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9_{13171BEB-0ABF-49A4-A7E2-C11FC96B0C45}" xr6:coauthVersionLast="47" xr6:coauthVersionMax="47" xr10:uidLastSave="{00000000-0000-0000-0000-000000000000}"/>
  <bookViews>
    <workbookView xWindow="-96" yWindow="-96" windowWidth="23232" windowHeight="12432" xr2:uid="{A087E6A3-56C3-4633-9EE1-89AFFDCC76EC}"/>
  </bookViews>
  <sheets>
    <sheet name="SubSector Analysis" sheetId="3" r:id="rId1"/>
    <sheet name="Nifty 750 Analysis" sheetId="2" r:id="rId2"/>
    <sheet name="Price_Filter_03_12_2024" sheetId="1" r:id="rId3"/>
  </sheets>
  <calcPr calcId="0"/>
</workbook>
</file>

<file path=xl/calcChain.xml><?xml version="1.0" encoding="utf-8"?>
<calcChain xmlns="http://schemas.openxmlformats.org/spreadsheetml/2006/main">
  <c r="R66" i="3" l="1"/>
  <c r="Q59" i="3"/>
  <c r="P21" i="3"/>
  <c r="J4" i="3"/>
  <c r="I59" i="3"/>
  <c r="I38" i="3"/>
  <c r="I35" i="3"/>
  <c r="I46" i="3"/>
  <c r="I45" i="3"/>
  <c r="I91" i="3"/>
  <c r="I41" i="3"/>
  <c r="I100" i="3"/>
  <c r="I24" i="3"/>
  <c r="I68" i="3"/>
  <c r="I115" i="3"/>
  <c r="I116" i="3"/>
  <c r="H25" i="3"/>
  <c r="H61" i="3"/>
  <c r="H26" i="3"/>
  <c r="H11" i="3"/>
  <c r="H55" i="3"/>
  <c r="H64" i="3"/>
  <c r="H19" i="3"/>
  <c r="H114" i="3"/>
  <c r="H116" i="3"/>
  <c r="G59" i="3"/>
  <c r="G4" i="3"/>
  <c r="G92" i="3"/>
  <c r="G37" i="3"/>
  <c r="G73" i="3"/>
  <c r="G7" i="3"/>
  <c r="G108" i="3"/>
  <c r="G57" i="3"/>
  <c r="G14" i="3"/>
  <c r="G24" i="3"/>
  <c r="G112" i="3"/>
  <c r="G115" i="3"/>
  <c r="F40" i="3"/>
  <c r="F31" i="3"/>
  <c r="F12" i="3"/>
  <c r="F59" i="3"/>
  <c r="F38" i="3"/>
  <c r="F35" i="3"/>
  <c r="F36" i="3"/>
  <c r="F44" i="3"/>
  <c r="F9" i="3"/>
  <c r="F46" i="3"/>
  <c r="F21" i="3"/>
  <c r="F92" i="3"/>
  <c r="F37" i="3"/>
  <c r="F45" i="3"/>
  <c r="F94" i="3"/>
  <c r="F3" i="3"/>
  <c r="F22" i="3"/>
  <c r="F7" i="3"/>
  <c r="F18" i="3"/>
  <c r="F41" i="3"/>
  <c r="F89" i="3"/>
  <c r="F57" i="3"/>
  <c r="F51" i="3"/>
  <c r="F66" i="3"/>
  <c r="F14" i="3"/>
  <c r="F24" i="3"/>
  <c r="F68" i="3"/>
  <c r="F74" i="3"/>
  <c r="F85" i="3"/>
  <c r="F16" i="3"/>
  <c r="F115" i="3"/>
  <c r="E29" i="3"/>
  <c r="E12" i="3"/>
  <c r="E80" i="3"/>
  <c r="E25" i="3"/>
  <c r="E76" i="3"/>
  <c r="E35" i="3"/>
  <c r="E61" i="3"/>
  <c r="E88" i="3"/>
  <c r="E69" i="3"/>
  <c r="E9" i="3"/>
  <c r="E4" i="3"/>
  <c r="E26" i="3"/>
  <c r="E92" i="3"/>
  <c r="E78" i="3"/>
  <c r="E50" i="3"/>
  <c r="E94" i="3"/>
  <c r="E11" i="3"/>
  <c r="E55" i="3"/>
  <c r="E7" i="3"/>
  <c r="E108" i="3"/>
  <c r="E23" i="3"/>
  <c r="E57" i="3"/>
  <c r="E64" i="3"/>
  <c r="E110" i="3"/>
  <c r="E14" i="3"/>
  <c r="E100" i="3"/>
  <c r="E19" i="3"/>
  <c r="E74" i="3"/>
  <c r="E70" i="3"/>
  <c r="E112" i="3"/>
  <c r="E114" i="3"/>
  <c r="E115" i="3"/>
  <c r="E116" i="3"/>
  <c r="D40" i="3"/>
  <c r="D31" i="3"/>
  <c r="D27" i="3"/>
  <c r="D80" i="3"/>
  <c r="D59" i="3"/>
  <c r="D20" i="3"/>
  <c r="D38" i="3"/>
  <c r="D61" i="3"/>
  <c r="D8" i="3"/>
  <c r="D36" i="3"/>
  <c r="D63" i="3"/>
  <c r="D44" i="3"/>
  <c r="D13" i="3"/>
  <c r="D4" i="3"/>
  <c r="D46" i="3"/>
  <c r="D21" i="3"/>
  <c r="D78" i="3"/>
  <c r="D37" i="3"/>
  <c r="D77" i="3"/>
  <c r="D45" i="3"/>
  <c r="D11" i="3"/>
  <c r="D3" i="3"/>
  <c r="D22" i="3"/>
  <c r="D108" i="3"/>
  <c r="D18" i="3"/>
  <c r="D41" i="3"/>
  <c r="D64" i="3"/>
  <c r="D51" i="3"/>
  <c r="D66" i="3"/>
  <c r="D100" i="3"/>
  <c r="D24" i="3"/>
  <c r="D68" i="3"/>
  <c r="D70" i="3"/>
  <c r="D85" i="3"/>
  <c r="D16" i="3"/>
  <c r="D116" i="3"/>
  <c r="C29" i="3"/>
  <c r="C31" i="3"/>
  <c r="C12" i="3"/>
  <c r="C80" i="3"/>
  <c r="C25" i="3"/>
  <c r="C38" i="3"/>
  <c r="C35" i="3"/>
  <c r="C61" i="3"/>
  <c r="C88" i="3"/>
  <c r="C44" i="3"/>
  <c r="C9" i="3"/>
  <c r="C4" i="3"/>
  <c r="C26" i="3"/>
  <c r="C21" i="3"/>
  <c r="C92" i="3"/>
  <c r="C78" i="3"/>
  <c r="C30" i="3"/>
  <c r="C50" i="3"/>
  <c r="C45" i="3"/>
  <c r="C94" i="3"/>
  <c r="C11" i="3"/>
  <c r="C75" i="3"/>
  <c r="C55" i="3"/>
  <c r="C22" i="3"/>
  <c r="C7" i="3"/>
  <c r="C108" i="3"/>
  <c r="C91" i="3"/>
  <c r="C23" i="3"/>
  <c r="C41" i="3"/>
  <c r="C57" i="3"/>
  <c r="C64" i="3"/>
  <c r="C110" i="3"/>
  <c r="C66" i="3"/>
  <c r="C54" i="3"/>
  <c r="C14" i="3"/>
  <c r="C100" i="3"/>
  <c r="C101" i="3"/>
  <c r="C19" i="3"/>
  <c r="C68" i="3"/>
  <c r="C111" i="3"/>
  <c r="C74" i="3"/>
  <c r="C70" i="3"/>
  <c r="C112" i="3"/>
  <c r="C16" i="3"/>
  <c r="C114" i="3"/>
  <c r="C115" i="3"/>
  <c r="C116" i="3"/>
  <c r="B40" i="3"/>
  <c r="G40" i="3" s="1"/>
  <c r="B29" i="3"/>
  <c r="D29" i="3" s="1"/>
  <c r="B93" i="3"/>
  <c r="D93" i="3" s="1"/>
  <c r="B31" i="3"/>
  <c r="B28" i="3"/>
  <c r="B27" i="3"/>
  <c r="B12" i="3"/>
  <c r="D12" i="3" s="1"/>
  <c r="B6" i="3"/>
  <c r="F6" i="3" s="1"/>
  <c r="B80" i="3"/>
  <c r="B58" i="3"/>
  <c r="B32" i="3"/>
  <c r="C32" i="3" s="1"/>
  <c r="B34" i="3"/>
  <c r="B59" i="3"/>
  <c r="C59" i="3" s="1"/>
  <c r="B25" i="3"/>
  <c r="D25" i="3" s="1"/>
  <c r="B20" i="3"/>
  <c r="B38" i="3"/>
  <c r="E38" i="3" s="1"/>
  <c r="B76" i="3"/>
  <c r="B5" i="3"/>
  <c r="F5" i="3" s="1"/>
  <c r="B35" i="3"/>
  <c r="D35" i="3" s="1"/>
  <c r="B97" i="3"/>
  <c r="D97" i="3" s="1"/>
  <c r="B61" i="3"/>
  <c r="B8" i="3"/>
  <c r="B48" i="3"/>
  <c r="C48" i="3" s="1"/>
  <c r="B82" i="3"/>
  <c r="B36" i="3"/>
  <c r="C36" i="3" s="1"/>
  <c r="B88" i="3"/>
  <c r="H88" i="3" s="1"/>
  <c r="B63" i="3"/>
  <c r="B44" i="3"/>
  <c r="B69" i="3"/>
  <c r="C69" i="3" s="1"/>
  <c r="B13" i="3"/>
  <c r="B9" i="3"/>
  <c r="G9" i="3" s="1"/>
  <c r="B17" i="3"/>
  <c r="E17" i="3" s="1"/>
  <c r="B4" i="3"/>
  <c r="B56" i="3"/>
  <c r="B2" i="3"/>
  <c r="G2" i="3" s="1"/>
  <c r="B15" i="3"/>
  <c r="B46" i="3"/>
  <c r="G46" i="3" s="1"/>
  <c r="B26" i="3"/>
  <c r="D26" i="3" s="1"/>
  <c r="B81" i="3"/>
  <c r="B21" i="3"/>
  <c r="B49" i="3"/>
  <c r="E49" i="3" s="1"/>
  <c r="B90" i="3"/>
  <c r="F90" i="3" s="1"/>
  <c r="B92" i="3"/>
  <c r="B98" i="3"/>
  <c r="B78" i="3"/>
  <c r="B47" i="3"/>
  <c r="B30" i="3"/>
  <c r="G30" i="3" s="1"/>
  <c r="B102" i="3"/>
  <c r="B37" i="3"/>
  <c r="C37" i="3" s="1"/>
  <c r="B50" i="3"/>
  <c r="D50" i="3" s="1"/>
  <c r="B77" i="3"/>
  <c r="B45" i="3"/>
  <c r="B33" i="3"/>
  <c r="G33" i="3" s="1"/>
  <c r="B60" i="3"/>
  <c r="F60" i="3" s="1"/>
  <c r="B94" i="3"/>
  <c r="I94" i="3" s="1"/>
  <c r="B79" i="3"/>
  <c r="K79" i="3" s="1"/>
  <c r="B11" i="3"/>
  <c r="B52" i="3"/>
  <c r="B75" i="3"/>
  <c r="H75" i="3" s="1"/>
  <c r="B103" i="3"/>
  <c r="B3" i="3"/>
  <c r="I3" i="3" s="1"/>
  <c r="B55" i="3"/>
  <c r="D55" i="3" s="1"/>
  <c r="B73" i="3"/>
  <c r="D73" i="3" s="1"/>
  <c r="B22" i="3"/>
  <c r="E22" i="3" s="1"/>
  <c r="B42" i="3"/>
  <c r="B104" i="3"/>
  <c r="D104" i="3" s="1"/>
  <c r="B7" i="3"/>
  <c r="O7" i="3" s="1"/>
  <c r="B99" i="3"/>
  <c r="F99" i="3" s="1"/>
  <c r="B108" i="3"/>
  <c r="B53" i="3"/>
  <c r="B91" i="3"/>
  <c r="B117" i="3"/>
  <c r="B18" i="3"/>
  <c r="Q18" i="3" s="1"/>
  <c r="B23" i="3"/>
  <c r="D23" i="3" s="1"/>
  <c r="B10" i="3"/>
  <c r="B41" i="3"/>
  <c r="E41" i="3" s="1"/>
  <c r="B83" i="3"/>
  <c r="E83" i="3" s="1"/>
  <c r="B89" i="3"/>
  <c r="B57" i="3"/>
  <c r="D57" i="3" s="1"/>
  <c r="B87" i="3"/>
  <c r="F87" i="3" s="1"/>
  <c r="B64" i="3"/>
  <c r="B62" i="3"/>
  <c r="G62" i="3" s="1"/>
  <c r="B43" i="3"/>
  <c r="B95" i="3"/>
  <c r="G95" i="3" s="1"/>
  <c r="B51" i="3"/>
  <c r="T51" i="3" s="1"/>
  <c r="B110" i="3"/>
  <c r="B65" i="3"/>
  <c r="D65" i="3" s="1"/>
  <c r="B66" i="3"/>
  <c r="I66" i="3" s="1"/>
  <c r="B54" i="3"/>
  <c r="B106" i="3"/>
  <c r="D106" i="3" s="1"/>
  <c r="B14" i="3"/>
  <c r="D14" i="3" s="1"/>
  <c r="B39" i="3"/>
  <c r="F39" i="3" s="1"/>
  <c r="B100" i="3"/>
  <c r="B67" i="3"/>
  <c r="H67" i="3" s="1"/>
  <c r="B101" i="3"/>
  <c r="I101" i="3" s="1"/>
  <c r="B96" i="3"/>
  <c r="H96" i="3" s="1"/>
  <c r="B24" i="3"/>
  <c r="C24" i="3" s="1"/>
  <c r="B19" i="3"/>
  <c r="D19" i="3" s="1"/>
  <c r="B109" i="3"/>
  <c r="G109" i="3" s="1"/>
  <c r="B68" i="3"/>
  <c r="B111" i="3"/>
  <c r="G111" i="3" s="1"/>
  <c r="B105" i="3"/>
  <c r="D105" i="3" s="1"/>
  <c r="B74" i="3"/>
  <c r="D74" i="3" s="1"/>
  <c r="B118" i="3"/>
  <c r="E118" i="3" s="1"/>
  <c r="B70" i="3"/>
  <c r="B71" i="3"/>
  <c r="C71" i="3" s="1"/>
  <c r="B84" i="3"/>
  <c r="B72" i="3"/>
  <c r="B85" i="3"/>
  <c r="C85" i="3" s="1"/>
  <c r="B112" i="3"/>
  <c r="D112" i="3" s="1"/>
  <c r="B113" i="3"/>
  <c r="D113" i="3" s="1"/>
  <c r="B16" i="3"/>
  <c r="I16" i="3" s="1"/>
  <c r="B114" i="3"/>
  <c r="G114" i="3" s="1"/>
  <c r="B120" i="3"/>
  <c r="G120" i="3" s="1"/>
  <c r="B115" i="3"/>
  <c r="N115" i="3" s="1"/>
  <c r="B119" i="3"/>
  <c r="E119" i="3" s="1"/>
  <c r="B116" i="3"/>
  <c r="B107" i="3"/>
  <c r="B86" i="3"/>
  <c r="C86" i="3" s="1"/>
  <c r="AQ645" i="2"/>
  <c r="AQ461" i="2"/>
  <c r="AQ493" i="2"/>
  <c r="AQ104" i="2"/>
  <c r="AQ257" i="2"/>
  <c r="AQ371" i="2"/>
  <c r="AQ385" i="2"/>
  <c r="AQ562" i="2"/>
  <c r="AQ340" i="2"/>
  <c r="AQ619" i="2"/>
  <c r="AQ387" i="2"/>
  <c r="AQ214" i="2"/>
  <c r="AQ123" i="2"/>
  <c r="AQ684" i="2"/>
  <c r="AQ71" i="2"/>
  <c r="AQ524" i="2"/>
  <c r="AQ285" i="2"/>
  <c r="AQ566" i="2"/>
  <c r="AQ647" i="2"/>
  <c r="AQ336" i="2"/>
  <c r="AQ444" i="2"/>
  <c r="AQ273" i="2"/>
  <c r="AQ365" i="2"/>
  <c r="AQ209" i="2"/>
  <c r="AQ552" i="2"/>
  <c r="AQ564" i="2"/>
  <c r="AQ628" i="2"/>
  <c r="AQ460" i="2"/>
  <c r="AQ102" i="2"/>
  <c r="AQ64" i="2"/>
  <c r="AQ431" i="2"/>
  <c r="AQ641" i="2"/>
  <c r="AQ244" i="2"/>
  <c r="AQ696" i="2"/>
  <c r="AQ399" i="2"/>
  <c r="AQ16" i="2"/>
  <c r="AQ726" i="2"/>
  <c r="AQ120" i="2"/>
  <c r="AQ657" i="2"/>
  <c r="AQ464" i="2"/>
  <c r="AQ484" i="2"/>
  <c r="AQ149" i="2"/>
  <c r="AQ453" i="2"/>
  <c r="AQ339" i="2"/>
  <c r="AQ609" i="2"/>
  <c r="AQ535" i="2"/>
  <c r="AQ247" i="2"/>
  <c r="AQ613" i="2"/>
  <c r="AQ311" i="2"/>
  <c r="AQ465" i="2"/>
  <c r="AQ314" i="2"/>
  <c r="AQ310" i="2"/>
  <c r="AQ241" i="2"/>
  <c r="AQ288" i="2"/>
  <c r="AQ199" i="2"/>
  <c r="AQ450" i="2"/>
  <c r="AQ268" i="2"/>
  <c r="AQ466" i="2"/>
  <c r="AQ595" i="2"/>
  <c r="AQ274" i="2"/>
  <c r="AQ557" i="2"/>
  <c r="AQ352" i="2"/>
  <c r="AQ578" i="2"/>
  <c r="AQ378" i="2"/>
  <c r="AQ400" i="2"/>
  <c r="AQ375" i="2"/>
  <c r="AQ408" i="2"/>
  <c r="AQ505" i="2"/>
  <c r="AQ549" i="2"/>
  <c r="AQ417" i="2"/>
  <c r="AQ366" i="2"/>
  <c r="AQ176" i="2"/>
  <c r="AQ212" i="2"/>
  <c r="AQ173" i="2"/>
  <c r="AQ593" i="2"/>
  <c r="AQ269" i="2"/>
  <c r="AQ105" i="2"/>
  <c r="AQ36" i="2"/>
  <c r="AQ129" i="2"/>
  <c r="AQ218" i="2"/>
  <c r="AQ316" i="2"/>
  <c r="AQ223" i="2"/>
  <c r="AQ525" i="2"/>
  <c r="AQ132" i="2"/>
  <c r="AQ35" i="2"/>
  <c r="AQ438" i="2"/>
  <c r="AQ139" i="2"/>
  <c r="AQ463" i="2"/>
  <c r="AQ348" i="2"/>
  <c r="AQ337" i="2"/>
  <c r="AQ517" i="2"/>
  <c r="AQ30" i="2"/>
  <c r="AQ106" i="2"/>
  <c r="AQ414" i="2"/>
  <c r="AQ313" i="2"/>
  <c r="AQ591" i="2"/>
  <c r="AQ182" i="2"/>
  <c r="AQ723" i="2"/>
  <c r="AQ542" i="2"/>
  <c r="AQ449" i="2"/>
  <c r="AQ94" i="2"/>
  <c r="AQ19" i="2"/>
  <c r="AQ134" i="2"/>
  <c r="AQ637" i="2"/>
  <c r="AQ446" i="2"/>
  <c r="AQ358" i="2"/>
  <c r="AQ376" i="2"/>
  <c r="AQ334" i="2"/>
  <c r="AQ679" i="2"/>
  <c r="AQ39" i="2"/>
  <c r="AQ66" i="2"/>
  <c r="AQ324" i="2"/>
  <c r="AQ476" i="2"/>
  <c r="AQ55" i="2"/>
  <c r="AQ364" i="2"/>
  <c r="AQ99" i="2"/>
  <c r="AQ327" i="2"/>
  <c r="AQ404" i="2"/>
  <c r="AQ700" i="2"/>
  <c r="AQ496" i="2"/>
  <c r="AQ402" i="2"/>
  <c r="AQ318" i="2"/>
  <c r="AQ191" i="2"/>
  <c r="AQ103" i="2"/>
  <c r="AQ307" i="2"/>
  <c r="AQ267" i="2"/>
  <c r="AQ728" i="2"/>
  <c r="AQ379" i="2"/>
  <c r="AQ10" i="2"/>
  <c r="AQ230" i="2"/>
  <c r="AQ213" i="2"/>
  <c r="AQ403" i="2"/>
  <c r="AQ238" i="2"/>
  <c r="AQ490" i="2"/>
  <c r="AQ413" i="2"/>
  <c r="AQ346" i="2"/>
  <c r="AQ629" i="2"/>
  <c r="AQ242" i="2"/>
  <c r="AQ332" i="2"/>
  <c r="AQ668" i="2"/>
  <c r="AQ367" i="2"/>
  <c r="AQ672" i="2"/>
  <c r="AQ100" i="2"/>
  <c r="AQ601" i="2"/>
  <c r="AQ512" i="2"/>
  <c r="AQ443" i="2"/>
  <c r="AQ205" i="2"/>
  <c r="AQ33" i="2"/>
  <c r="AQ555" i="2"/>
  <c r="AQ391" i="2"/>
  <c r="AQ195" i="2"/>
  <c r="AQ478" i="2"/>
  <c r="AQ306" i="2"/>
  <c r="AQ155" i="2"/>
  <c r="AQ397" i="2"/>
  <c r="AQ735" i="2"/>
  <c r="AQ27" i="2"/>
  <c r="AQ395" i="2"/>
  <c r="AQ479" i="2"/>
  <c r="AQ497" i="2"/>
  <c r="AQ676" i="2"/>
  <c r="AQ204" i="2"/>
  <c r="AQ272" i="2"/>
  <c r="AQ193" i="2"/>
  <c r="AQ572" i="2"/>
  <c r="AQ315" i="2"/>
  <c r="AQ506" i="2"/>
  <c r="AQ475" i="2"/>
  <c r="AQ51" i="2"/>
  <c r="AQ101" i="2"/>
  <c r="AQ540" i="2"/>
  <c r="AQ554" i="2"/>
  <c r="AQ74" i="2"/>
  <c r="AQ528" i="2"/>
  <c r="AQ660" i="2"/>
  <c r="AQ536" i="2"/>
  <c r="AQ169" i="2"/>
  <c r="AQ409" i="2"/>
  <c r="AQ650" i="2"/>
  <c r="AQ294" i="2"/>
  <c r="AQ606" i="2"/>
  <c r="AQ687" i="2"/>
  <c r="AQ495" i="2"/>
  <c r="AQ622" i="2"/>
  <c r="AQ692" i="2"/>
  <c r="AQ596" i="2"/>
  <c r="AQ25" i="2"/>
  <c r="AQ210" i="2"/>
  <c r="AQ338" i="2"/>
  <c r="AQ73" i="2"/>
  <c r="AQ488" i="2"/>
  <c r="AQ38" i="2"/>
  <c r="AQ328" i="2"/>
  <c r="AQ240" i="2"/>
  <c r="AQ189" i="2"/>
  <c r="AQ693" i="2"/>
  <c r="AQ658" i="2"/>
  <c r="AQ47" i="2"/>
  <c r="AQ432" i="2"/>
  <c r="AQ250" i="2"/>
  <c r="AQ532" i="2"/>
  <c r="AQ451" i="2"/>
  <c r="AQ652" i="2"/>
  <c r="AQ258" i="2"/>
  <c r="AQ567" i="2"/>
  <c r="AQ187" i="2"/>
  <c r="AQ447" i="2"/>
  <c r="AQ42" i="2"/>
  <c r="AQ691" i="2"/>
  <c r="AQ6" i="2"/>
  <c r="AQ454" i="2"/>
  <c r="AQ439" i="2"/>
  <c r="AQ667" i="2"/>
  <c r="AQ279" i="2"/>
  <c r="AQ516" i="2"/>
  <c r="AQ68" i="2"/>
  <c r="AQ287" i="2"/>
  <c r="AQ281" i="2"/>
  <c r="AQ263" i="2"/>
  <c r="AQ174" i="2"/>
  <c r="AQ177" i="2"/>
  <c r="AQ675" i="2"/>
  <c r="AQ150" i="2"/>
  <c r="AQ559" i="2"/>
  <c r="AQ633" i="2"/>
  <c r="AQ355" i="2"/>
  <c r="AQ457" i="2"/>
  <c r="AQ81" i="2"/>
  <c r="AQ474" i="2"/>
  <c r="AQ611" i="2"/>
  <c r="AQ472" i="2"/>
  <c r="AQ82" i="2"/>
  <c r="AQ183" i="2"/>
  <c r="AQ663" i="2"/>
  <c r="AQ309" i="2"/>
  <c r="AQ392" i="2"/>
  <c r="AQ434" i="2"/>
  <c r="AQ377" i="2"/>
  <c r="AQ406" i="2"/>
  <c r="AQ401" i="2"/>
  <c r="AQ295" i="2"/>
  <c r="AQ41" i="2"/>
  <c r="AQ534" i="2"/>
  <c r="AQ662" i="2"/>
  <c r="AQ181" i="2"/>
  <c r="AQ135" i="2"/>
  <c r="AQ32" i="2"/>
  <c r="AQ44" i="2"/>
  <c r="AQ280" i="2"/>
  <c r="AQ293" i="2"/>
  <c r="AQ323" i="2"/>
  <c r="AQ433" i="2"/>
  <c r="AQ194" i="2"/>
  <c r="AQ659" i="2"/>
  <c r="AQ29" i="2"/>
  <c r="AQ79" i="2"/>
  <c r="AQ77" i="2"/>
  <c r="AQ144" i="2"/>
  <c r="AQ481" i="2"/>
  <c r="AQ436" i="2"/>
  <c r="AQ706" i="2"/>
  <c r="AQ62" i="2"/>
  <c r="AQ717" i="2"/>
  <c r="AQ574" i="2"/>
  <c r="AQ501" i="2"/>
  <c r="AQ357" i="2"/>
  <c r="AQ317" i="2"/>
  <c r="AQ341" i="2"/>
  <c r="AQ411" i="2"/>
  <c r="AQ491" i="2"/>
  <c r="AQ383" i="2"/>
  <c r="AQ455" i="2"/>
  <c r="AQ320" i="2"/>
  <c r="AQ653" i="2"/>
  <c r="AQ34" i="2"/>
  <c r="AQ556" i="2"/>
  <c r="AQ206" i="2"/>
  <c r="AQ21" i="2"/>
  <c r="AQ494" i="2"/>
  <c r="AQ565" i="2"/>
  <c r="AQ384" i="2"/>
  <c r="AQ142" i="2"/>
  <c r="AQ50" i="2"/>
  <c r="AQ714" i="2"/>
  <c r="AQ720" i="2"/>
  <c r="AQ124" i="2"/>
  <c r="AQ608" i="2"/>
  <c r="AQ137" i="2"/>
  <c r="AQ157" i="2"/>
  <c r="AQ545" i="2"/>
  <c r="AQ486" i="2"/>
  <c r="AQ452" i="2"/>
  <c r="AQ122" i="2"/>
  <c r="AQ649" i="2"/>
  <c r="AQ252" i="2"/>
  <c r="AQ5" i="2"/>
  <c r="AQ145" i="2"/>
  <c r="AQ90" i="2"/>
  <c r="AQ197" i="2"/>
  <c r="AQ207" i="2"/>
  <c r="AQ185" i="2"/>
  <c r="AQ627" i="2"/>
  <c r="AQ398" i="2"/>
  <c r="AQ462" i="2"/>
  <c r="AQ75" i="2"/>
  <c r="AQ682" i="2"/>
  <c r="AQ147" i="2"/>
  <c r="AQ80" i="2"/>
  <c r="AQ330" i="2"/>
  <c r="AQ219" i="2"/>
  <c r="AQ656" i="2"/>
  <c r="AQ26" i="2"/>
  <c r="AQ3" i="2"/>
  <c r="AQ498" i="2"/>
  <c r="AQ304" i="2"/>
  <c r="AQ232" i="2"/>
  <c r="AQ292" i="2"/>
  <c r="AQ153" i="2"/>
  <c r="AQ312" i="2"/>
  <c r="AQ308" i="2"/>
  <c r="AQ480" i="2"/>
  <c r="AQ343" i="2"/>
  <c r="AQ407" i="2"/>
  <c r="AQ85" i="2"/>
  <c r="AQ96" i="2"/>
  <c r="AQ154" i="2"/>
  <c r="AQ87" i="2"/>
  <c r="AQ97" i="2"/>
  <c r="AQ621" i="2"/>
  <c r="AQ2" i="2"/>
  <c r="AQ188" i="2"/>
  <c r="AQ58" i="2"/>
  <c r="AQ151" i="2"/>
  <c r="AQ57" i="2"/>
  <c r="AQ561" i="2"/>
  <c r="AQ115" i="2"/>
  <c r="AQ56" i="2"/>
  <c r="AQ642" i="2"/>
  <c r="AQ88" i="2"/>
  <c r="AQ351" i="2"/>
  <c r="AQ415" i="2"/>
  <c r="AQ276" i="2"/>
  <c r="AQ184" i="2"/>
  <c r="AQ37" i="2"/>
  <c r="AQ229" i="2"/>
  <c r="AQ665" i="2"/>
  <c r="AQ546" i="2"/>
  <c r="AQ666" i="2"/>
  <c r="AQ553" i="2"/>
  <c r="AQ600" i="2"/>
  <c r="AQ349" i="2"/>
  <c r="AQ386" i="2"/>
  <c r="AQ599" i="2"/>
  <c r="AQ448" i="2"/>
  <c r="AQ278" i="2"/>
  <c r="AQ573" i="2"/>
  <c r="AQ164" i="2"/>
  <c r="AQ538" i="2"/>
  <c r="AQ40" i="2"/>
  <c r="AQ228" i="2"/>
  <c r="AQ233" i="2"/>
  <c r="AQ141" i="2"/>
  <c r="AQ140" i="2"/>
  <c r="AQ116" i="2"/>
  <c r="AQ69" i="2"/>
  <c r="AQ121" i="2"/>
  <c r="AQ694" i="2"/>
  <c r="AQ65" i="2"/>
  <c r="AQ523" i="2"/>
  <c r="AQ31" i="2"/>
  <c r="AQ119" i="2"/>
  <c r="AQ483" i="2"/>
  <c r="AQ63" i="2"/>
  <c r="AQ322" i="2"/>
  <c r="AQ361" i="2"/>
  <c r="AQ91" i="2"/>
  <c r="AQ539" i="2"/>
  <c r="AQ98" i="2"/>
  <c r="AQ126" i="2"/>
  <c r="AQ217" i="2"/>
  <c r="AQ586" i="2"/>
  <c r="AQ46" i="2"/>
  <c r="AQ678" i="2"/>
  <c r="AQ277" i="2"/>
  <c r="AQ216" i="2"/>
  <c r="AQ24" i="2"/>
  <c r="AQ9" i="2"/>
  <c r="AQ221" i="2"/>
  <c r="AQ201" i="2"/>
  <c r="AQ734" i="2"/>
  <c r="AQ581" i="2"/>
  <c r="AQ459" i="2"/>
  <c r="AQ353" i="2"/>
  <c r="AQ362" i="2"/>
  <c r="AQ152" i="2"/>
  <c r="AQ473" i="2"/>
  <c r="AQ253" i="2"/>
  <c r="AQ513" i="2"/>
  <c r="AQ11" i="2"/>
  <c r="AQ615" i="2"/>
  <c r="AQ544" i="2"/>
  <c r="AQ4" i="2"/>
  <c r="AQ519" i="2"/>
  <c r="AQ405" i="2"/>
  <c r="AQ180" i="2"/>
  <c r="AQ428" i="2"/>
  <c r="AQ18" i="2"/>
  <c r="AQ345" i="2"/>
  <c r="AQ13" i="2"/>
  <c r="AQ227" i="2"/>
  <c r="AQ393" i="2"/>
  <c r="AQ22" i="2"/>
  <c r="AQ198" i="2"/>
  <c r="AQ698" i="2"/>
  <c r="AQ648" i="2"/>
  <c r="AQ689" i="2"/>
  <c r="AQ429" i="2"/>
  <c r="AQ297" i="2"/>
  <c r="AQ203" i="2"/>
  <c r="AQ646" i="2"/>
  <c r="AQ518" i="2"/>
  <c r="AQ688" i="2"/>
  <c r="AQ369" i="2"/>
  <c r="AQ298" i="2"/>
  <c r="AQ110" i="2"/>
  <c r="AQ178" i="2"/>
  <c r="AQ580" i="2"/>
  <c r="AQ732" i="2"/>
  <c r="AQ248" i="2"/>
  <c r="AQ588" i="2"/>
  <c r="AQ427" i="2"/>
  <c r="AQ111" i="2"/>
  <c r="AQ300" i="2"/>
  <c r="AQ445" i="2"/>
  <c r="AQ283" i="2"/>
  <c r="AQ533" i="2"/>
  <c r="AQ165" i="2"/>
  <c r="AQ14" i="2"/>
  <c r="AQ644" i="2"/>
  <c r="AQ215" i="2"/>
  <c r="AQ166" i="2"/>
  <c r="AQ616" i="2"/>
  <c r="AQ626" i="2"/>
  <c r="AQ254" i="2"/>
  <c r="AQ284" i="2"/>
  <c r="AQ558" i="2"/>
  <c r="AQ211" i="2"/>
  <c r="AQ107" i="2"/>
  <c r="AQ7" i="2"/>
  <c r="AQ347" i="2"/>
  <c r="AQ52" i="2"/>
  <c r="AQ49" i="2"/>
  <c r="AQ8" i="2"/>
  <c r="AQ148" i="2"/>
  <c r="AQ441" i="2"/>
  <c r="AQ291" i="2"/>
  <c r="AQ677" i="2"/>
  <c r="AQ570" i="2"/>
  <c r="AQ136" i="2"/>
  <c r="AQ508" i="2"/>
  <c r="AQ699" i="2"/>
  <c r="AQ168" i="2"/>
  <c r="AQ133" i="2"/>
  <c r="AQ576" i="2"/>
  <c r="AQ537" i="2"/>
  <c r="AQ12" i="2"/>
  <c r="AQ477" i="2"/>
  <c r="AQ363" i="2"/>
  <c r="AQ638" i="2"/>
  <c r="AQ423" i="2"/>
  <c r="AQ143" i="2"/>
  <c r="AQ93" i="2"/>
  <c r="AQ237" i="2"/>
  <c r="AQ17" i="2"/>
  <c r="AQ350" i="2"/>
  <c r="AQ424" i="2"/>
  <c r="AQ251" i="2"/>
  <c r="AQ530" i="2"/>
  <c r="AQ15" i="2"/>
  <c r="AQ664" i="2"/>
  <c r="AQ620" i="2"/>
  <c r="AQ243" i="2"/>
  <c r="AQ245" i="2"/>
  <c r="AQ368" i="2"/>
  <c r="AQ575" i="2"/>
  <c r="AQ418" i="2"/>
  <c r="AQ590" i="2"/>
  <c r="AQ20" i="2"/>
  <c r="AQ159" i="2"/>
  <c r="AQ492" i="2"/>
  <c r="AQ234" i="2"/>
  <c r="AQ282" i="2"/>
  <c r="AQ485" i="2"/>
  <c r="AQ583" i="2"/>
  <c r="AQ727" i="2"/>
  <c r="AQ271" i="2"/>
  <c r="AQ84" i="2"/>
  <c r="AQ326" i="2"/>
  <c r="AQ264" i="2"/>
  <c r="AQ702" i="2"/>
  <c r="AQ514" i="2"/>
  <c r="AQ200" i="2"/>
  <c r="AQ654" i="2"/>
  <c r="AQ503" i="2"/>
  <c r="AQ331" i="2"/>
  <c r="AQ526" i="2"/>
  <c r="AQ354" i="2"/>
  <c r="AQ731" i="2"/>
  <c r="AQ579" i="2"/>
  <c r="AQ231" i="2"/>
  <c r="AQ569" i="2"/>
  <c r="AQ83" i="2"/>
  <c r="AQ607" i="2"/>
  <c r="AQ301" i="2"/>
  <c r="AQ390" i="2"/>
  <c r="AQ707" i="2"/>
  <c r="AQ290" i="2"/>
  <c r="AQ53" i="2"/>
  <c r="AQ560" i="2"/>
  <c r="AQ529" i="2"/>
  <c r="AQ305" i="2"/>
  <c r="AQ265" i="2"/>
  <c r="AQ76" i="2"/>
  <c r="AQ220" i="2"/>
  <c r="AQ661" i="2"/>
  <c r="AQ577" i="2"/>
  <c r="AQ721" i="2"/>
  <c r="AQ45" i="2"/>
  <c r="AQ507" i="2"/>
  <c r="AQ469" i="2"/>
  <c r="AQ236" i="2"/>
  <c r="AQ286" i="2"/>
  <c r="AQ48" i="2"/>
  <c r="AQ360" i="2"/>
  <c r="AQ568" i="2"/>
  <c r="AQ266" i="2"/>
  <c r="AQ92" i="2"/>
  <c r="AQ388" i="2"/>
  <c r="AQ329" i="2"/>
  <c r="AQ89" i="2"/>
  <c r="AQ382" i="2"/>
  <c r="AQ186" i="2"/>
  <c r="AQ422" i="2"/>
  <c r="AQ202" i="2"/>
  <c r="AQ28" i="2"/>
  <c r="AQ162" i="2"/>
  <c r="AQ356" i="2"/>
  <c r="AQ716" i="2"/>
  <c r="AQ303" i="2"/>
  <c r="AQ708" i="2"/>
  <c r="AQ440" i="2"/>
  <c r="AQ270" i="2"/>
  <c r="AQ421" i="2"/>
  <c r="AQ335" i="2"/>
  <c r="AQ703" i="2"/>
  <c r="AQ584" i="2"/>
  <c r="AQ587" i="2"/>
  <c r="AQ603" i="2"/>
  <c r="AQ163" i="2"/>
  <c r="AQ470" i="2"/>
  <c r="AQ502" i="2"/>
  <c r="AQ61" i="2"/>
  <c r="AQ259" i="2"/>
  <c r="AQ23" i="2"/>
  <c r="AQ54" i="2"/>
  <c r="AQ571" i="2"/>
  <c r="AQ342" i="2"/>
  <c r="AQ325" i="2"/>
  <c r="AQ86" i="2"/>
  <c r="AQ531" i="2"/>
  <c r="AQ160" i="2"/>
  <c r="AQ426" i="2"/>
  <c r="AQ718" i="2"/>
  <c r="AQ109" i="2"/>
  <c r="AQ67" i="2"/>
  <c r="AQ592" i="2"/>
  <c r="AQ261" i="2"/>
  <c r="AQ95" i="2"/>
  <c r="AQ302" i="2"/>
  <c r="AQ625" i="2"/>
  <c r="AQ437" i="2"/>
  <c r="AQ725" i="2"/>
  <c r="AQ78" i="2"/>
  <c r="AQ138" i="2"/>
  <c r="AQ612" i="2"/>
  <c r="AQ389" i="2"/>
  <c r="AQ509" i="2"/>
  <c r="AQ114" i="2"/>
  <c r="AQ179" i="2"/>
  <c r="AQ167" i="2"/>
  <c r="AQ456" i="2"/>
  <c r="AQ635" i="2"/>
  <c r="AQ733" i="2"/>
  <c r="AQ582" i="2"/>
  <c r="AQ192" i="2"/>
  <c r="AQ585" i="2"/>
  <c r="AQ172" i="2"/>
  <c r="AQ321" i="2"/>
  <c r="AQ72" i="2"/>
  <c r="AQ631" i="2"/>
  <c r="AQ489" i="2"/>
  <c r="AQ589" i="2"/>
  <c r="AQ43" i="2"/>
  <c r="AQ640" i="2"/>
  <c r="AQ670" i="2"/>
  <c r="AQ410" i="2"/>
  <c r="AQ260" i="2"/>
  <c r="AQ563" i="2"/>
  <c r="AQ420" i="2"/>
  <c r="AQ235" i="2"/>
  <c r="AQ500" i="2"/>
  <c r="AQ128" i="2"/>
  <c r="AQ299" i="2"/>
  <c r="AQ70" i="2"/>
  <c r="AQ504" i="2"/>
  <c r="AQ59" i="2"/>
  <c r="AQ471" i="2"/>
  <c r="AQ618" i="2"/>
  <c r="AQ319" i="2"/>
  <c r="AQ60" i="2"/>
  <c r="AQ602" i="2"/>
  <c r="AQ370" i="2"/>
  <c r="AQ146" i="2"/>
  <c r="AQ171" i="2"/>
  <c r="AQ701" i="2"/>
  <c r="AQ117" i="2"/>
  <c r="AQ359" i="2"/>
  <c r="AQ196" i="2"/>
  <c r="AQ527" i="2"/>
  <c r="AQ161" i="2"/>
  <c r="AQ632" i="2"/>
  <c r="AQ374" i="2"/>
  <c r="AQ715" i="2"/>
  <c r="AQ651" i="2"/>
  <c r="AQ130" i="2"/>
  <c r="AQ226" i="2"/>
  <c r="AQ255" i="2"/>
  <c r="AQ522" i="2"/>
  <c r="AQ604" i="2"/>
  <c r="AQ710" i="2"/>
  <c r="AQ630" i="2"/>
  <c r="AQ685" i="2"/>
  <c r="AQ262" i="2"/>
  <c r="AQ170" i="2"/>
  <c r="AQ623" i="2"/>
  <c r="AQ333" i="2"/>
  <c r="AQ239" i="2"/>
  <c r="AQ521" i="2"/>
  <c r="AQ594" i="2"/>
  <c r="AQ372" i="2"/>
  <c r="AQ697" i="2"/>
  <c r="AQ515" i="2"/>
  <c r="AQ543" i="2"/>
  <c r="AQ175" i="2"/>
  <c r="AQ617" i="2"/>
  <c r="AQ719" i="2"/>
  <c r="AQ425" i="2"/>
  <c r="AQ467" i="2"/>
  <c r="AQ610" i="2"/>
  <c r="AQ737" i="2"/>
  <c r="AQ156" i="2"/>
  <c r="AQ296" i="2"/>
  <c r="AQ224" i="2"/>
  <c r="AQ442" i="2"/>
  <c r="AQ127" i="2"/>
  <c r="AQ510" i="2"/>
  <c r="AQ547" i="2"/>
  <c r="AQ190" i="2"/>
  <c r="AQ131" i="2"/>
  <c r="AQ222" i="2"/>
  <c r="AQ520" i="2"/>
  <c r="AQ208" i="2"/>
  <c r="AQ125" i="2"/>
  <c r="AQ416" i="2"/>
  <c r="AQ246" i="2"/>
  <c r="AQ256" i="2"/>
  <c r="AQ724" i="2"/>
  <c r="AQ511" i="2"/>
  <c r="AQ394" i="2"/>
  <c r="AQ344" i="2"/>
  <c r="AQ158" i="2"/>
  <c r="AQ289" i="2"/>
  <c r="AQ695" i="2"/>
  <c r="AQ673" i="2"/>
  <c r="AQ548" i="2"/>
  <c r="AQ550" i="2"/>
  <c r="AQ113" i="2"/>
  <c r="AQ705" i="2"/>
  <c r="AQ380" i="2"/>
  <c r="AQ108" i="2"/>
  <c r="AQ430" i="2"/>
  <c r="AQ499" i="2"/>
  <c r="AQ112" i="2"/>
  <c r="AQ275" i="2"/>
  <c r="AQ458" i="2"/>
  <c r="AQ435" i="2"/>
  <c r="AQ551" i="2"/>
  <c r="AQ605" i="2"/>
  <c r="AQ712" i="2"/>
  <c r="AQ396" i="2"/>
  <c r="AQ225" i="2"/>
  <c r="AQ118" i="2"/>
  <c r="AQ541" i="2"/>
  <c r="AQ669" i="2"/>
  <c r="AQ598" i="2"/>
  <c r="AQ468" i="2"/>
  <c r="AQ614" i="2"/>
  <c r="AQ249" i="2"/>
  <c r="AQ639" i="2"/>
  <c r="AQ373" i="2"/>
  <c r="AQ381" i="2"/>
  <c r="AQ655" i="2"/>
  <c r="AQ419" i="2"/>
  <c r="AQ686" i="2"/>
  <c r="AQ736" i="2"/>
  <c r="AQ709" i="2"/>
  <c r="AQ482" i="2"/>
  <c r="AQ681" i="2"/>
  <c r="AQ412" i="2"/>
  <c r="AQ671" i="2"/>
  <c r="AQ597" i="2"/>
  <c r="AQ729" i="2"/>
  <c r="AQ683" i="2"/>
  <c r="AQ624" i="2"/>
  <c r="AQ634" i="2"/>
  <c r="AQ487" i="2"/>
  <c r="AQ643" i="2"/>
  <c r="AQ690" i="2"/>
  <c r="AQ674" i="2"/>
  <c r="AQ722" i="2"/>
  <c r="AQ704" i="2"/>
  <c r="AQ713" i="2"/>
  <c r="AQ680" i="2"/>
  <c r="AQ636" i="2"/>
  <c r="AQ711" i="2"/>
  <c r="AQ730" i="2"/>
  <c r="AQ738" i="2"/>
  <c r="AK645" i="2"/>
  <c r="AR645" i="2" s="1"/>
  <c r="AK461" i="2"/>
  <c r="AK493" i="2"/>
  <c r="AK104" i="2"/>
  <c r="AR104" i="2" s="1"/>
  <c r="AK257" i="2"/>
  <c r="AK371" i="2"/>
  <c r="AK385" i="2"/>
  <c r="AK562" i="2"/>
  <c r="AR562" i="2" s="1"/>
  <c r="AK340" i="2"/>
  <c r="AR340" i="2" s="1"/>
  <c r="AK619" i="2"/>
  <c r="AR619" i="2" s="1"/>
  <c r="AK387" i="2"/>
  <c r="AK214" i="2"/>
  <c r="AK123" i="2"/>
  <c r="AR123" i="2" s="1"/>
  <c r="AK684" i="2"/>
  <c r="AR684" i="2" s="1"/>
  <c r="AK71" i="2"/>
  <c r="AK524" i="2"/>
  <c r="AR524" i="2" s="1"/>
  <c r="AK285" i="2"/>
  <c r="AR285" i="2" s="1"/>
  <c r="AK566" i="2"/>
  <c r="AR566" i="2" s="1"/>
  <c r="AK647" i="2"/>
  <c r="AR647" i="2" s="1"/>
  <c r="AK336" i="2"/>
  <c r="AK444" i="2"/>
  <c r="AR444" i="2" s="1"/>
  <c r="AK273" i="2"/>
  <c r="AR273" i="2" s="1"/>
  <c r="AK365" i="2"/>
  <c r="AK209" i="2"/>
  <c r="AR209" i="2" s="1"/>
  <c r="AK552" i="2"/>
  <c r="AR552" i="2" s="1"/>
  <c r="AK564" i="2"/>
  <c r="AR564" i="2" s="1"/>
  <c r="AK628" i="2"/>
  <c r="AR628" i="2" s="1"/>
  <c r="AK460" i="2"/>
  <c r="AR460" i="2" s="1"/>
  <c r="AK102" i="2"/>
  <c r="AK64" i="2"/>
  <c r="AK431" i="2"/>
  <c r="AR431" i="2" s="1"/>
  <c r="AK641" i="2"/>
  <c r="AR641" i="2" s="1"/>
  <c r="AK244" i="2"/>
  <c r="AR244" i="2" s="1"/>
  <c r="AK696" i="2"/>
  <c r="AR696" i="2" s="1"/>
  <c r="AK399" i="2"/>
  <c r="AK16" i="2"/>
  <c r="AR16" i="2" s="1"/>
  <c r="AK726" i="2"/>
  <c r="AR726" i="2" s="1"/>
  <c r="AK120" i="2"/>
  <c r="AK657" i="2"/>
  <c r="AR657" i="2" s="1"/>
  <c r="AK464" i="2"/>
  <c r="AR464" i="2" s="1"/>
  <c r="AK484" i="2"/>
  <c r="AR484" i="2" s="1"/>
  <c r="AK149" i="2"/>
  <c r="AK453" i="2"/>
  <c r="AR453" i="2" s="1"/>
  <c r="AK339" i="2"/>
  <c r="AR339" i="2" s="1"/>
  <c r="AK609" i="2"/>
  <c r="AR609" i="2" s="1"/>
  <c r="AK535" i="2"/>
  <c r="AR535" i="2" s="1"/>
  <c r="AK247" i="2"/>
  <c r="AR247" i="2" s="1"/>
  <c r="AK613" i="2"/>
  <c r="AR613" i="2" s="1"/>
  <c r="AK311" i="2"/>
  <c r="AR311" i="2" s="1"/>
  <c r="AK465" i="2"/>
  <c r="AK314" i="2"/>
  <c r="AR314" i="2" s="1"/>
  <c r="AK310" i="2"/>
  <c r="AK241" i="2"/>
  <c r="AR241" i="2" s="1"/>
  <c r="AK288" i="2"/>
  <c r="AK199" i="2"/>
  <c r="AK450" i="2"/>
  <c r="AR450" i="2" s="1"/>
  <c r="AK268" i="2"/>
  <c r="AR268" i="2" s="1"/>
  <c r="AK466" i="2"/>
  <c r="AR466" i="2" s="1"/>
  <c r="AK595" i="2"/>
  <c r="AR595" i="2" s="1"/>
  <c r="AK274" i="2"/>
  <c r="AR274" i="2" s="1"/>
  <c r="AK557" i="2"/>
  <c r="AR557" i="2" s="1"/>
  <c r="AK352" i="2"/>
  <c r="AR352" i="2" s="1"/>
  <c r="AK578" i="2"/>
  <c r="AR578" i="2" s="1"/>
  <c r="AK378" i="2"/>
  <c r="AK400" i="2"/>
  <c r="AR400" i="2" s="1"/>
  <c r="AK375" i="2"/>
  <c r="AR375" i="2" s="1"/>
  <c r="AK408" i="2"/>
  <c r="AK505" i="2"/>
  <c r="AR505" i="2" s="1"/>
  <c r="AK549" i="2"/>
  <c r="AR549" i="2" s="1"/>
  <c r="AK417" i="2"/>
  <c r="AR417" i="2" s="1"/>
  <c r="AK366" i="2"/>
  <c r="AR366" i="2" s="1"/>
  <c r="AK176" i="2"/>
  <c r="AR176" i="2" s="1"/>
  <c r="AK212" i="2"/>
  <c r="AK173" i="2"/>
  <c r="AR173" i="2" s="1"/>
  <c r="AK593" i="2"/>
  <c r="AR593" i="2" s="1"/>
  <c r="AK269" i="2"/>
  <c r="AR269" i="2" s="1"/>
  <c r="AK105" i="2"/>
  <c r="AR105" i="2" s="1"/>
  <c r="AK36" i="2"/>
  <c r="AK129" i="2"/>
  <c r="AR129" i="2" s="1"/>
  <c r="AK218" i="2"/>
  <c r="AK316" i="2"/>
  <c r="AR316" i="2" s="1"/>
  <c r="AK223" i="2"/>
  <c r="AK525" i="2"/>
  <c r="AR525" i="2" s="1"/>
  <c r="AK132" i="2"/>
  <c r="AK35" i="2"/>
  <c r="AK438" i="2"/>
  <c r="AR438" i="2" s="1"/>
  <c r="AK139" i="2"/>
  <c r="AR139" i="2" s="1"/>
  <c r="AK463" i="2"/>
  <c r="AR463" i="2" s="1"/>
  <c r="AK348" i="2"/>
  <c r="AK337" i="2"/>
  <c r="AK517" i="2"/>
  <c r="AR517" i="2" s="1"/>
  <c r="AK30" i="2"/>
  <c r="AK106" i="2"/>
  <c r="AK414" i="2"/>
  <c r="AR414" i="2" s="1"/>
  <c r="AK313" i="2"/>
  <c r="AR313" i="2" s="1"/>
  <c r="AK591" i="2"/>
  <c r="AR591" i="2" s="1"/>
  <c r="AK182" i="2"/>
  <c r="AR182" i="2" s="1"/>
  <c r="AK723" i="2"/>
  <c r="AR723" i="2" s="1"/>
  <c r="AK542" i="2"/>
  <c r="AR542" i="2" s="1"/>
  <c r="AK449" i="2"/>
  <c r="AR449" i="2" s="1"/>
  <c r="AK94" i="2"/>
  <c r="AR94" i="2" s="1"/>
  <c r="AK19" i="2"/>
  <c r="AK134" i="2"/>
  <c r="AR134" i="2" s="1"/>
  <c r="AK637" i="2"/>
  <c r="AR637" i="2" s="1"/>
  <c r="AK446" i="2"/>
  <c r="AR446" i="2" s="1"/>
  <c r="AK358" i="2"/>
  <c r="AR358" i="2" s="1"/>
  <c r="AK376" i="2"/>
  <c r="AR376" i="2" s="1"/>
  <c r="AK334" i="2"/>
  <c r="AR334" i="2" s="1"/>
  <c r="AK679" i="2"/>
  <c r="AR679" i="2" s="1"/>
  <c r="AK39" i="2"/>
  <c r="AK66" i="2"/>
  <c r="AR66" i="2" s="1"/>
  <c r="AK324" i="2"/>
  <c r="AR324" i="2" s="1"/>
  <c r="AK476" i="2"/>
  <c r="AR476" i="2" s="1"/>
  <c r="AK55" i="2"/>
  <c r="AR55" i="2" s="1"/>
  <c r="AK364" i="2"/>
  <c r="AR364" i="2" s="1"/>
  <c r="AK99" i="2"/>
  <c r="AK327" i="2"/>
  <c r="AR327" i="2" s="1"/>
  <c r="AK404" i="2"/>
  <c r="AR404" i="2" s="1"/>
  <c r="AK700" i="2"/>
  <c r="AR700" i="2" s="1"/>
  <c r="AK496" i="2"/>
  <c r="AR496" i="2" s="1"/>
  <c r="AK402" i="2"/>
  <c r="AR402" i="2" s="1"/>
  <c r="AK318" i="2"/>
  <c r="AR318" i="2" s="1"/>
  <c r="AK191" i="2"/>
  <c r="AR191" i="2" s="1"/>
  <c r="AK103" i="2"/>
  <c r="AR103" i="2" s="1"/>
  <c r="AK307" i="2"/>
  <c r="AR307" i="2" s="1"/>
  <c r="AK267" i="2"/>
  <c r="AK728" i="2"/>
  <c r="AR728" i="2" s="1"/>
  <c r="AK379" i="2"/>
  <c r="AR379" i="2" s="1"/>
  <c r="AK10" i="2"/>
  <c r="AK230" i="2"/>
  <c r="AK213" i="2"/>
  <c r="AR213" i="2" s="1"/>
  <c r="AK403" i="2"/>
  <c r="AR403" i="2" s="1"/>
  <c r="AK238" i="2"/>
  <c r="AK490" i="2"/>
  <c r="AR490" i="2" s="1"/>
  <c r="AK413" i="2"/>
  <c r="AK346" i="2"/>
  <c r="AR346" i="2" s="1"/>
  <c r="AK629" i="2"/>
  <c r="AR629" i="2" s="1"/>
  <c r="AK242" i="2"/>
  <c r="AK332" i="2"/>
  <c r="AR332" i="2" s="1"/>
  <c r="AK668" i="2"/>
  <c r="AR668" i="2" s="1"/>
  <c r="AK367" i="2"/>
  <c r="AR367" i="2" s="1"/>
  <c r="AK672" i="2"/>
  <c r="AR672" i="2" s="1"/>
  <c r="AK100" i="2"/>
  <c r="AR100" i="2" s="1"/>
  <c r="AK601" i="2"/>
  <c r="AR601" i="2" s="1"/>
  <c r="AK512" i="2"/>
  <c r="AR512" i="2" s="1"/>
  <c r="AK443" i="2"/>
  <c r="AR443" i="2" s="1"/>
  <c r="AK205" i="2"/>
  <c r="AR205" i="2" s="1"/>
  <c r="AK33" i="2"/>
  <c r="AK555" i="2"/>
  <c r="AR555" i="2" s="1"/>
  <c r="AK391" i="2"/>
  <c r="AR391" i="2" s="1"/>
  <c r="AK195" i="2"/>
  <c r="AK478" i="2"/>
  <c r="AR478" i="2" s="1"/>
  <c r="AK306" i="2"/>
  <c r="AR306" i="2" s="1"/>
  <c r="AK155" i="2"/>
  <c r="AK397" i="2"/>
  <c r="AK735" i="2"/>
  <c r="AR735" i="2" s="1"/>
  <c r="AK27" i="2"/>
  <c r="AK395" i="2"/>
  <c r="AK479" i="2"/>
  <c r="AR479" i="2" s="1"/>
  <c r="AK497" i="2"/>
  <c r="AK676" i="2"/>
  <c r="AR676" i="2" s="1"/>
  <c r="AK204" i="2"/>
  <c r="AR204" i="2" s="1"/>
  <c r="AK272" i="2"/>
  <c r="AR272" i="2" s="1"/>
  <c r="AK193" i="2"/>
  <c r="AK572" i="2"/>
  <c r="AR572" i="2" s="1"/>
  <c r="AK315" i="2"/>
  <c r="AR315" i="2" s="1"/>
  <c r="AK506" i="2"/>
  <c r="AR506" i="2" s="1"/>
  <c r="AK475" i="2"/>
  <c r="AR475" i="2" s="1"/>
  <c r="AK51" i="2"/>
  <c r="AK101" i="2"/>
  <c r="AK540" i="2"/>
  <c r="AR540" i="2" s="1"/>
  <c r="AK554" i="2"/>
  <c r="AR554" i="2" s="1"/>
  <c r="AK74" i="2"/>
  <c r="AR74" i="2" s="1"/>
  <c r="AK528" i="2"/>
  <c r="AR528" i="2" s="1"/>
  <c r="AK660" i="2"/>
  <c r="AR660" i="2" s="1"/>
  <c r="AK536" i="2"/>
  <c r="AR536" i="2" s="1"/>
  <c r="AK169" i="2"/>
  <c r="AK409" i="2"/>
  <c r="AK650" i="2"/>
  <c r="AR650" i="2" s="1"/>
  <c r="AK294" i="2"/>
  <c r="AR294" i="2" s="1"/>
  <c r="AK606" i="2"/>
  <c r="AR606" i="2" s="1"/>
  <c r="AK687" i="2"/>
  <c r="AR687" i="2" s="1"/>
  <c r="AK495" i="2"/>
  <c r="AR495" i="2" s="1"/>
  <c r="AK622" i="2"/>
  <c r="AR622" i="2" s="1"/>
  <c r="AK692" i="2"/>
  <c r="AR692" i="2" s="1"/>
  <c r="AK596" i="2"/>
  <c r="AK25" i="2"/>
  <c r="AK210" i="2"/>
  <c r="AR210" i="2" s="1"/>
  <c r="AK338" i="2"/>
  <c r="AR338" i="2" s="1"/>
  <c r="AK73" i="2"/>
  <c r="AK488" i="2"/>
  <c r="AR488" i="2" s="1"/>
  <c r="AK38" i="2"/>
  <c r="AK328" i="2"/>
  <c r="AK240" i="2"/>
  <c r="AR240" i="2" s="1"/>
  <c r="AK189" i="2"/>
  <c r="AR189" i="2" s="1"/>
  <c r="AK693" i="2"/>
  <c r="AR693" i="2" s="1"/>
  <c r="AK658" i="2"/>
  <c r="AR658" i="2" s="1"/>
  <c r="AK47" i="2"/>
  <c r="AR47" i="2" s="1"/>
  <c r="AK432" i="2"/>
  <c r="AR432" i="2" s="1"/>
  <c r="AK250" i="2"/>
  <c r="AK532" i="2"/>
  <c r="AR532" i="2" s="1"/>
  <c r="AK451" i="2"/>
  <c r="AK652" i="2"/>
  <c r="AR652" i="2" s="1"/>
  <c r="AK258" i="2"/>
  <c r="AR258" i="2" s="1"/>
  <c r="AK567" i="2"/>
  <c r="AR567" i="2" s="1"/>
  <c r="AK187" i="2"/>
  <c r="AR187" i="2" s="1"/>
  <c r="AK447" i="2"/>
  <c r="AR447" i="2" s="1"/>
  <c r="AK42" i="2"/>
  <c r="AK691" i="2"/>
  <c r="AR691" i="2" s="1"/>
  <c r="AK6" i="2"/>
  <c r="AK454" i="2"/>
  <c r="AR454" i="2" s="1"/>
  <c r="AK439" i="2"/>
  <c r="AR439" i="2" s="1"/>
  <c r="AK667" i="2"/>
  <c r="AR667" i="2" s="1"/>
  <c r="AK279" i="2"/>
  <c r="AR279" i="2" s="1"/>
  <c r="AK516" i="2"/>
  <c r="AR516" i="2" s="1"/>
  <c r="AK68" i="2"/>
  <c r="AR68" i="2" s="1"/>
  <c r="AK287" i="2"/>
  <c r="AK281" i="2"/>
  <c r="AK263" i="2"/>
  <c r="AK174" i="2"/>
  <c r="AR174" i="2" s="1"/>
  <c r="AK177" i="2"/>
  <c r="AR177" i="2" s="1"/>
  <c r="AK675" i="2"/>
  <c r="AR675" i="2" s="1"/>
  <c r="AK150" i="2"/>
  <c r="AR150" i="2" s="1"/>
  <c r="AK559" i="2"/>
  <c r="AR559" i="2" s="1"/>
  <c r="AK633" i="2"/>
  <c r="AR633" i="2" s="1"/>
  <c r="AK355" i="2"/>
  <c r="AR355" i="2" s="1"/>
  <c r="AK457" i="2"/>
  <c r="AR457" i="2" s="1"/>
  <c r="AK81" i="2"/>
  <c r="AK474" i="2"/>
  <c r="AR474" i="2" s="1"/>
  <c r="AK611" i="2"/>
  <c r="AR611" i="2" s="1"/>
  <c r="AK472" i="2"/>
  <c r="AR472" i="2" s="1"/>
  <c r="AK82" i="2"/>
  <c r="AK183" i="2"/>
  <c r="AR183" i="2" s="1"/>
  <c r="AK663" i="2"/>
  <c r="AR663" i="2" s="1"/>
  <c r="AK309" i="2"/>
  <c r="AK392" i="2"/>
  <c r="AR392" i="2" s="1"/>
  <c r="AK434" i="2"/>
  <c r="AR434" i="2" s="1"/>
  <c r="AK377" i="2"/>
  <c r="AK406" i="2"/>
  <c r="AR406" i="2" s="1"/>
  <c r="AK401" i="2"/>
  <c r="AR401" i="2" s="1"/>
  <c r="AK295" i="2"/>
  <c r="AR295" i="2" s="1"/>
  <c r="AK41" i="2"/>
  <c r="AK534" i="2"/>
  <c r="AR534" i="2" s="1"/>
  <c r="AK662" i="2"/>
  <c r="AR662" i="2" s="1"/>
  <c r="AK181" i="2"/>
  <c r="AK135" i="2"/>
  <c r="AK32" i="2"/>
  <c r="AK44" i="2"/>
  <c r="AK280" i="2"/>
  <c r="AR280" i="2" s="1"/>
  <c r="AK293" i="2"/>
  <c r="AK323" i="2"/>
  <c r="AR323" i="2" s="1"/>
  <c r="AK433" i="2"/>
  <c r="AR433" i="2" s="1"/>
  <c r="AK194" i="2"/>
  <c r="AK659" i="2"/>
  <c r="AR659" i="2" s="1"/>
  <c r="AK29" i="2"/>
  <c r="AR29" i="2" s="1"/>
  <c r="AK79" i="2"/>
  <c r="AK77" i="2"/>
  <c r="AK144" i="2"/>
  <c r="AR144" i="2" s="1"/>
  <c r="AK481" i="2"/>
  <c r="AK436" i="2"/>
  <c r="AK706" i="2"/>
  <c r="AR706" i="2" s="1"/>
  <c r="AK62" i="2"/>
  <c r="AK717" i="2"/>
  <c r="AR717" i="2" s="1"/>
  <c r="AK574" i="2"/>
  <c r="AR574" i="2" s="1"/>
  <c r="AK501" i="2"/>
  <c r="AR501" i="2" s="1"/>
  <c r="AK357" i="2"/>
  <c r="AR357" i="2" s="1"/>
  <c r="AK317" i="2"/>
  <c r="AK341" i="2"/>
  <c r="AK411" i="2"/>
  <c r="AR411" i="2" s="1"/>
  <c r="AK491" i="2"/>
  <c r="AR491" i="2" s="1"/>
  <c r="AK383" i="2"/>
  <c r="AR383" i="2" s="1"/>
  <c r="AK455" i="2"/>
  <c r="AR455" i="2" s="1"/>
  <c r="AK320" i="2"/>
  <c r="AR320" i="2" s="1"/>
  <c r="AK653" i="2"/>
  <c r="AR653" i="2" s="1"/>
  <c r="AK34" i="2"/>
  <c r="AR34" i="2" s="1"/>
  <c r="AK556" i="2"/>
  <c r="AR556" i="2" s="1"/>
  <c r="AK206" i="2"/>
  <c r="AR206" i="2" s="1"/>
  <c r="AK21" i="2"/>
  <c r="AR21" i="2" s="1"/>
  <c r="AK494" i="2"/>
  <c r="AR494" i="2" s="1"/>
  <c r="AK565" i="2"/>
  <c r="AR565" i="2" s="1"/>
  <c r="AK384" i="2"/>
  <c r="AK142" i="2"/>
  <c r="AR142" i="2" s="1"/>
  <c r="AK50" i="2"/>
  <c r="AK714" i="2"/>
  <c r="AR714" i="2" s="1"/>
  <c r="AK720" i="2"/>
  <c r="AR720" i="2" s="1"/>
  <c r="AK124" i="2"/>
  <c r="AK608" i="2"/>
  <c r="AR608" i="2" s="1"/>
  <c r="AK137" i="2"/>
  <c r="AK157" i="2"/>
  <c r="AK545" i="2"/>
  <c r="AR545" i="2" s="1"/>
  <c r="AK486" i="2"/>
  <c r="AK452" i="2"/>
  <c r="AR452" i="2" s="1"/>
  <c r="AK122" i="2"/>
  <c r="AR122" i="2" s="1"/>
  <c r="AK649" i="2"/>
  <c r="AR649" i="2" s="1"/>
  <c r="AK252" i="2"/>
  <c r="AR252" i="2" s="1"/>
  <c r="AK5" i="2"/>
  <c r="AK145" i="2"/>
  <c r="AR145" i="2" s="1"/>
  <c r="AK90" i="2"/>
  <c r="AK197" i="2"/>
  <c r="AR197" i="2" s="1"/>
  <c r="AK207" i="2"/>
  <c r="AK185" i="2"/>
  <c r="AK627" i="2"/>
  <c r="AR627" i="2" s="1"/>
  <c r="AK398" i="2"/>
  <c r="AR398" i="2" s="1"/>
  <c r="AK462" i="2"/>
  <c r="AR462" i="2" s="1"/>
  <c r="AK75" i="2"/>
  <c r="AK682" i="2"/>
  <c r="AR682" i="2" s="1"/>
  <c r="AK147" i="2"/>
  <c r="AK80" i="2"/>
  <c r="AR80" i="2" s="1"/>
  <c r="AK330" i="2"/>
  <c r="AR330" i="2" s="1"/>
  <c r="AK219" i="2"/>
  <c r="AK656" i="2"/>
  <c r="AR656" i="2" s="1"/>
  <c r="AK26" i="2"/>
  <c r="AK3" i="2"/>
  <c r="AK498" i="2"/>
  <c r="AR498" i="2" s="1"/>
  <c r="AK304" i="2"/>
  <c r="AR304" i="2" s="1"/>
  <c r="AK232" i="2"/>
  <c r="AK292" i="2"/>
  <c r="AR292" i="2" s="1"/>
  <c r="AK153" i="2"/>
  <c r="AK312" i="2"/>
  <c r="AR312" i="2" s="1"/>
  <c r="AK308" i="2"/>
  <c r="AR308" i="2" s="1"/>
  <c r="AK480" i="2"/>
  <c r="AR480" i="2" s="1"/>
  <c r="AK343" i="2"/>
  <c r="AR343" i="2" s="1"/>
  <c r="AK407" i="2"/>
  <c r="AR407" i="2" s="1"/>
  <c r="AK85" i="2"/>
  <c r="AK96" i="2"/>
  <c r="AK154" i="2"/>
  <c r="AR154" i="2" s="1"/>
  <c r="AK87" i="2"/>
  <c r="AR87" i="2" s="1"/>
  <c r="AK97" i="2"/>
  <c r="AK621" i="2"/>
  <c r="AR621" i="2" s="1"/>
  <c r="AK2" i="2"/>
  <c r="AK188" i="2"/>
  <c r="AR188" i="2" s="1"/>
  <c r="AK58" i="2"/>
  <c r="AK151" i="2"/>
  <c r="AR151" i="2" s="1"/>
  <c r="AK57" i="2"/>
  <c r="AR57" i="2" s="1"/>
  <c r="AK561" i="2"/>
  <c r="AR561" i="2" s="1"/>
  <c r="AK115" i="2"/>
  <c r="AK56" i="2"/>
  <c r="AK642" i="2"/>
  <c r="AR642" i="2" s="1"/>
  <c r="AK88" i="2"/>
  <c r="AK351" i="2"/>
  <c r="AR351" i="2" s="1"/>
  <c r="AK415" i="2"/>
  <c r="AR415" i="2" s="1"/>
  <c r="AK276" i="2"/>
  <c r="AR276" i="2" s="1"/>
  <c r="AK184" i="2"/>
  <c r="AR184" i="2" s="1"/>
  <c r="AK37" i="2"/>
  <c r="AK229" i="2"/>
  <c r="AR229" i="2" s="1"/>
  <c r="AK665" i="2"/>
  <c r="AR665" i="2" s="1"/>
  <c r="AK546" i="2"/>
  <c r="AR546" i="2" s="1"/>
  <c r="AK666" i="2"/>
  <c r="AR666" i="2" s="1"/>
  <c r="AK553" i="2"/>
  <c r="AR553" i="2" s="1"/>
  <c r="AK600" i="2"/>
  <c r="AR600" i="2" s="1"/>
  <c r="AK349" i="2"/>
  <c r="AR349" i="2" s="1"/>
  <c r="AK386" i="2"/>
  <c r="AR386" i="2" s="1"/>
  <c r="AK599" i="2"/>
  <c r="AR599" i="2" s="1"/>
  <c r="AK448" i="2"/>
  <c r="AR448" i="2" s="1"/>
  <c r="AK278" i="2"/>
  <c r="AK573" i="2"/>
  <c r="AR573" i="2" s="1"/>
  <c r="AK164" i="2"/>
  <c r="AK538" i="2"/>
  <c r="AR538" i="2" s="1"/>
  <c r="AK40" i="2"/>
  <c r="AK228" i="2"/>
  <c r="AK233" i="2"/>
  <c r="AR233" i="2" s="1"/>
  <c r="AK141" i="2"/>
  <c r="AK140" i="2"/>
  <c r="AR140" i="2" s="1"/>
  <c r="AK116" i="2"/>
  <c r="AK69" i="2"/>
  <c r="AK121" i="2"/>
  <c r="AR121" i="2" s="1"/>
  <c r="AK694" i="2"/>
  <c r="AR694" i="2" s="1"/>
  <c r="AK65" i="2"/>
  <c r="AK523" i="2"/>
  <c r="AR523" i="2" s="1"/>
  <c r="AK31" i="2"/>
  <c r="AK119" i="2"/>
  <c r="AR119" i="2" s="1"/>
  <c r="AK483" i="2"/>
  <c r="AR483" i="2" s="1"/>
  <c r="AK63" i="2"/>
  <c r="AR63" i="2" s="1"/>
  <c r="AK322" i="2"/>
  <c r="AR322" i="2" s="1"/>
  <c r="AK361" i="2"/>
  <c r="AR361" i="2" s="1"/>
  <c r="AK91" i="2"/>
  <c r="AR91" i="2" s="1"/>
  <c r="AK539" i="2"/>
  <c r="AR539" i="2" s="1"/>
  <c r="AK98" i="2"/>
  <c r="AK126" i="2"/>
  <c r="AK217" i="2"/>
  <c r="AK586" i="2"/>
  <c r="AR586" i="2" s="1"/>
  <c r="AK46" i="2"/>
  <c r="AR46" i="2" s="1"/>
  <c r="AK678" i="2"/>
  <c r="AR678" i="2" s="1"/>
  <c r="AK277" i="2"/>
  <c r="AR277" i="2" s="1"/>
  <c r="AK216" i="2"/>
  <c r="AK24" i="2"/>
  <c r="AK9" i="2"/>
  <c r="AK221" i="2"/>
  <c r="AR221" i="2" s="1"/>
  <c r="AK201" i="2"/>
  <c r="AR201" i="2" s="1"/>
  <c r="AK734" i="2"/>
  <c r="AR734" i="2" s="1"/>
  <c r="AK581" i="2"/>
  <c r="AR581" i="2" s="1"/>
  <c r="AK459" i="2"/>
  <c r="AR459" i="2" s="1"/>
  <c r="AK353" i="2"/>
  <c r="AR353" i="2" s="1"/>
  <c r="AK362" i="2"/>
  <c r="AR362" i="2" s="1"/>
  <c r="AK152" i="2"/>
  <c r="AK473" i="2"/>
  <c r="AR473" i="2" s="1"/>
  <c r="AK253" i="2"/>
  <c r="AR253" i="2" s="1"/>
  <c r="AK513" i="2"/>
  <c r="AR513" i="2" s="1"/>
  <c r="AK11" i="2"/>
  <c r="AK615" i="2"/>
  <c r="AR615" i="2" s="1"/>
  <c r="AK544" i="2"/>
  <c r="AR544" i="2" s="1"/>
  <c r="AK4" i="2"/>
  <c r="AK519" i="2"/>
  <c r="AR519" i="2" s="1"/>
  <c r="AK405" i="2"/>
  <c r="AR405" i="2" s="1"/>
  <c r="AK180" i="2"/>
  <c r="AK428" i="2"/>
  <c r="AK18" i="2"/>
  <c r="AK345" i="2"/>
  <c r="AR345" i="2" s="1"/>
  <c r="AK13" i="2"/>
  <c r="AR13" i="2" s="1"/>
  <c r="AK227" i="2"/>
  <c r="AR227" i="2" s="1"/>
  <c r="AK393" i="2"/>
  <c r="AR393" i="2" s="1"/>
  <c r="AK22" i="2"/>
  <c r="AK198" i="2"/>
  <c r="AK698" i="2"/>
  <c r="AR698" i="2" s="1"/>
  <c r="AK648" i="2"/>
  <c r="AR648" i="2" s="1"/>
  <c r="AK689" i="2"/>
  <c r="AR689" i="2" s="1"/>
  <c r="AK429" i="2"/>
  <c r="AR429" i="2" s="1"/>
  <c r="AK297" i="2"/>
  <c r="AR297" i="2" s="1"/>
  <c r="AK203" i="2"/>
  <c r="AR203" i="2" s="1"/>
  <c r="AK646" i="2"/>
  <c r="AR646" i="2" s="1"/>
  <c r="AK518" i="2"/>
  <c r="AR518" i="2" s="1"/>
  <c r="AK688" i="2"/>
  <c r="AR688" i="2" s="1"/>
  <c r="AK369" i="2"/>
  <c r="AK298" i="2"/>
  <c r="AR298" i="2" s="1"/>
  <c r="AK110" i="2"/>
  <c r="AK178" i="2"/>
  <c r="AR178" i="2" s="1"/>
  <c r="AK580" i="2"/>
  <c r="AR580" i="2" s="1"/>
  <c r="AK732" i="2"/>
  <c r="AR732" i="2" s="1"/>
  <c r="AK248" i="2"/>
  <c r="AR248" i="2" s="1"/>
  <c r="AK588" i="2"/>
  <c r="AR588" i="2" s="1"/>
  <c r="AK427" i="2"/>
  <c r="AR427" i="2" s="1"/>
  <c r="AK111" i="2"/>
  <c r="AK300" i="2"/>
  <c r="AR300" i="2" s="1"/>
  <c r="AK445" i="2"/>
  <c r="AR445" i="2" s="1"/>
  <c r="AK283" i="2"/>
  <c r="AR283" i="2" s="1"/>
  <c r="AK533" i="2"/>
  <c r="AR533" i="2" s="1"/>
  <c r="AK165" i="2"/>
  <c r="AK14" i="2"/>
  <c r="AK644" i="2"/>
  <c r="AR644" i="2" s="1"/>
  <c r="AK215" i="2"/>
  <c r="AR215" i="2" s="1"/>
  <c r="AK166" i="2"/>
  <c r="AK616" i="2"/>
  <c r="AR616" i="2" s="1"/>
  <c r="AK626" i="2"/>
  <c r="AR626" i="2" s="1"/>
  <c r="AK254" i="2"/>
  <c r="AR254" i="2" s="1"/>
  <c r="AK284" i="2"/>
  <c r="AK558" i="2"/>
  <c r="AR558" i="2" s="1"/>
  <c r="AK211" i="2"/>
  <c r="AR211" i="2" s="1"/>
  <c r="AK107" i="2"/>
  <c r="AK7" i="2"/>
  <c r="AK347" i="2"/>
  <c r="AR347" i="2" s="1"/>
  <c r="AK52" i="2"/>
  <c r="AK49" i="2"/>
  <c r="AK8" i="2"/>
  <c r="AK148" i="2"/>
  <c r="AK441" i="2"/>
  <c r="AR441" i="2" s="1"/>
  <c r="AK291" i="2"/>
  <c r="AK677" i="2"/>
  <c r="AR677" i="2" s="1"/>
  <c r="AK570" i="2"/>
  <c r="AR570" i="2" s="1"/>
  <c r="AK136" i="2"/>
  <c r="AR136" i="2" s="1"/>
  <c r="AK508" i="2"/>
  <c r="AR508" i="2" s="1"/>
  <c r="AK699" i="2"/>
  <c r="AR699" i="2" s="1"/>
  <c r="AK168" i="2"/>
  <c r="AK133" i="2"/>
  <c r="AK576" i="2"/>
  <c r="AR576" i="2" s="1"/>
  <c r="AK537" i="2"/>
  <c r="AR537" i="2" s="1"/>
  <c r="AK12" i="2"/>
  <c r="AK477" i="2"/>
  <c r="AR477" i="2" s="1"/>
  <c r="AK363" i="2"/>
  <c r="AR363" i="2" s="1"/>
  <c r="AK638" i="2"/>
  <c r="AR638" i="2" s="1"/>
  <c r="AK423" i="2"/>
  <c r="AR423" i="2" s="1"/>
  <c r="AK143" i="2"/>
  <c r="AK93" i="2"/>
  <c r="AR93" i="2" s="1"/>
  <c r="AK237" i="2"/>
  <c r="AK17" i="2"/>
  <c r="AK350" i="2"/>
  <c r="AR350" i="2" s="1"/>
  <c r="AK424" i="2"/>
  <c r="AR424" i="2" s="1"/>
  <c r="AK251" i="2"/>
  <c r="AR251" i="2" s="1"/>
  <c r="AK530" i="2"/>
  <c r="AR530" i="2" s="1"/>
  <c r="AK15" i="2"/>
  <c r="AK664" i="2"/>
  <c r="AR664" i="2" s="1"/>
  <c r="AK620" i="2"/>
  <c r="AR620" i="2" s="1"/>
  <c r="AK243" i="2"/>
  <c r="AR243" i="2" s="1"/>
  <c r="AK245" i="2"/>
  <c r="AK368" i="2"/>
  <c r="AK575" i="2"/>
  <c r="AR575" i="2" s="1"/>
  <c r="AK418" i="2"/>
  <c r="AR418" i="2" s="1"/>
  <c r="AK590" i="2"/>
  <c r="AR590" i="2" s="1"/>
  <c r="AK20" i="2"/>
  <c r="AK159" i="2"/>
  <c r="AR159" i="2" s="1"/>
  <c r="AK492" i="2"/>
  <c r="AR492" i="2" s="1"/>
  <c r="AK234" i="2"/>
  <c r="AR234" i="2" s="1"/>
  <c r="AK282" i="2"/>
  <c r="AK485" i="2"/>
  <c r="AR485" i="2" s="1"/>
  <c r="AK583" i="2"/>
  <c r="AR583" i="2" s="1"/>
  <c r="AK727" i="2"/>
  <c r="AR727" i="2" s="1"/>
  <c r="AK271" i="2"/>
  <c r="AR271" i="2" s="1"/>
  <c r="AK84" i="2"/>
  <c r="AK326" i="2"/>
  <c r="AK264" i="2"/>
  <c r="AK702" i="2"/>
  <c r="AR702" i="2" s="1"/>
  <c r="AK514" i="2"/>
  <c r="AR514" i="2" s="1"/>
  <c r="AK200" i="2"/>
  <c r="AR200" i="2" s="1"/>
  <c r="AK654" i="2"/>
  <c r="AR654" i="2" s="1"/>
  <c r="AK503" i="2"/>
  <c r="AR503" i="2" s="1"/>
  <c r="AK331" i="2"/>
  <c r="AR331" i="2" s="1"/>
  <c r="AK526" i="2"/>
  <c r="AR526" i="2" s="1"/>
  <c r="AK354" i="2"/>
  <c r="AR354" i="2" s="1"/>
  <c r="AK731" i="2"/>
  <c r="AR731" i="2" s="1"/>
  <c r="AK579" i="2"/>
  <c r="AK231" i="2"/>
  <c r="AR231" i="2" s="1"/>
  <c r="AK569" i="2"/>
  <c r="AR569" i="2" s="1"/>
  <c r="AK83" i="2"/>
  <c r="AR83" i="2" s="1"/>
  <c r="AK607" i="2"/>
  <c r="AR607" i="2" s="1"/>
  <c r="AK301" i="2"/>
  <c r="AR301" i="2" s="1"/>
  <c r="AK390" i="2"/>
  <c r="AR390" i="2" s="1"/>
  <c r="AK707" i="2"/>
  <c r="AR707" i="2" s="1"/>
  <c r="AK290" i="2"/>
  <c r="AR290" i="2" s="1"/>
  <c r="AK53" i="2"/>
  <c r="AK560" i="2"/>
  <c r="AR560" i="2" s="1"/>
  <c r="AK529" i="2"/>
  <c r="AR529" i="2" s="1"/>
  <c r="AK305" i="2"/>
  <c r="AR305" i="2" s="1"/>
  <c r="AK265" i="2"/>
  <c r="AK76" i="2"/>
  <c r="AR76" i="2" s="1"/>
  <c r="AK220" i="2"/>
  <c r="AK661" i="2"/>
  <c r="AR661" i="2" s="1"/>
  <c r="AK577" i="2"/>
  <c r="AR577" i="2" s="1"/>
  <c r="AK721" i="2"/>
  <c r="AR721" i="2" s="1"/>
  <c r="AK45" i="2"/>
  <c r="AK507" i="2"/>
  <c r="AR507" i="2" s="1"/>
  <c r="AK469" i="2"/>
  <c r="AR469" i="2" s="1"/>
  <c r="AK236" i="2"/>
  <c r="AK286" i="2"/>
  <c r="AR286" i="2" s="1"/>
  <c r="AK48" i="2"/>
  <c r="AR48" i="2" s="1"/>
  <c r="AK360" i="2"/>
  <c r="AR360" i="2" s="1"/>
  <c r="AK568" i="2"/>
  <c r="AR568" i="2" s="1"/>
  <c r="AK266" i="2"/>
  <c r="AK92" i="2"/>
  <c r="AK388" i="2"/>
  <c r="AK329" i="2"/>
  <c r="AK89" i="2"/>
  <c r="AK382" i="2"/>
  <c r="AK186" i="2"/>
  <c r="AR186" i="2" s="1"/>
  <c r="AK422" i="2"/>
  <c r="AK202" i="2"/>
  <c r="AR202" i="2" s="1"/>
  <c r="AK28" i="2"/>
  <c r="AK162" i="2"/>
  <c r="AK356" i="2"/>
  <c r="AR356" i="2" s="1"/>
  <c r="AK716" i="2"/>
  <c r="AR716" i="2" s="1"/>
  <c r="AK303" i="2"/>
  <c r="AR303" i="2" s="1"/>
  <c r="AK708" i="2"/>
  <c r="AR708" i="2" s="1"/>
  <c r="AK440" i="2"/>
  <c r="AR440" i="2" s="1"/>
  <c r="AK270" i="2"/>
  <c r="AR270" i="2" s="1"/>
  <c r="AK421" i="2"/>
  <c r="AR421" i="2" s="1"/>
  <c r="AK335" i="2"/>
  <c r="AR335" i="2" s="1"/>
  <c r="AK703" i="2"/>
  <c r="AR703" i="2" s="1"/>
  <c r="AK584" i="2"/>
  <c r="AR584" i="2" s="1"/>
  <c r="AK587" i="2"/>
  <c r="AR587" i="2" s="1"/>
  <c r="AK603" i="2"/>
  <c r="AR603" i="2" s="1"/>
  <c r="AK163" i="2"/>
  <c r="AR163" i="2" s="1"/>
  <c r="AK470" i="2"/>
  <c r="AR470" i="2" s="1"/>
  <c r="AK502" i="2"/>
  <c r="AR502" i="2" s="1"/>
  <c r="AK61" i="2"/>
  <c r="AK259" i="2"/>
  <c r="AR259" i="2" s="1"/>
  <c r="AK23" i="2"/>
  <c r="AK54" i="2"/>
  <c r="AK571" i="2"/>
  <c r="AR571" i="2" s="1"/>
  <c r="AK342" i="2"/>
  <c r="AR342" i="2" s="1"/>
  <c r="AK325" i="2"/>
  <c r="AR325" i="2" s="1"/>
  <c r="AK86" i="2"/>
  <c r="AK531" i="2"/>
  <c r="AR531" i="2" s="1"/>
  <c r="AK160" i="2"/>
  <c r="AR160" i="2" s="1"/>
  <c r="AK426" i="2"/>
  <c r="AR426" i="2" s="1"/>
  <c r="AK718" i="2"/>
  <c r="AR718" i="2" s="1"/>
  <c r="AK109" i="2"/>
  <c r="AK67" i="2"/>
  <c r="AR67" i="2" s="1"/>
  <c r="AK592" i="2"/>
  <c r="AR592" i="2" s="1"/>
  <c r="AK261" i="2"/>
  <c r="AK95" i="2"/>
  <c r="AK302" i="2"/>
  <c r="AK625" i="2"/>
  <c r="AR625" i="2" s="1"/>
  <c r="AK437" i="2"/>
  <c r="AR437" i="2" s="1"/>
  <c r="AK725" i="2"/>
  <c r="AR725" i="2" s="1"/>
  <c r="AK78" i="2"/>
  <c r="AK138" i="2"/>
  <c r="AR138" i="2" s="1"/>
  <c r="AK612" i="2"/>
  <c r="AR612" i="2" s="1"/>
  <c r="AK389" i="2"/>
  <c r="AR389" i="2" s="1"/>
  <c r="AK509" i="2"/>
  <c r="AR509" i="2" s="1"/>
  <c r="AK114" i="2"/>
  <c r="AK179" i="2"/>
  <c r="AK167" i="2"/>
  <c r="AK456" i="2"/>
  <c r="AR456" i="2" s="1"/>
  <c r="AK635" i="2"/>
  <c r="AR635" i="2" s="1"/>
  <c r="AK733" i="2"/>
  <c r="AR733" i="2" s="1"/>
  <c r="AK582" i="2"/>
  <c r="AR582" i="2" s="1"/>
  <c r="AK192" i="2"/>
  <c r="AR192" i="2" s="1"/>
  <c r="AK585" i="2"/>
  <c r="AR585" i="2" s="1"/>
  <c r="AK172" i="2"/>
  <c r="AK321" i="2"/>
  <c r="AK72" i="2"/>
  <c r="AK631" i="2"/>
  <c r="AR631" i="2" s="1"/>
  <c r="AK489" i="2"/>
  <c r="AR489" i="2" s="1"/>
  <c r="AK589" i="2"/>
  <c r="AR589" i="2" s="1"/>
  <c r="AK43" i="2"/>
  <c r="AR43" i="2" s="1"/>
  <c r="AK640" i="2"/>
  <c r="AR640" i="2" s="1"/>
  <c r="AK670" i="2"/>
  <c r="AR670" i="2" s="1"/>
  <c r="AK410" i="2"/>
  <c r="AR410" i="2" s="1"/>
  <c r="AK260" i="2"/>
  <c r="AR260" i="2" s="1"/>
  <c r="AK563" i="2"/>
  <c r="AR563" i="2" s="1"/>
  <c r="AK420" i="2"/>
  <c r="AR420" i="2" s="1"/>
  <c r="AK235" i="2"/>
  <c r="AR235" i="2" s="1"/>
  <c r="AK500" i="2"/>
  <c r="AR500" i="2" s="1"/>
  <c r="AK128" i="2"/>
  <c r="AK299" i="2"/>
  <c r="AR299" i="2" s="1"/>
  <c r="AK70" i="2"/>
  <c r="AK504" i="2"/>
  <c r="AR504" i="2" s="1"/>
  <c r="AK59" i="2"/>
  <c r="AR59" i="2" s="1"/>
  <c r="AK471" i="2"/>
  <c r="AR471" i="2" s="1"/>
  <c r="AK618" i="2"/>
  <c r="AR618" i="2" s="1"/>
  <c r="AK319" i="2"/>
  <c r="AR319" i="2" s="1"/>
  <c r="AK60" i="2"/>
  <c r="AK602" i="2"/>
  <c r="AR602" i="2" s="1"/>
  <c r="AK370" i="2"/>
  <c r="AR370" i="2" s="1"/>
  <c r="AK146" i="2"/>
  <c r="AK171" i="2"/>
  <c r="AK701" i="2"/>
  <c r="AR701" i="2" s="1"/>
  <c r="AK117" i="2"/>
  <c r="AR117" i="2" s="1"/>
  <c r="AK359" i="2"/>
  <c r="AK196" i="2"/>
  <c r="AR196" i="2" s="1"/>
  <c r="AK527" i="2"/>
  <c r="AR527" i="2" s="1"/>
  <c r="AK161" i="2"/>
  <c r="AR161" i="2" s="1"/>
  <c r="AK632" i="2"/>
  <c r="AR632" i="2" s="1"/>
  <c r="AK374" i="2"/>
  <c r="AR374" i="2" s="1"/>
  <c r="AK715" i="2"/>
  <c r="AR715" i="2" s="1"/>
  <c r="AK651" i="2"/>
  <c r="AR651" i="2" s="1"/>
  <c r="AK130" i="2"/>
  <c r="AR130" i="2" s="1"/>
  <c r="AK226" i="2"/>
  <c r="AK255" i="2"/>
  <c r="AK522" i="2"/>
  <c r="AR522" i="2" s="1"/>
  <c r="AK604" i="2"/>
  <c r="AR604" i="2" s="1"/>
  <c r="AK710" i="2"/>
  <c r="AR710" i="2" s="1"/>
  <c r="AK630" i="2"/>
  <c r="AR630" i="2" s="1"/>
  <c r="AK685" i="2"/>
  <c r="AR685" i="2" s="1"/>
  <c r="AK262" i="2"/>
  <c r="AK170" i="2"/>
  <c r="AR170" i="2" s="1"/>
  <c r="AK623" i="2"/>
  <c r="AR623" i="2" s="1"/>
  <c r="AK333" i="2"/>
  <c r="AR333" i="2" s="1"/>
  <c r="AK239" i="2"/>
  <c r="AK521" i="2"/>
  <c r="AR521" i="2" s="1"/>
  <c r="AK594" i="2"/>
  <c r="AR594" i="2" s="1"/>
  <c r="AK372" i="2"/>
  <c r="AR372" i="2" s="1"/>
  <c r="AK697" i="2"/>
  <c r="AR697" i="2" s="1"/>
  <c r="AK515" i="2"/>
  <c r="AR515" i="2" s="1"/>
  <c r="AK543" i="2"/>
  <c r="AR543" i="2" s="1"/>
  <c r="AK175" i="2"/>
  <c r="AK617" i="2"/>
  <c r="AR617" i="2" s="1"/>
  <c r="AK719" i="2"/>
  <c r="AR719" i="2" s="1"/>
  <c r="AK425" i="2"/>
  <c r="AK467" i="2"/>
  <c r="AR467" i="2" s="1"/>
  <c r="AK610" i="2"/>
  <c r="AR610" i="2" s="1"/>
  <c r="AK737" i="2"/>
  <c r="AR737" i="2" s="1"/>
  <c r="AK156" i="2"/>
  <c r="AK296" i="2"/>
  <c r="AR296" i="2" s="1"/>
  <c r="AK224" i="2"/>
  <c r="AR224" i="2" s="1"/>
  <c r="AK442" i="2"/>
  <c r="AR442" i="2" s="1"/>
  <c r="AK127" i="2"/>
  <c r="AR127" i="2" s="1"/>
  <c r="AK510" i="2"/>
  <c r="AR510" i="2" s="1"/>
  <c r="AK547" i="2"/>
  <c r="AR547" i="2" s="1"/>
  <c r="AK190" i="2"/>
  <c r="AK131" i="2"/>
  <c r="AK222" i="2"/>
  <c r="AR222" i="2" s="1"/>
  <c r="AK520" i="2"/>
  <c r="AR520" i="2" s="1"/>
  <c r="AK208" i="2"/>
  <c r="AR208" i="2" s="1"/>
  <c r="AK125" i="2"/>
  <c r="AK416" i="2"/>
  <c r="AR416" i="2" s="1"/>
  <c r="AK246" i="2"/>
  <c r="AK256" i="2"/>
  <c r="AR256" i="2" s="1"/>
  <c r="AK724" i="2"/>
  <c r="AR724" i="2" s="1"/>
  <c r="AK511" i="2"/>
  <c r="AR511" i="2" s="1"/>
  <c r="AK394" i="2"/>
  <c r="AR394" i="2" s="1"/>
  <c r="AK344" i="2"/>
  <c r="AR344" i="2" s="1"/>
  <c r="AK158" i="2"/>
  <c r="AR158" i="2" s="1"/>
  <c r="AK289" i="2"/>
  <c r="AR289" i="2" s="1"/>
  <c r="AK695" i="2"/>
  <c r="AR695" i="2" s="1"/>
  <c r="AK673" i="2"/>
  <c r="AR673" i="2" s="1"/>
  <c r="AK548" i="2"/>
  <c r="AR548" i="2" s="1"/>
  <c r="AK550" i="2"/>
  <c r="AR550" i="2" s="1"/>
  <c r="AK113" i="2"/>
  <c r="AR113" i="2" s="1"/>
  <c r="AK705" i="2"/>
  <c r="AR705" i="2" s="1"/>
  <c r="AK380" i="2"/>
  <c r="AK108" i="2"/>
  <c r="AR108" i="2" s="1"/>
  <c r="AK430" i="2"/>
  <c r="AR430" i="2" s="1"/>
  <c r="AK499" i="2"/>
  <c r="AR499" i="2" s="1"/>
  <c r="AK112" i="2"/>
  <c r="AK275" i="2"/>
  <c r="AR275" i="2" s="1"/>
  <c r="AK458" i="2"/>
  <c r="AR458" i="2" s="1"/>
  <c r="AK435" i="2"/>
  <c r="AR435" i="2" s="1"/>
  <c r="AK551" i="2"/>
  <c r="AR551" i="2" s="1"/>
  <c r="AK605" i="2"/>
  <c r="AR605" i="2" s="1"/>
  <c r="AK712" i="2"/>
  <c r="AR712" i="2" s="1"/>
  <c r="AK396" i="2"/>
  <c r="AR396" i="2" s="1"/>
  <c r="AK225" i="2"/>
  <c r="AK118" i="2"/>
  <c r="AK541" i="2"/>
  <c r="AR541" i="2" s="1"/>
  <c r="AK669" i="2"/>
  <c r="AR669" i="2" s="1"/>
  <c r="AK598" i="2"/>
  <c r="AR598" i="2" s="1"/>
  <c r="AK468" i="2"/>
  <c r="AR468" i="2" s="1"/>
  <c r="AK614" i="2"/>
  <c r="AR614" i="2" s="1"/>
  <c r="AK249" i="2"/>
  <c r="AR249" i="2" s="1"/>
  <c r="AK639" i="2"/>
  <c r="AR639" i="2" s="1"/>
  <c r="AK373" i="2"/>
  <c r="AR373" i="2" s="1"/>
  <c r="AK381" i="2"/>
  <c r="AR381" i="2" s="1"/>
  <c r="AK655" i="2"/>
  <c r="AR655" i="2" s="1"/>
  <c r="AK419" i="2"/>
  <c r="AR419" i="2" s="1"/>
  <c r="AK686" i="2"/>
  <c r="AR686" i="2" s="1"/>
  <c r="AK736" i="2"/>
  <c r="AR736" i="2" s="1"/>
  <c r="AK709" i="2"/>
  <c r="AR709" i="2" s="1"/>
  <c r="AK482" i="2"/>
  <c r="AR482" i="2" s="1"/>
  <c r="AK681" i="2"/>
  <c r="AR681" i="2" s="1"/>
  <c r="AK412" i="2"/>
  <c r="AR412" i="2" s="1"/>
  <c r="AK671" i="2"/>
  <c r="AR671" i="2" s="1"/>
  <c r="AK597" i="2"/>
  <c r="AR597" i="2" s="1"/>
  <c r="AK729" i="2"/>
  <c r="AR729" i="2" s="1"/>
  <c r="AK683" i="2"/>
  <c r="AR683" i="2" s="1"/>
  <c r="AK624" i="2"/>
  <c r="AR624" i="2" s="1"/>
  <c r="AK634" i="2"/>
  <c r="AR634" i="2" s="1"/>
  <c r="AK487" i="2"/>
  <c r="AR487" i="2" s="1"/>
  <c r="AK643" i="2"/>
  <c r="AR643" i="2" s="1"/>
  <c r="AK690" i="2"/>
  <c r="AR690" i="2" s="1"/>
  <c r="AK674" i="2"/>
  <c r="AR674" i="2" s="1"/>
  <c r="AK722" i="2"/>
  <c r="AR722" i="2" s="1"/>
  <c r="AK704" i="2"/>
  <c r="AR704" i="2" s="1"/>
  <c r="AK713" i="2"/>
  <c r="AR713" i="2" s="1"/>
  <c r="AK680" i="2"/>
  <c r="AR680" i="2" s="1"/>
  <c r="AK636" i="2"/>
  <c r="AR636" i="2" s="1"/>
  <c r="AK711" i="2"/>
  <c r="AR711" i="2" s="1"/>
  <c r="AK730" i="2"/>
  <c r="AR730" i="2" s="1"/>
  <c r="AK738" i="2"/>
  <c r="AR738" i="2" s="1"/>
  <c r="AD645" i="2"/>
  <c r="AE645" i="2"/>
  <c r="AF645" i="2"/>
  <c r="AG645" i="2"/>
  <c r="AH645" i="2"/>
  <c r="AD461" i="2"/>
  <c r="AE461" i="2"/>
  <c r="AF461" i="2"/>
  <c r="AG461" i="2"/>
  <c r="AH461" i="2"/>
  <c r="AD493" i="2"/>
  <c r="AE493" i="2"/>
  <c r="AF493" i="2"/>
  <c r="AG493" i="2"/>
  <c r="AH493" i="2"/>
  <c r="AD104" i="2"/>
  <c r="AE104" i="2"/>
  <c r="AF104" i="2"/>
  <c r="AG104" i="2"/>
  <c r="AH104" i="2"/>
  <c r="AD257" i="2"/>
  <c r="AE257" i="2"/>
  <c r="AF257" i="2"/>
  <c r="AG257" i="2"/>
  <c r="AH257" i="2"/>
  <c r="AD371" i="2"/>
  <c r="AE371" i="2"/>
  <c r="AF371" i="2"/>
  <c r="AG371" i="2"/>
  <c r="AH371" i="2"/>
  <c r="AD385" i="2"/>
  <c r="AE385" i="2"/>
  <c r="AF385" i="2"/>
  <c r="AG385" i="2"/>
  <c r="AH385" i="2"/>
  <c r="AD562" i="2"/>
  <c r="AE562" i="2"/>
  <c r="AF562" i="2"/>
  <c r="AG562" i="2"/>
  <c r="AH562" i="2"/>
  <c r="AD340" i="2"/>
  <c r="AE340" i="2"/>
  <c r="AF340" i="2"/>
  <c r="AG340" i="2"/>
  <c r="AH340" i="2"/>
  <c r="AD619" i="2"/>
  <c r="AE619" i="2"/>
  <c r="AF619" i="2"/>
  <c r="AG619" i="2"/>
  <c r="AH619" i="2"/>
  <c r="AD387" i="2"/>
  <c r="AE387" i="2"/>
  <c r="AF387" i="2"/>
  <c r="AG387" i="2"/>
  <c r="AH387" i="2"/>
  <c r="AD214" i="2"/>
  <c r="AE214" i="2"/>
  <c r="AF214" i="2"/>
  <c r="AG214" i="2"/>
  <c r="AH214" i="2"/>
  <c r="AD123" i="2"/>
  <c r="AE123" i="2"/>
  <c r="AF123" i="2"/>
  <c r="AG123" i="2"/>
  <c r="AH123" i="2"/>
  <c r="AD684" i="2"/>
  <c r="AE684" i="2"/>
  <c r="AF684" i="2"/>
  <c r="AG684" i="2"/>
  <c r="AH684" i="2"/>
  <c r="AD71" i="2"/>
  <c r="AE71" i="2"/>
  <c r="AF71" i="2"/>
  <c r="AG71" i="2"/>
  <c r="AH71" i="2"/>
  <c r="AD524" i="2"/>
  <c r="AE524" i="2"/>
  <c r="AF524" i="2"/>
  <c r="AG524" i="2"/>
  <c r="AH524" i="2"/>
  <c r="AD285" i="2"/>
  <c r="AE285" i="2"/>
  <c r="AF285" i="2"/>
  <c r="AG285" i="2"/>
  <c r="AH285" i="2"/>
  <c r="AD566" i="2"/>
  <c r="AE566" i="2"/>
  <c r="AF566" i="2"/>
  <c r="AG566" i="2"/>
  <c r="AH566" i="2"/>
  <c r="AD647" i="2"/>
  <c r="AE647" i="2"/>
  <c r="AF647" i="2"/>
  <c r="AG647" i="2"/>
  <c r="AH647" i="2"/>
  <c r="AD336" i="2"/>
  <c r="AE336" i="2"/>
  <c r="AF336" i="2"/>
  <c r="AG336" i="2"/>
  <c r="AH336" i="2"/>
  <c r="AD444" i="2"/>
  <c r="AE444" i="2"/>
  <c r="AF444" i="2"/>
  <c r="AG444" i="2"/>
  <c r="AH444" i="2"/>
  <c r="AD273" i="2"/>
  <c r="AE273" i="2"/>
  <c r="AF273" i="2"/>
  <c r="AG273" i="2"/>
  <c r="AH273" i="2"/>
  <c r="AD365" i="2"/>
  <c r="AE365" i="2"/>
  <c r="AF365" i="2"/>
  <c r="AG365" i="2"/>
  <c r="AH365" i="2"/>
  <c r="AD209" i="2"/>
  <c r="AE209" i="2"/>
  <c r="AF209" i="2"/>
  <c r="AG209" i="2"/>
  <c r="AH209" i="2"/>
  <c r="AD552" i="2"/>
  <c r="AE552" i="2"/>
  <c r="AF552" i="2"/>
  <c r="AG552" i="2"/>
  <c r="AH552" i="2"/>
  <c r="AD564" i="2"/>
  <c r="AE564" i="2"/>
  <c r="AF564" i="2"/>
  <c r="AG564" i="2"/>
  <c r="AH564" i="2"/>
  <c r="AD628" i="2"/>
  <c r="AE628" i="2"/>
  <c r="AF628" i="2"/>
  <c r="AG628" i="2"/>
  <c r="AH628" i="2"/>
  <c r="AD460" i="2"/>
  <c r="AE460" i="2"/>
  <c r="AF460" i="2"/>
  <c r="AG460" i="2"/>
  <c r="AH460" i="2"/>
  <c r="AD102" i="2"/>
  <c r="AE102" i="2"/>
  <c r="AF102" i="2"/>
  <c r="AG102" i="2"/>
  <c r="AH102" i="2"/>
  <c r="AD64" i="2"/>
  <c r="AE64" i="2"/>
  <c r="AF64" i="2"/>
  <c r="AG64" i="2"/>
  <c r="AH64" i="2"/>
  <c r="AD431" i="2"/>
  <c r="AE431" i="2"/>
  <c r="AF431" i="2"/>
  <c r="AG431" i="2"/>
  <c r="AH431" i="2"/>
  <c r="AD641" i="2"/>
  <c r="AE641" i="2"/>
  <c r="AF641" i="2"/>
  <c r="AG641" i="2"/>
  <c r="AH641" i="2"/>
  <c r="AD244" i="2"/>
  <c r="AE244" i="2"/>
  <c r="AF244" i="2"/>
  <c r="AG244" i="2"/>
  <c r="AH244" i="2"/>
  <c r="AD696" i="2"/>
  <c r="AE696" i="2"/>
  <c r="AF696" i="2"/>
  <c r="AG696" i="2"/>
  <c r="AH696" i="2"/>
  <c r="AD399" i="2"/>
  <c r="AE399" i="2"/>
  <c r="AF399" i="2"/>
  <c r="AG399" i="2"/>
  <c r="AH399" i="2"/>
  <c r="AD16" i="2"/>
  <c r="AE16" i="2"/>
  <c r="AF16" i="2"/>
  <c r="AG16" i="2"/>
  <c r="AH16" i="2"/>
  <c r="AD726" i="2"/>
  <c r="AE726" i="2"/>
  <c r="AF726" i="2"/>
  <c r="AG726" i="2"/>
  <c r="AH726" i="2"/>
  <c r="AD120" i="2"/>
  <c r="AE120" i="2"/>
  <c r="AF120" i="2"/>
  <c r="AG120" i="2"/>
  <c r="AH120" i="2"/>
  <c r="AD657" i="2"/>
  <c r="AE657" i="2"/>
  <c r="AF657" i="2"/>
  <c r="AG657" i="2"/>
  <c r="AH657" i="2"/>
  <c r="AD464" i="2"/>
  <c r="AE464" i="2"/>
  <c r="AF464" i="2"/>
  <c r="AG464" i="2"/>
  <c r="AH464" i="2"/>
  <c r="AD484" i="2"/>
  <c r="AE484" i="2"/>
  <c r="AF484" i="2"/>
  <c r="AG484" i="2"/>
  <c r="AH484" i="2"/>
  <c r="AD149" i="2"/>
  <c r="AE149" i="2"/>
  <c r="AF149" i="2"/>
  <c r="AG149" i="2"/>
  <c r="AH149" i="2"/>
  <c r="AD453" i="2"/>
  <c r="AE453" i="2"/>
  <c r="AF453" i="2"/>
  <c r="AG453" i="2"/>
  <c r="AH453" i="2"/>
  <c r="AD339" i="2"/>
  <c r="AE339" i="2"/>
  <c r="AF339" i="2"/>
  <c r="AG339" i="2"/>
  <c r="AH339" i="2"/>
  <c r="AD609" i="2"/>
  <c r="AE609" i="2"/>
  <c r="AF609" i="2"/>
  <c r="AG609" i="2"/>
  <c r="AH609" i="2"/>
  <c r="AD535" i="2"/>
  <c r="AE535" i="2"/>
  <c r="AF535" i="2"/>
  <c r="AG535" i="2"/>
  <c r="AH535" i="2"/>
  <c r="AD247" i="2"/>
  <c r="AE247" i="2"/>
  <c r="AF247" i="2"/>
  <c r="AG247" i="2"/>
  <c r="AH247" i="2"/>
  <c r="AD613" i="2"/>
  <c r="AE613" i="2"/>
  <c r="AF613" i="2"/>
  <c r="AG613" i="2"/>
  <c r="AH613" i="2"/>
  <c r="AD311" i="2"/>
  <c r="AE311" i="2"/>
  <c r="AF311" i="2"/>
  <c r="AG311" i="2"/>
  <c r="AH311" i="2"/>
  <c r="AD465" i="2"/>
  <c r="AE465" i="2"/>
  <c r="AF465" i="2"/>
  <c r="AG465" i="2"/>
  <c r="AH465" i="2"/>
  <c r="AD314" i="2"/>
  <c r="AE314" i="2"/>
  <c r="AF314" i="2"/>
  <c r="AG314" i="2"/>
  <c r="AH314" i="2"/>
  <c r="AD310" i="2"/>
  <c r="AE310" i="2"/>
  <c r="AF310" i="2"/>
  <c r="AG310" i="2"/>
  <c r="AH310" i="2"/>
  <c r="AD241" i="2"/>
  <c r="AE241" i="2"/>
  <c r="AF241" i="2"/>
  <c r="AG241" i="2"/>
  <c r="AH241" i="2"/>
  <c r="AD288" i="2"/>
  <c r="AE288" i="2"/>
  <c r="AF288" i="2"/>
  <c r="AG288" i="2"/>
  <c r="AH288" i="2"/>
  <c r="AD199" i="2"/>
  <c r="AE199" i="2"/>
  <c r="AF199" i="2"/>
  <c r="AG199" i="2"/>
  <c r="AH199" i="2"/>
  <c r="AD450" i="2"/>
  <c r="AE450" i="2"/>
  <c r="AF450" i="2"/>
  <c r="AG450" i="2"/>
  <c r="AH450" i="2"/>
  <c r="AD268" i="2"/>
  <c r="AE268" i="2"/>
  <c r="AF268" i="2"/>
  <c r="AG268" i="2"/>
  <c r="AH268" i="2"/>
  <c r="AD466" i="2"/>
  <c r="AE466" i="2"/>
  <c r="AF466" i="2"/>
  <c r="AG466" i="2"/>
  <c r="AH466" i="2"/>
  <c r="AD595" i="2"/>
  <c r="AE595" i="2"/>
  <c r="AF595" i="2"/>
  <c r="AG595" i="2"/>
  <c r="AH595" i="2"/>
  <c r="AD274" i="2"/>
  <c r="AE274" i="2"/>
  <c r="AF274" i="2"/>
  <c r="AG274" i="2"/>
  <c r="AH274" i="2"/>
  <c r="AD557" i="2"/>
  <c r="AE557" i="2"/>
  <c r="AF557" i="2"/>
  <c r="AG557" i="2"/>
  <c r="AH557" i="2"/>
  <c r="AD352" i="2"/>
  <c r="AE352" i="2"/>
  <c r="AF352" i="2"/>
  <c r="AG352" i="2"/>
  <c r="AH352" i="2"/>
  <c r="AD578" i="2"/>
  <c r="AE578" i="2"/>
  <c r="AF578" i="2"/>
  <c r="AG578" i="2"/>
  <c r="AH578" i="2"/>
  <c r="AD378" i="2"/>
  <c r="AE378" i="2"/>
  <c r="AF378" i="2"/>
  <c r="AG378" i="2"/>
  <c r="AH378" i="2"/>
  <c r="AD400" i="2"/>
  <c r="AE400" i="2"/>
  <c r="AF400" i="2"/>
  <c r="AG400" i="2"/>
  <c r="AH400" i="2"/>
  <c r="AD375" i="2"/>
  <c r="AE375" i="2"/>
  <c r="AF375" i="2"/>
  <c r="AG375" i="2"/>
  <c r="AH375" i="2"/>
  <c r="AD408" i="2"/>
  <c r="AE408" i="2"/>
  <c r="AF408" i="2"/>
  <c r="AG408" i="2"/>
  <c r="AH408" i="2"/>
  <c r="AD505" i="2"/>
  <c r="AE505" i="2"/>
  <c r="AF505" i="2"/>
  <c r="AG505" i="2"/>
  <c r="AH505" i="2"/>
  <c r="AD549" i="2"/>
  <c r="AE549" i="2"/>
  <c r="AF549" i="2"/>
  <c r="AG549" i="2"/>
  <c r="AH549" i="2"/>
  <c r="AD417" i="2"/>
  <c r="AE417" i="2"/>
  <c r="AF417" i="2"/>
  <c r="AG417" i="2"/>
  <c r="AH417" i="2"/>
  <c r="AD366" i="2"/>
  <c r="AE366" i="2"/>
  <c r="AF366" i="2"/>
  <c r="AG366" i="2"/>
  <c r="AH366" i="2"/>
  <c r="AD176" i="2"/>
  <c r="AE176" i="2"/>
  <c r="L108" i="3" s="1"/>
  <c r="AF176" i="2"/>
  <c r="AG176" i="2"/>
  <c r="AH176" i="2"/>
  <c r="AD212" i="2"/>
  <c r="AE212" i="2"/>
  <c r="AF212" i="2"/>
  <c r="AG212" i="2"/>
  <c r="AH212" i="2"/>
  <c r="AD173" i="2"/>
  <c r="AE173" i="2"/>
  <c r="AF173" i="2"/>
  <c r="AG173" i="2"/>
  <c r="AH173" i="2"/>
  <c r="AD593" i="2"/>
  <c r="AE593" i="2"/>
  <c r="AF593" i="2"/>
  <c r="AG593" i="2"/>
  <c r="AH593" i="2"/>
  <c r="AD269" i="2"/>
  <c r="AE269" i="2"/>
  <c r="AF269" i="2"/>
  <c r="AG269" i="2"/>
  <c r="AH269" i="2"/>
  <c r="AD105" i="2"/>
  <c r="AE105" i="2"/>
  <c r="AF105" i="2"/>
  <c r="AG105" i="2"/>
  <c r="AH105" i="2"/>
  <c r="AD36" i="2"/>
  <c r="AE36" i="2"/>
  <c r="AF36" i="2"/>
  <c r="AG36" i="2"/>
  <c r="AH36" i="2"/>
  <c r="AD129" i="2"/>
  <c r="AE129" i="2"/>
  <c r="AF129" i="2"/>
  <c r="AG129" i="2"/>
  <c r="AH129" i="2"/>
  <c r="AD218" i="2"/>
  <c r="AE218" i="2"/>
  <c r="AF218" i="2"/>
  <c r="AG218" i="2"/>
  <c r="AH218" i="2"/>
  <c r="AD316" i="2"/>
  <c r="AE316" i="2"/>
  <c r="AF316" i="2"/>
  <c r="AG316" i="2"/>
  <c r="AH316" i="2"/>
  <c r="AD223" i="2"/>
  <c r="AE223" i="2"/>
  <c r="AF223" i="2"/>
  <c r="AG223" i="2"/>
  <c r="AH223" i="2"/>
  <c r="AD525" i="2"/>
  <c r="AE525" i="2"/>
  <c r="AF525" i="2"/>
  <c r="AG525" i="2"/>
  <c r="AH525" i="2"/>
  <c r="AD132" i="2"/>
  <c r="AE132" i="2"/>
  <c r="AF132" i="2"/>
  <c r="AG132" i="2"/>
  <c r="AH132" i="2"/>
  <c r="AD35" i="2"/>
  <c r="AE35" i="2"/>
  <c r="AF35" i="2"/>
  <c r="AG35" i="2"/>
  <c r="AH35" i="2"/>
  <c r="AD438" i="2"/>
  <c r="AE438" i="2"/>
  <c r="AF438" i="2"/>
  <c r="AG438" i="2"/>
  <c r="AH438" i="2"/>
  <c r="AD139" i="2"/>
  <c r="AE139" i="2"/>
  <c r="AF139" i="2"/>
  <c r="AG139" i="2"/>
  <c r="AH139" i="2"/>
  <c r="AD463" i="2"/>
  <c r="AE463" i="2"/>
  <c r="AF463" i="2"/>
  <c r="AG463" i="2"/>
  <c r="AH463" i="2"/>
  <c r="AD348" i="2"/>
  <c r="AE348" i="2"/>
  <c r="AF348" i="2"/>
  <c r="AG348" i="2"/>
  <c r="AH348" i="2"/>
  <c r="AD337" i="2"/>
  <c r="AE337" i="2"/>
  <c r="AF337" i="2"/>
  <c r="AG337" i="2"/>
  <c r="AH337" i="2"/>
  <c r="AD517" i="2"/>
  <c r="AE517" i="2"/>
  <c r="AF517" i="2"/>
  <c r="AG517" i="2"/>
  <c r="AH517" i="2"/>
  <c r="AD30" i="2"/>
  <c r="AE30" i="2"/>
  <c r="AF30" i="2"/>
  <c r="AG30" i="2"/>
  <c r="AH30" i="2"/>
  <c r="AD106" i="2"/>
  <c r="AE106" i="2"/>
  <c r="AF106" i="2"/>
  <c r="AG106" i="2"/>
  <c r="AH106" i="2"/>
  <c r="AD414" i="2"/>
  <c r="AE414" i="2"/>
  <c r="AF414" i="2"/>
  <c r="AG414" i="2"/>
  <c r="AH414" i="2"/>
  <c r="AD313" i="2"/>
  <c r="AE313" i="2"/>
  <c r="AF313" i="2"/>
  <c r="AG313" i="2"/>
  <c r="AH313" i="2"/>
  <c r="AD591" i="2"/>
  <c r="AE591" i="2"/>
  <c r="AF591" i="2"/>
  <c r="AG591" i="2"/>
  <c r="AH591" i="2"/>
  <c r="AD182" i="2"/>
  <c r="AE182" i="2"/>
  <c r="AF182" i="2"/>
  <c r="AG182" i="2"/>
  <c r="AH182" i="2"/>
  <c r="AD723" i="2"/>
  <c r="AE723" i="2"/>
  <c r="AF723" i="2"/>
  <c r="AG723" i="2"/>
  <c r="AH723" i="2"/>
  <c r="AD542" i="2"/>
  <c r="AE542" i="2"/>
  <c r="AF542" i="2"/>
  <c r="AG542" i="2"/>
  <c r="AH542" i="2"/>
  <c r="AD449" i="2"/>
  <c r="AE449" i="2"/>
  <c r="AF449" i="2"/>
  <c r="AG449" i="2"/>
  <c r="AH449" i="2"/>
  <c r="AD94" i="2"/>
  <c r="AE94" i="2"/>
  <c r="AF94" i="2"/>
  <c r="AG94" i="2"/>
  <c r="AH94" i="2"/>
  <c r="AD19" i="2"/>
  <c r="AE19" i="2"/>
  <c r="AF19" i="2"/>
  <c r="AG19" i="2"/>
  <c r="AH19" i="2"/>
  <c r="AD134" i="2"/>
  <c r="AE134" i="2"/>
  <c r="AF134" i="2"/>
  <c r="AG134" i="2"/>
  <c r="AH134" i="2"/>
  <c r="AD637" i="2"/>
  <c r="AE637" i="2"/>
  <c r="AF637" i="2"/>
  <c r="AG637" i="2"/>
  <c r="AH637" i="2"/>
  <c r="AD446" i="2"/>
  <c r="AE446" i="2"/>
  <c r="AF446" i="2"/>
  <c r="AG446" i="2"/>
  <c r="AH446" i="2"/>
  <c r="AD358" i="2"/>
  <c r="AE358" i="2"/>
  <c r="AF358" i="2"/>
  <c r="AG358" i="2"/>
  <c r="AH358" i="2"/>
  <c r="AD376" i="2"/>
  <c r="AE376" i="2"/>
  <c r="AF376" i="2"/>
  <c r="AG376" i="2"/>
  <c r="AH376" i="2"/>
  <c r="AD334" i="2"/>
  <c r="AE334" i="2"/>
  <c r="AF334" i="2"/>
  <c r="AG334" i="2"/>
  <c r="AH334" i="2"/>
  <c r="AD679" i="2"/>
  <c r="AE679" i="2"/>
  <c r="AF679" i="2"/>
  <c r="AG679" i="2"/>
  <c r="AH679" i="2"/>
  <c r="AD39" i="2"/>
  <c r="AE39" i="2"/>
  <c r="AF39" i="2"/>
  <c r="AG39" i="2"/>
  <c r="AH39" i="2"/>
  <c r="AD66" i="2"/>
  <c r="AE66" i="2"/>
  <c r="AF66" i="2"/>
  <c r="AG66" i="2"/>
  <c r="AH66" i="2"/>
  <c r="AD324" i="2"/>
  <c r="AE324" i="2"/>
  <c r="AF324" i="2"/>
  <c r="AG324" i="2"/>
  <c r="AH324" i="2"/>
  <c r="AD476" i="2"/>
  <c r="AE476" i="2"/>
  <c r="AF476" i="2"/>
  <c r="AG476" i="2"/>
  <c r="AH476" i="2"/>
  <c r="AD55" i="2"/>
  <c r="AE55" i="2"/>
  <c r="AF55" i="2"/>
  <c r="AG55" i="2"/>
  <c r="AH55" i="2"/>
  <c r="AD364" i="2"/>
  <c r="AE364" i="2"/>
  <c r="AF364" i="2"/>
  <c r="AG364" i="2"/>
  <c r="AH364" i="2"/>
  <c r="AD99" i="2"/>
  <c r="AE99" i="2"/>
  <c r="AF99" i="2"/>
  <c r="AG99" i="2"/>
  <c r="AH99" i="2"/>
  <c r="AD327" i="2"/>
  <c r="AE327" i="2"/>
  <c r="AF327" i="2"/>
  <c r="AG327" i="2"/>
  <c r="AH327" i="2"/>
  <c r="AD404" i="2"/>
  <c r="AE404" i="2"/>
  <c r="AF404" i="2"/>
  <c r="AG404" i="2"/>
  <c r="AH404" i="2"/>
  <c r="AD700" i="2"/>
  <c r="AE700" i="2"/>
  <c r="AF700" i="2"/>
  <c r="AG700" i="2"/>
  <c r="AH700" i="2"/>
  <c r="AD496" i="2"/>
  <c r="AE496" i="2"/>
  <c r="AF496" i="2"/>
  <c r="AG496" i="2"/>
  <c r="AH496" i="2"/>
  <c r="AD402" i="2"/>
  <c r="AE402" i="2"/>
  <c r="AF402" i="2"/>
  <c r="AG402" i="2"/>
  <c r="AH402" i="2"/>
  <c r="AD318" i="2"/>
  <c r="AE318" i="2"/>
  <c r="AF318" i="2"/>
  <c r="AG318" i="2"/>
  <c r="AH318" i="2"/>
  <c r="AD191" i="2"/>
  <c r="AE191" i="2"/>
  <c r="AF191" i="2"/>
  <c r="AG191" i="2"/>
  <c r="AH191" i="2"/>
  <c r="AD103" i="2"/>
  <c r="AE103" i="2"/>
  <c r="AF103" i="2"/>
  <c r="AG103" i="2"/>
  <c r="AH103" i="2"/>
  <c r="AD307" i="2"/>
  <c r="AE307" i="2"/>
  <c r="AF307" i="2"/>
  <c r="AG307" i="2"/>
  <c r="AH307" i="2"/>
  <c r="AD267" i="2"/>
  <c r="AE267" i="2"/>
  <c r="AF267" i="2"/>
  <c r="AG267" i="2"/>
  <c r="AH267" i="2"/>
  <c r="AD728" i="2"/>
  <c r="AE728" i="2"/>
  <c r="AF728" i="2"/>
  <c r="AG728" i="2"/>
  <c r="AH728" i="2"/>
  <c r="AD379" i="2"/>
  <c r="AE379" i="2"/>
  <c r="AF379" i="2"/>
  <c r="AG379" i="2"/>
  <c r="AH379" i="2"/>
  <c r="AD10" i="2"/>
  <c r="AE10" i="2"/>
  <c r="AF10" i="2"/>
  <c r="AG10" i="2"/>
  <c r="AH10" i="2"/>
  <c r="AD230" i="2"/>
  <c r="AE230" i="2"/>
  <c r="AF230" i="2"/>
  <c r="AG230" i="2"/>
  <c r="AH230" i="2"/>
  <c r="AD213" i="2"/>
  <c r="AE213" i="2"/>
  <c r="AF213" i="2"/>
  <c r="AG213" i="2"/>
  <c r="AH213" i="2"/>
  <c r="AD403" i="2"/>
  <c r="AE403" i="2"/>
  <c r="AF403" i="2"/>
  <c r="AG403" i="2"/>
  <c r="AH403" i="2"/>
  <c r="AD238" i="2"/>
  <c r="AE238" i="2"/>
  <c r="AF238" i="2"/>
  <c r="AG238" i="2"/>
  <c r="AH238" i="2"/>
  <c r="AD490" i="2"/>
  <c r="AE490" i="2"/>
  <c r="AF490" i="2"/>
  <c r="AG490" i="2"/>
  <c r="AH490" i="2"/>
  <c r="AD413" i="2"/>
  <c r="AE413" i="2"/>
  <c r="AF413" i="2"/>
  <c r="AG413" i="2"/>
  <c r="AH413" i="2"/>
  <c r="AD346" i="2"/>
  <c r="AE346" i="2"/>
  <c r="AF346" i="2"/>
  <c r="AG346" i="2"/>
  <c r="AH346" i="2"/>
  <c r="AD629" i="2"/>
  <c r="AE629" i="2"/>
  <c r="AF629" i="2"/>
  <c r="AG629" i="2"/>
  <c r="AH629" i="2"/>
  <c r="AD242" i="2"/>
  <c r="AE242" i="2"/>
  <c r="AF242" i="2"/>
  <c r="AG242" i="2"/>
  <c r="AH242" i="2"/>
  <c r="AD332" i="2"/>
  <c r="AE332" i="2"/>
  <c r="AF332" i="2"/>
  <c r="AG332" i="2"/>
  <c r="AH332" i="2"/>
  <c r="AD668" i="2"/>
  <c r="AE668" i="2"/>
  <c r="AF668" i="2"/>
  <c r="AG668" i="2"/>
  <c r="AH668" i="2"/>
  <c r="AD367" i="2"/>
  <c r="AE367" i="2"/>
  <c r="AF367" i="2"/>
  <c r="AG367" i="2"/>
  <c r="AH367" i="2"/>
  <c r="AD672" i="2"/>
  <c r="AE672" i="2"/>
  <c r="AF672" i="2"/>
  <c r="AG672" i="2"/>
  <c r="AH672" i="2"/>
  <c r="AD100" i="2"/>
  <c r="AE100" i="2"/>
  <c r="AF100" i="2"/>
  <c r="AG100" i="2"/>
  <c r="AH100" i="2"/>
  <c r="AD601" i="2"/>
  <c r="AE601" i="2"/>
  <c r="AF601" i="2"/>
  <c r="AG601" i="2"/>
  <c r="AH601" i="2"/>
  <c r="AD512" i="2"/>
  <c r="AE512" i="2"/>
  <c r="AF512" i="2"/>
  <c r="AG512" i="2"/>
  <c r="AH512" i="2"/>
  <c r="AD443" i="2"/>
  <c r="AE443" i="2"/>
  <c r="AF443" i="2"/>
  <c r="AG443" i="2"/>
  <c r="AH443" i="2"/>
  <c r="AD205" i="2"/>
  <c r="AE205" i="2"/>
  <c r="AF205" i="2"/>
  <c r="AG205" i="2"/>
  <c r="AH205" i="2"/>
  <c r="AD33" i="2"/>
  <c r="AE33" i="2"/>
  <c r="AF33" i="2"/>
  <c r="AG33" i="2"/>
  <c r="AH33" i="2"/>
  <c r="AD555" i="2"/>
  <c r="AE555" i="2"/>
  <c r="AF555" i="2"/>
  <c r="AG555" i="2"/>
  <c r="AH555" i="2"/>
  <c r="AD391" i="2"/>
  <c r="AE391" i="2"/>
  <c r="AF391" i="2"/>
  <c r="AG391" i="2"/>
  <c r="AH391" i="2"/>
  <c r="AD195" i="2"/>
  <c r="AE195" i="2"/>
  <c r="AF195" i="2"/>
  <c r="AG195" i="2"/>
  <c r="AH195" i="2"/>
  <c r="AD478" i="2"/>
  <c r="AE478" i="2"/>
  <c r="AF478" i="2"/>
  <c r="AG478" i="2"/>
  <c r="AH478" i="2"/>
  <c r="AD306" i="2"/>
  <c r="AE306" i="2"/>
  <c r="AF306" i="2"/>
  <c r="AG306" i="2"/>
  <c r="AH306" i="2"/>
  <c r="AD155" i="2"/>
  <c r="AE155" i="2"/>
  <c r="AF155" i="2"/>
  <c r="AG155" i="2"/>
  <c r="AH155" i="2"/>
  <c r="AD397" i="2"/>
  <c r="AE397" i="2"/>
  <c r="AF397" i="2"/>
  <c r="AG397" i="2"/>
  <c r="AH397" i="2"/>
  <c r="AD735" i="2"/>
  <c r="AE735" i="2"/>
  <c r="AF735" i="2"/>
  <c r="AG735" i="2"/>
  <c r="AH735" i="2"/>
  <c r="AD27" i="2"/>
  <c r="AE27" i="2"/>
  <c r="AF27" i="2"/>
  <c r="AG27" i="2"/>
  <c r="AH27" i="2"/>
  <c r="AD395" i="2"/>
  <c r="AE395" i="2"/>
  <c r="AF395" i="2"/>
  <c r="AG395" i="2"/>
  <c r="AH395" i="2"/>
  <c r="AD479" i="2"/>
  <c r="AE479" i="2"/>
  <c r="AF479" i="2"/>
  <c r="AG479" i="2"/>
  <c r="AH479" i="2"/>
  <c r="AD497" i="2"/>
  <c r="AE497" i="2"/>
  <c r="AF497" i="2"/>
  <c r="AG497" i="2"/>
  <c r="AH497" i="2"/>
  <c r="AD676" i="2"/>
  <c r="AE676" i="2"/>
  <c r="AF676" i="2"/>
  <c r="AG676" i="2"/>
  <c r="AH676" i="2"/>
  <c r="AD204" i="2"/>
  <c r="AE204" i="2"/>
  <c r="AF204" i="2"/>
  <c r="AG204" i="2"/>
  <c r="AH204" i="2"/>
  <c r="AD272" i="2"/>
  <c r="AE272" i="2"/>
  <c r="AF272" i="2"/>
  <c r="AG272" i="2"/>
  <c r="AH272" i="2"/>
  <c r="AD193" i="2"/>
  <c r="AE193" i="2"/>
  <c r="L23" i="3" s="1"/>
  <c r="AF193" i="2"/>
  <c r="AG193" i="2"/>
  <c r="AH193" i="2"/>
  <c r="O23" i="3" s="1"/>
  <c r="AD572" i="2"/>
  <c r="AE572" i="2"/>
  <c r="AF572" i="2"/>
  <c r="AG572" i="2"/>
  <c r="AH572" i="2"/>
  <c r="AD315" i="2"/>
  <c r="AE315" i="2"/>
  <c r="AF315" i="2"/>
  <c r="AG315" i="2"/>
  <c r="AH315" i="2"/>
  <c r="AD506" i="2"/>
  <c r="AE506" i="2"/>
  <c r="AF506" i="2"/>
  <c r="AG506" i="2"/>
  <c r="AH506" i="2"/>
  <c r="AD475" i="2"/>
  <c r="AE475" i="2"/>
  <c r="AF475" i="2"/>
  <c r="AG475" i="2"/>
  <c r="AH475" i="2"/>
  <c r="AD51" i="2"/>
  <c r="K9" i="3" s="1"/>
  <c r="AE51" i="2"/>
  <c r="AF51" i="2"/>
  <c r="AG51" i="2"/>
  <c r="AH51" i="2"/>
  <c r="AD101" i="2"/>
  <c r="AE101" i="2"/>
  <c r="AF101" i="2"/>
  <c r="AG101" i="2"/>
  <c r="AH101" i="2"/>
  <c r="AD540" i="2"/>
  <c r="AE540" i="2"/>
  <c r="AF540" i="2"/>
  <c r="AG540" i="2"/>
  <c r="AH540" i="2"/>
  <c r="AD554" i="2"/>
  <c r="AE554" i="2"/>
  <c r="AF554" i="2"/>
  <c r="AG554" i="2"/>
  <c r="AH554" i="2"/>
  <c r="AD74" i="2"/>
  <c r="AE74" i="2"/>
  <c r="AF74" i="2"/>
  <c r="AG74" i="2"/>
  <c r="AH74" i="2"/>
  <c r="AD528" i="2"/>
  <c r="AE528" i="2"/>
  <c r="AF528" i="2"/>
  <c r="AG528" i="2"/>
  <c r="AH528" i="2"/>
  <c r="AD660" i="2"/>
  <c r="AE660" i="2"/>
  <c r="AF660" i="2"/>
  <c r="AG660" i="2"/>
  <c r="AH660" i="2"/>
  <c r="AD536" i="2"/>
  <c r="AE536" i="2"/>
  <c r="AF536" i="2"/>
  <c r="AG536" i="2"/>
  <c r="AH536" i="2"/>
  <c r="AD169" i="2"/>
  <c r="AE169" i="2"/>
  <c r="AF169" i="2"/>
  <c r="AG169" i="2"/>
  <c r="AH169" i="2"/>
  <c r="AD409" i="2"/>
  <c r="AE409" i="2"/>
  <c r="AF409" i="2"/>
  <c r="AG409" i="2"/>
  <c r="AH409" i="2"/>
  <c r="AD650" i="2"/>
  <c r="AE650" i="2"/>
  <c r="AF650" i="2"/>
  <c r="AG650" i="2"/>
  <c r="AH650" i="2"/>
  <c r="AD294" i="2"/>
  <c r="AE294" i="2"/>
  <c r="AF294" i="2"/>
  <c r="AG294" i="2"/>
  <c r="AH294" i="2"/>
  <c r="AD606" i="2"/>
  <c r="AE606" i="2"/>
  <c r="AF606" i="2"/>
  <c r="AG606" i="2"/>
  <c r="AH606" i="2"/>
  <c r="AD687" i="2"/>
  <c r="AE687" i="2"/>
  <c r="AF687" i="2"/>
  <c r="AG687" i="2"/>
  <c r="AH687" i="2"/>
  <c r="AD495" i="2"/>
  <c r="AE495" i="2"/>
  <c r="AF495" i="2"/>
  <c r="AG495" i="2"/>
  <c r="AH495" i="2"/>
  <c r="AD622" i="2"/>
  <c r="AE622" i="2"/>
  <c r="AF622" i="2"/>
  <c r="AG622" i="2"/>
  <c r="AH622" i="2"/>
  <c r="AD692" i="2"/>
  <c r="AE692" i="2"/>
  <c r="AF692" i="2"/>
  <c r="AG692" i="2"/>
  <c r="AH692" i="2"/>
  <c r="AD596" i="2"/>
  <c r="AE596" i="2"/>
  <c r="AF596" i="2"/>
  <c r="AG596" i="2"/>
  <c r="AH596" i="2"/>
  <c r="AD25" i="2"/>
  <c r="AE25" i="2"/>
  <c r="AF25" i="2"/>
  <c r="AG25" i="2"/>
  <c r="AH25" i="2"/>
  <c r="AD210" i="2"/>
  <c r="AE210" i="2"/>
  <c r="AF210" i="2"/>
  <c r="AG210" i="2"/>
  <c r="AH210" i="2"/>
  <c r="AD338" i="2"/>
  <c r="AE338" i="2"/>
  <c r="AF338" i="2"/>
  <c r="AG338" i="2"/>
  <c r="AH338" i="2"/>
  <c r="AD73" i="2"/>
  <c r="AE73" i="2"/>
  <c r="AF73" i="2"/>
  <c r="AG73" i="2"/>
  <c r="AH73" i="2"/>
  <c r="AD488" i="2"/>
  <c r="AE488" i="2"/>
  <c r="AF488" i="2"/>
  <c r="AG488" i="2"/>
  <c r="AH488" i="2"/>
  <c r="AD38" i="2"/>
  <c r="AE38" i="2"/>
  <c r="AF38" i="2"/>
  <c r="AG38" i="2"/>
  <c r="AH38" i="2"/>
  <c r="AD328" i="2"/>
  <c r="AE328" i="2"/>
  <c r="AF328" i="2"/>
  <c r="AG328" i="2"/>
  <c r="AH328" i="2"/>
  <c r="AD240" i="2"/>
  <c r="AE240" i="2"/>
  <c r="AF240" i="2"/>
  <c r="AG240" i="2"/>
  <c r="AH240" i="2"/>
  <c r="AD189" i="2"/>
  <c r="AE189" i="2"/>
  <c r="AF189" i="2"/>
  <c r="AG189" i="2"/>
  <c r="AH189" i="2"/>
  <c r="AD693" i="2"/>
  <c r="AE693" i="2"/>
  <c r="AF693" i="2"/>
  <c r="AG693" i="2"/>
  <c r="AH693" i="2"/>
  <c r="AD658" i="2"/>
  <c r="AE658" i="2"/>
  <c r="AF658" i="2"/>
  <c r="AG658" i="2"/>
  <c r="AH658" i="2"/>
  <c r="AD47" i="2"/>
  <c r="AE47" i="2"/>
  <c r="AF47" i="2"/>
  <c r="AG47" i="2"/>
  <c r="AH47" i="2"/>
  <c r="AD432" i="2"/>
  <c r="AE432" i="2"/>
  <c r="AF432" i="2"/>
  <c r="AG432" i="2"/>
  <c r="AH432" i="2"/>
  <c r="AD250" i="2"/>
  <c r="AE250" i="2"/>
  <c r="AF250" i="2"/>
  <c r="AG250" i="2"/>
  <c r="AH250" i="2"/>
  <c r="AD532" i="2"/>
  <c r="AE532" i="2"/>
  <c r="AF532" i="2"/>
  <c r="AG532" i="2"/>
  <c r="AH532" i="2"/>
  <c r="AD451" i="2"/>
  <c r="AE451" i="2"/>
  <c r="AF451" i="2"/>
  <c r="AG451" i="2"/>
  <c r="AH451" i="2"/>
  <c r="AD652" i="2"/>
  <c r="AE652" i="2"/>
  <c r="AF652" i="2"/>
  <c r="AG652" i="2"/>
  <c r="AH652" i="2"/>
  <c r="AD258" i="2"/>
  <c r="AE258" i="2"/>
  <c r="AF258" i="2"/>
  <c r="AG258" i="2"/>
  <c r="AH258" i="2"/>
  <c r="AD567" i="2"/>
  <c r="AE567" i="2"/>
  <c r="AF567" i="2"/>
  <c r="AG567" i="2"/>
  <c r="AH567" i="2"/>
  <c r="AD187" i="2"/>
  <c r="AE187" i="2"/>
  <c r="AF187" i="2"/>
  <c r="AG187" i="2"/>
  <c r="AH187" i="2"/>
  <c r="AD447" i="2"/>
  <c r="AE447" i="2"/>
  <c r="AF447" i="2"/>
  <c r="AG447" i="2"/>
  <c r="AH447" i="2"/>
  <c r="AD42" i="2"/>
  <c r="AE42" i="2"/>
  <c r="AF42" i="2"/>
  <c r="AG42" i="2"/>
  <c r="AH42" i="2"/>
  <c r="AD691" i="2"/>
  <c r="AE691" i="2"/>
  <c r="AF691" i="2"/>
  <c r="AG691" i="2"/>
  <c r="AH691" i="2"/>
  <c r="AD6" i="2"/>
  <c r="AE6" i="2"/>
  <c r="L28" i="3" s="1"/>
  <c r="AF6" i="2"/>
  <c r="AG6" i="2"/>
  <c r="AH6" i="2"/>
  <c r="AD454" i="2"/>
  <c r="AE454" i="2"/>
  <c r="AF454" i="2"/>
  <c r="AG454" i="2"/>
  <c r="AH454" i="2"/>
  <c r="AD439" i="2"/>
  <c r="AE439" i="2"/>
  <c r="AF439" i="2"/>
  <c r="AG439" i="2"/>
  <c r="AH439" i="2"/>
  <c r="AD667" i="2"/>
  <c r="AE667" i="2"/>
  <c r="AF667" i="2"/>
  <c r="AG667" i="2"/>
  <c r="AH667" i="2"/>
  <c r="AD279" i="2"/>
  <c r="AE279" i="2"/>
  <c r="AF279" i="2"/>
  <c r="AG279" i="2"/>
  <c r="AH279" i="2"/>
  <c r="AD516" i="2"/>
  <c r="AE516" i="2"/>
  <c r="AF516" i="2"/>
  <c r="AG516" i="2"/>
  <c r="AH516" i="2"/>
  <c r="AD68" i="2"/>
  <c r="AE68" i="2"/>
  <c r="AF68" i="2"/>
  <c r="AG68" i="2"/>
  <c r="AH68" i="2"/>
  <c r="AD287" i="2"/>
  <c r="AE287" i="2"/>
  <c r="AF287" i="2"/>
  <c r="AG287" i="2"/>
  <c r="AH287" i="2"/>
  <c r="AD281" i="2"/>
  <c r="AE281" i="2"/>
  <c r="AF281" i="2"/>
  <c r="AG281" i="2"/>
  <c r="AH281" i="2"/>
  <c r="AD263" i="2"/>
  <c r="AE263" i="2"/>
  <c r="AF263" i="2"/>
  <c r="AG263" i="2"/>
  <c r="AH263" i="2"/>
  <c r="AD174" i="2"/>
  <c r="AE174" i="2"/>
  <c r="AF174" i="2"/>
  <c r="AG174" i="2"/>
  <c r="AH174" i="2"/>
  <c r="AD177" i="2"/>
  <c r="AE177" i="2"/>
  <c r="AF177" i="2"/>
  <c r="AG177" i="2"/>
  <c r="AH177" i="2"/>
  <c r="AD675" i="2"/>
  <c r="AE675" i="2"/>
  <c r="AF675" i="2"/>
  <c r="AG675" i="2"/>
  <c r="AH675" i="2"/>
  <c r="AD150" i="2"/>
  <c r="AE150" i="2"/>
  <c r="AF150" i="2"/>
  <c r="AG150" i="2"/>
  <c r="AH150" i="2"/>
  <c r="AD559" i="2"/>
  <c r="AE559" i="2"/>
  <c r="AF559" i="2"/>
  <c r="AG559" i="2"/>
  <c r="AH559" i="2"/>
  <c r="AD633" i="2"/>
  <c r="AE633" i="2"/>
  <c r="AF633" i="2"/>
  <c r="AG633" i="2"/>
  <c r="AH633" i="2"/>
  <c r="AD355" i="2"/>
  <c r="AE355" i="2"/>
  <c r="AF355" i="2"/>
  <c r="AG355" i="2"/>
  <c r="AH355" i="2"/>
  <c r="AD457" i="2"/>
  <c r="AE457" i="2"/>
  <c r="AF457" i="2"/>
  <c r="AG457" i="2"/>
  <c r="AH457" i="2"/>
  <c r="AD81" i="2"/>
  <c r="AE81" i="2"/>
  <c r="AF81" i="2"/>
  <c r="AG81" i="2"/>
  <c r="AH81" i="2"/>
  <c r="AD474" i="2"/>
  <c r="AE474" i="2"/>
  <c r="AF474" i="2"/>
  <c r="AG474" i="2"/>
  <c r="AH474" i="2"/>
  <c r="AD611" i="2"/>
  <c r="AE611" i="2"/>
  <c r="AF611" i="2"/>
  <c r="AG611" i="2"/>
  <c r="AH611" i="2"/>
  <c r="AD472" i="2"/>
  <c r="AE472" i="2"/>
  <c r="AF472" i="2"/>
  <c r="AG472" i="2"/>
  <c r="AH472" i="2"/>
  <c r="AD82" i="2"/>
  <c r="AE82" i="2"/>
  <c r="AF82" i="2"/>
  <c r="AG82" i="2"/>
  <c r="AH82" i="2"/>
  <c r="AD183" i="2"/>
  <c r="AE183" i="2"/>
  <c r="AF183" i="2"/>
  <c r="AG183" i="2"/>
  <c r="AH183" i="2"/>
  <c r="AD663" i="2"/>
  <c r="AE663" i="2"/>
  <c r="AF663" i="2"/>
  <c r="AG663" i="2"/>
  <c r="AH663" i="2"/>
  <c r="AD309" i="2"/>
  <c r="AE309" i="2"/>
  <c r="AF309" i="2"/>
  <c r="AG309" i="2"/>
  <c r="AH309" i="2"/>
  <c r="AD392" i="2"/>
  <c r="AE392" i="2"/>
  <c r="AF392" i="2"/>
  <c r="AG392" i="2"/>
  <c r="AH392" i="2"/>
  <c r="AD434" i="2"/>
  <c r="AE434" i="2"/>
  <c r="AF434" i="2"/>
  <c r="AG434" i="2"/>
  <c r="AH434" i="2"/>
  <c r="AD377" i="2"/>
  <c r="AE377" i="2"/>
  <c r="AF377" i="2"/>
  <c r="AG377" i="2"/>
  <c r="AH377" i="2"/>
  <c r="AD406" i="2"/>
  <c r="AE406" i="2"/>
  <c r="AF406" i="2"/>
  <c r="AG406" i="2"/>
  <c r="AH406" i="2"/>
  <c r="AD401" i="2"/>
  <c r="AE401" i="2"/>
  <c r="AF401" i="2"/>
  <c r="AG401" i="2"/>
  <c r="AH401" i="2"/>
  <c r="AD295" i="2"/>
  <c r="AE295" i="2"/>
  <c r="AF295" i="2"/>
  <c r="AG295" i="2"/>
  <c r="AH295" i="2"/>
  <c r="AD41" i="2"/>
  <c r="AE41" i="2"/>
  <c r="AF41" i="2"/>
  <c r="AG41" i="2"/>
  <c r="AH41" i="2"/>
  <c r="AD534" i="2"/>
  <c r="AE534" i="2"/>
  <c r="AF534" i="2"/>
  <c r="AG534" i="2"/>
  <c r="AH534" i="2"/>
  <c r="AD662" i="2"/>
  <c r="AE662" i="2"/>
  <c r="AF662" i="2"/>
  <c r="AG662" i="2"/>
  <c r="AH662" i="2"/>
  <c r="AD181" i="2"/>
  <c r="AE181" i="2"/>
  <c r="AF181" i="2"/>
  <c r="AG181" i="2"/>
  <c r="AH181" i="2"/>
  <c r="AD135" i="2"/>
  <c r="AE135" i="2"/>
  <c r="AF135" i="2"/>
  <c r="AG135" i="2"/>
  <c r="AH135" i="2"/>
  <c r="AD32" i="2"/>
  <c r="AE32" i="2"/>
  <c r="AF32" i="2"/>
  <c r="AG32" i="2"/>
  <c r="AH32" i="2"/>
  <c r="AD44" i="2"/>
  <c r="AE44" i="2"/>
  <c r="AF44" i="2"/>
  <c r="AG44" i="2"/>
  <c r="AH44" i="2"/>
  <c r="AD280" i="2"/>
  <c r="AE280" i="2"/>
  <c r="AF280" i="2"/>
  <c r="AG280" i="2"/>
  <c r="AH280" i="2"/>
  <c r="AD293" i="2"/>
  <c r="AE293" i="2"/>
  <c r="AF293" i="2"/>
  <c r="AG293" i="2"/>
  <c r="AH293" i="2"/>
  <c r="AD323" i="2"/>
  <c r="AE323" i="2"/>
  <c r="AF323" i="2"/>
  <c r="AG323" i="2"/>
  <c r="AH323" i="2"/>
  <c r="AD433" i="2"/>
  <c r="AE433" i="2"/>
  <c r="AF433" i="2"/>
  <c r="AG433" i="2"/>
  <c r="AH433" i="2"/>
  <c r="AD194" i="2"/>
  <c r="AE194" i="2"/>
  <c r="AF194" i="2"/>
  <c r="AG194" i="2"/>
  <c r="AH194" i="2"/>
  <c r="AD659" i="2"/>
  <c r="AE659" i="2"/>
  <c r="AF659" i="2"/>
  <c r="AG659" i="2"/>
  <c r="AH659" i="2"/>
  <c r="AD29" i="2"/>
  <c r="AE29" i="2"/>
  <c r="AF29" i="2"/>
  <c r="AG29" i="2"/>
  <c r="AH29" i="2"/>
  <c r="AD79" i="2"/>
  <c r="AE79" i="2"/>
  <c r="AF79" i="2"/>
  <c r="AG79" i="2"/>
  <c r="AH79" i="2"/>
  <c r="AD77" i="2"/>
  <c r="AE77" i="2"/>
  <c r="AF77" i="2"/>
  <c r="AG77" i="2"/>
  <c r="AH77" i="2"/>
  <c r="AD144" i="2"/>
  <c r="AE144" i="2"/>
  <c r="AF144" i="2"/>
  <c r="AG144" i="2"/>
  <c r="AH144" i="2"/>
  <c r="AD481" i="2"/>
  <c r="AE481" i="2"/>
  <c r="AF481" i="2"/>
  <c r="AG481" i="2"/>
  <c r="AH481" i="2"/>
  <c r="AD436" i="2"/>
  <c r="AE436" i="2"/>
  <c r="AF436" i="2"/>
  <c r="AG436" i="2"/>
  <c r="AH436" i="2"/>
  <c r="AD706" i="2"/>
  <c r="AE706" i="2"/>
  <c r="AF706" i="2"/>
  <c r="AG706" i="2"/>
  <c r="AH706" i="2"/>
  <c r="AD62" i="2"/>
  <c r="AE62" i="2"/>
  <c r="AF62" i="2"/>
  <c r="AG62" i="2"/>
  <c r="AH62" i="2"/>
  <c r="AD717" i="2"/>
  <c r="AE717" i="2"/>
  <c r="AF717" i="2"/>
  <c r="AG717" i="2"/>
  <c r="AH717" i="2"/>
  <c r="AD574" i="2"/>
  <c r="AE574" i="2"/>
  <c r="AF574" i="2"/>
  <c r="AG574" i="2"/>
  <c r="AH574" i="2"/>
  <c r="AD501" i="2"/>
  <c r="AE501" i="2"/>
  <c r="AF501" i="2"/>
  <c r="AG501" i="2"/>
  <c r="AH501" i="2"/>
  <c r="AD357" i="2"/>
  <c r="AE357" i="2"/>
  <c r="AF357" i="2"/>
  <c r="AG357" i="2"/>
  <c r="AH357" i="2"/>
  <c r="AD317" i="2"/>
  <c r="AE317" i="2"/>
  <c r="AF317" i="2"/>
  <c r="AG317" i="2"/>
  <c r="AH317" i="2"/>
  <c r="AD341" i="2"/>
  <c r="AE341" i="2"/>
  <c r="AF341" i="2"/>
  <c r="AG341" i="2"/>
  <c r="AH341" i="2"/>
  <c r="AD411" i="2"/>
  <c r="AE411" i="2"/>
  <c r="AF411" i="2"/>
  <c r="AG411" i="2"/>
  <c r="AH411" i="2"/>
  <c r="AD491" i="2"/>
  <c r="AE491" i="2"/>
  <c r="AF491" i="2"/>
  <c r="AG491" i="2"/>
  <c r="AH491" i="2"/>
  <c r="AD383" i="2"/>
  <c r="AE383" i="2"/>
  <c r="AF383" i="2"/>
  <c r="AG383" i="2"/>
  <c r="AH383" i="2"/>
  <c r="AD455" i="2"/>
  <c r="AE455" i="2"/>
  <c r="AF455" i="2"/>
  <c r="AG455" i="2"/>
  <c r="AH455" i="2"/>
  <c r="AD320" i="2"/>
  <c r="AE320" i="2"/>
  <c r="AF320" i="2"/>
  <c r="AG320" i="2"/>
  <c r="AH320" i="2"/>
  <c r="AD653" i="2"/>
  <c r="AE653" i="2"/>
  <c r="AF653" i="2"/>
  <c r="AG653" i="2"/>
  <c r="AH653" i="2"/>
  <c r="AD34" i="2"/>
  <c r="AE34" i="2"/>
  <c r="AF34" i="2"/>
  <c r="AG34" i="2"/>
  <c r="AH34" i="2"/>
  <c r="AD556" i="2"/>
  <c r="AE556" i="2"/>
  <c r="AF556" i="2"/>
  <c r="AG556" i="2"/>
  <c r="AH556" i="2"/>
  <c r="AD206" i="2"/>
  <c r="AE206" i="2"/>
  <c r="AF206" i="2"/>
  <c r="AG206" i="2"/>
  <c r="AH206" i="2"/>
  <c r="AD21" i="2"/>
  <c r="AE21" i="2"/>
  <c r="AF21" i="2"/>
  <c r="AG21" i="2"/>
  <c r="AH21" i="2"/>
  <c r="AD494" i="2"/>
  <c r="AE494" i="2"/>
  <c r="AF494" i="2"/>
  <c r="AG494" i="2"/>
  <c r="AH494" i="2"/>
  <c r="AD565" i="2"/>
  <c r="AE565" i="2"/>
  <c r="AF565" i="2"/>
  <c r="AG565" i="2"/>
  <c r="AH565" i="2"/>
  <c r="AD384" i="2"/>
  <c r="AE384" i="2"/>
  <c r="AF384" i="2"/>
  <c r="AG384" i="2"/>
  <c r="AH384" i="2"/>
  <c r="AD142" i="2"/>
  <c r="AE142" i="2"/>
  <c r="AF142" i="2"/>
  <c r="AG142" i="2"/>
  <c r="AH142" i="2"/>
  <c r="AD50" i="2"/>
  <c r="AE50" i="2"/>
  <c r="AF50" i="2"/>
  <c r="AG50" i="2"/>
  <c r="AH50" i="2"/>
  <c r="AD714" i="2"/>
  <c r="AE714" i="2"/>
  <c r="AF714" i="2"/>
  <c r="AG714" i="2"/>
  <c r="AH714" i="2"/>
  <c r="AD720" i="2"/>
  <c r="AE720" i="2"/>
  <c r="AF720" i="2"/>
  <c r="AG720" i="2"/>
  <c r="AH720" i="2"/>
  <c r="AD124" i="2"/>
  <c r="AE124" i="2"/>
  <c r="AF124" i="2"/>
  <c r="AG124" i="2"/>
  <c r="AH124" i="2"/>
  <c r="AD608" i="2"/>
  <c r="AE608" i="2"/>
  <c r="AF608" i="2"/>
  <c r="AG608" i="2"/>
  <c r="AH608" i="2"/>
  <c r="AD137" i="2"/>
  <c r="AE137" i="2"/>
  <c r="AF137" i="2"/>
  <c r="AG137" i="2"/>
  <c r="AH137" i="2"/>
  <c r="AD157" i="2"/>
  <c r="AE157" i="2"/>
  <c r="AF157" i="2"/>
  <c r="AG157" i="2"/>
  <c r="AH157" i="2"/>
  <c r="AD545" i="2"/>
  <c r="AE545" i="2"/>
  <c r="AF545" i="2"/>
  <c r="AG545" i="2"/>
  <c r="AH545" i="2"/>
  <c r="AD486" i="2"/>
  <c r="AE486" i="2"/>
  <c r="AF486" i="2"/>
  <c r="AG486" i="2"/>
  <c r="AH486" i="2"/>
  <c r="AD452" i="2"/>
  <c r="AE452" i="2"/>
  <c r="AF452" i="2"/>
  <c r="AG452" i="2"/>
  <c r="AH452" i="2"/>
  <c r="AD122" i="2"/>
  <c r="AE122" i="2"/>
  <c r="AF122" i="2"/>
  <c r="AG122" i="2"/>
  <c r="AH122" i="2"/>
  <c r="AD649" i="2"/>
  <c r="AE649" i="2"/>
  <c r="AF649" i="2"/>
  <c r="AG649" i="2"/>
  <c r="AH649" i="2"/>
  <c r="AD252" i="2"/>
  <c r="AE252" i="2"/>
  <c r="AF252" i="2"/>
  <c r="AG252" i="2"/>
  <c r="AH252" i="2"/>
  <c r="AD5" i="2"/>
  <c r="AE5" i="2"/>
  <c r="AF5" i="2"/>
  <c r="AG5" i="2"/>
  <c r="AH5" i="2"/>
  <c r="AD145" i="2"/>
  <c r="AE145" i="2"/>
  <c r="AF145" i="2"/>
  <c r="AG145" i="2"/>
  <c r="AH145" i="2"/>
  <c r="AD90" i="2"/>
  <c r="AE90" i="2"/>
  <c r="AF90" i="2"/>
  <c r="AG90" i="2"/>
  <c r="AH90" i="2"/>
  <c r="AD197" i="2"/>
  <c r="AE197" i="2"/>
  <c r="AF197" i="2"/>
  <c r="AG197" i="2"/>
  <c r="AH197" i="2"/>
  <c r="AD207" i="2"/>
  <c r="AE207" i="2"/>
  <c r="AF207" i="2"/>
  <c r="AG207" i="2"/>
  <c r="AH207" i="2"/>
  <c r="AD185" i="2"/>
  <c r="AE185" i="2"/>
  <c r="AF185" i="2"/>
  <c r="AG185" i="2"/>
  <c r="AH185" i="2"/>
  <c r="AD627" i="2"/>
  <c r="AE627" i="2"/>
  <c r="AF627" i="2"/>
  <c r="AG627" i="2"/>
  <c r="AH627" i="2"/>
  <c r="AD398" i="2"/>
  <c r="AE398" i="2"/>
  <c r="AF398" i="2"/>
  <c r="AG398" i="2"/>
  <c r="AH398" i="2"/>
  <c r="AD462" i="2"/>
  <c r="AE462" i="2"/>
  <c r="AF462" i="2"/>
  <c r="AG462" i="2"/>
  <c r="AH462" i="2"/>
  <c r="AD75" i="2"/>
  <c r="AE75" i="2"/>
  <c r="AF75" i="2"/>
  <c r="AG75" i="2"/>
  <c r="AH75" i="2"/>
  <c r="AD682" i="2"/>
  <c r="AE682" i="2"/>
  <c r="AF682" i="2"/>
  <c r="AG682" i="2"/>
  <c r="AH682" i="2"/>
  <c r="AD147" i="2"/>
  <c r="AE147" i="2"/>
  <c r="AF147" i="2"/>
  <c r="M94" i="3" s="1"/>
  <c r="AG147" i="2"/>
  <c r="AH147" i="2"/>
  <c r="AD80" i="2"/>
  <c r="AE80" i="2"/>
  <c r="AF80" i="2"/>
  <c r="AG80" i="2"/>
  <c r="AH80" i="2"/>
  <c r="AD330" i="2"/>
  <c r="AE330" i="2"/>
  <c r="AF330" i="2"/>
  <c r="AG330" i="2"/>
  <c r="AH330" i="2"/>
  <c r="AD219" i="2"/>
  <c r="AE219" i="2"/>
  <c r="AF219" i="2"/>
  <c r="AG219" i="2"/>
  <c r="AH219" i="2"/>
  <c r="AD656" i="2"/>
  <c r="AE656" i="2"/>
  <c r="AF656" i="2"/>
  <c r="AG656" i="2"/>
  <c r="AH656" i="2"/>
  <c r="AD26" i="2"/>
  <c r="AE26" i="2"/>
  <c r="AF26" i="2"/>
  <c r="AG26" i="2"/>
  <c r="AH26" i="2"/>
  <c r="AD3" i="2"/>
  <c r="AE3" i="2"/>
  <c r="AF3" i="2"/>
  <c r="AG3" i="2"/>
  <c r="AH3" i="2"/>
  <c r="AD498" i="2"/>
  <c r="AE498" i="2"/>
  <c r="AF498" i="2"/>
  <c r="AG498" i="2"/>
  <c r="AH498" i="2"/>
  <c r="AD304" i="2"/>
  <c r="AE304" i="2"/>
  <c r="AF304" i="2"/>
  <c r="AG304" i="2"/>
  <c r="AH304" i="2"/>
  <c r="AD232" i="2"/>
  <c r="AE232" i="2"/>
  <c r="AF232" i="2"/>
  <c r="AG232" i="2"/>
  <c r="AH232" i="2"/>
  <c r="AD292" i="2"/>
  <c r="AE292" i="2"/>
  <c r="AF292" i="2"/>
  <c r="AG292" i="2"/>
  <c r="AH292" i="2"/>
  <c r="AD153" i="2"/>
  <c r="K75" i="3" s="1"/>
  <c r="AE153" i="2"/>
  <c r="AF153" i="2"/>
  <c r="AG153" i="2"/>
  <c r="AH153" i="2"/>
  <c r="AD312" i="2"/>
  <c r="AE312" i="2"/>
  <c r="AF312" i="2"/>
  <c r="AG312" i="2"/>
  <c r="AH312" i="2"/>
  <c r="AD308" i="2"/>
  <c r="AE308" i="2"/>
  <c r="AF308" i="2"/>
  <c r="AG308" i="2"/>
  <c r="AH308" i="2"/>
  <c r="AD480" i="2"/>
  <c r="AE480" i="2"/>
  <c r="AF480" i="2"/>
  <c r="AG480" i="2"/>
  <c r="AH480" i="2"/>
  <c r="AD343" i="2"/>
  <c r="AE343" i="2"/>
  <c r="AF343" i="2"/>
  <c r="AG343" i="2"/>
  <c r="AH343" i="2"/>
  <c r="AD407" i="2"/>
  <c r="AE407" i="2"/>
  <c r="AF407" i="2"/>
  <c r="AG407" i="2"/>
  <c r="AH407" i="2"/>
  <c r="AD85" i="2"/>
  <c r="AE85" i="2"/>
  <c r="AF85" i="2"/>
  <c r="AG85" i="2"/>
  <c r="AH85" i="2"/>
  <c r="AD96" i="2"/>
  <c r="AE96" i="2"/>
  <c r="AF96" i="2"/>
  <c r="AG96" i="2"/>
  <c r="AH96" i="2"/>
  <c r="AD154" i="2"/>
  <c r="AE154" i="2"/>
  <c r="AF154" i="2"/>
  <c r="AG154" i="2"/>
  <c r="AH154" i="2"/>
  <c r="AD87" i="2"/>
  <c r="AE87" i="2"/>
  <c r="AF87" i="2"/>
  <c r="AG87" i="2"/>
  <c r="AH87" i="2"/>
  <c r="AD97" i="2"/>
  <c r="AE97" i="2"/>
  <c r="AF97" i="2"/>
  <c r="AG97" i="2"/>
  <c r="AH97" i="2"/>
  <c r="AD621" i="2"/>
  <c r="AE621" i="2"/>
  <c r="AF621" i="2"/>
  <c r="AG621" i="2"/>
  <c r="AH621" i="2"/>
  <c r="AD2" i="2"/>
  <c r="AE2" i="2"/>
  <c r="AF2" i="2"/>
  <c r="AG2" i="2"/>
  <c r="AH2" i="2"/>
  <c r="AD188" i="2"/>
  <c r="AE188" i="2"/>
  <c r="AF188" i="2"/>
  <c r="AG188" i="2"/>
  <c r="AH188" i="2"/>
  <c r="AD58" i="2"/>
  <c r="AE58" i="2"/>
  <c r="AF58" i="2"/>
  <c r="AG58" i="2"/>
  <c r="AH58" i="2"/>
  <c r="AD151" i="2"/>
  <c r="AE151" i="2"/>
  <c r="AF151" i="2"/>
  <c r="AG151" i="2"/>
  <c r="AH151" i="2"/>
  <c r="AD57" i="2"/>
  <c r="AE57" i="2"/>
  <c r="AF57" i="2"/>
  <c r="AG57" i="2"/>
  <c r="AH57" i="2"/>
  <c r="AD561" i="2"/>
  <c r="AE561" i="2"/>
  <c r="AF561" i="2"/>
  <c r="AG561" i="2"/>
  <c r="AH561" i="2"/>
  <c r="AD115" i="2"/>
  <c r="AE115" i="2"/>
  <c r="AF115" i="2"/>
  <c r="AG115" i="2"/>
  <c r="AH115" i="2"/>
  <c r="AD56" i="2"/>
  <c r="AE56" i="2"/>
  <c r="AF56" i="2"/>
  <c r="AG56" i="2"/>
  <c r="AH56" i="2"/>
  <c r="AD642" i="2"/>
  <c r="AE642" i="2"/>
  <c r="AF642" i="2"/>
  <c r="AG642" i="2"/>
  <c r="AH642" i="2"/>
  <c r="AD88" i="2"/>
  <c r="AE88" i="2"/>
  <c r="AF88" i="2"/>
  <c r="AG88" i="2"/>
  <c r="AH88" i="2"/>
  <c r="AD351" i="2"/>
  <c r="AE351" i="2"/>
  <c r="AF351" i="2"/>
  <c r="AG351" i="2"/>
  <c r="AH351" i="2"/>
  <c r="AD415" i="2"/>
  <c r="AE415" i="2"/>
  <c r="AF415" i="2"/>
  <c r="AG415" i="2"/>
  <c r="AH415" i="2"/>
  <c r="AD276" i="2"/>
  <c r="AE276" i="2"/>
  <c r="AF276" i="2"/>
  <c r="AG276" i="2"/>
  <c r="AH276" i="2"/>
  <c r="AD184" i="2"/>
  <c r="AE184" i="2"/>
  <c r="AF184" i="2"/>
  <c r="AG184" i="2"/>
  <c r="AH184" i="2"/>
  <c r="AD37" i="2"/>
  <c r="AE37" i="2"/>
  <c r="AF37" i="2"/>
  <c r="AG37" i="2"/>
  <c r="AH37" i="2"/>
  <c r="AD229" i="2"/>
  <c r="AE229" i="2"/>
  <c r="AF229" i="2"/>
  <c r="AG229" i="2"/>
  <c r="AH229" i="2"/>
  <c r="AD665" i="2"/>
  <c r="AE665" i="2"/>
  <c r="AF665" i="2"/>
  <c r="AG665" i="2"/>
  <c r="AH665" i="2"/>
  <c r="AD546" i="2"/>
  <c r="AE546" i="2"/>
  <c r="AF546" i="2"/>
  <c r="AG546" i="2"/>
  <c r="AH546" i="2"/>
  <c r="AD666" i="2"/>
  <c r="AE666" i="2"/>
  <c r="AF666" i="2"/>
  <c r="AG666" i="2"/>
  <c r="AH666" i="2"/>
  <c r="AD553" i="2"/>
  <c r="AE553" i="2"/>
  <c r="AF553" i="2"/>
  <c r="AG553" i="2"/>
  <c r="AH553" i="2"/>
  <c r="AD600" i="2"/>
  <c r="AE600" i="2"/>
  <c r="AF600" i="2"/>
  <c r="AG600" i="2"/>
  <c r="AH600" i="2"/>
  <c r="AD349" i="2"/>
  <c r="AE349" i="2"/>
  <c r="AF349" i="2"/>
  <c r="AG349" i="2"/>
  <c r="AH349" i="2"/>
  <c r="AD386" i="2"/>
  <c r="AE386" i="2"/>
  <c r="AF386" i="2"/>
  <c r="AG386" i="2"/>
  <c r="AH386" i="2"/>
  <c r="AD599" i="2"/>
  <c r="AE599" i="2"/>
  <c r="AF599" i="2"/>
  <c r="AG599" i="2"/>
  <c r="AH599" i="2"/>
  <c r="AD448" i="2"/>
  <c r="AE448" i="2"/>
  <c r="AF448" i="2"/>
  <c r="AG448" i="2"/>
  <c r="AH448" i="2"/>
  <c r="AD278" i="2"/>
  <c r="AE278" i="2"/>
  <c r="AF278" i="2"/>
  <c r="AG278" i="2"/>
  <c r="AH278" i="2"/>
  <c r="AD573" i="2"/>
  <c r="AE573" i="2"/>
  <c r="AF573" i="2"/>
  <c r="AG573" i="2"/>
  <c r="AH573" i="2"/>
  <c r="AD164" i="2"/>
  <c r="AE164" i="2"/>
  <c r="AF164" i="2"/>
  <c r="AG164" i="2"/>
  <c r="AH164" i="2"/>
  <c r="AD538" i="2"/>
  <c r="AE538" i="2"/>
  <c r="AF538" i="2"/>
  <c r="AG538" i="2"/>
  <c r="AH538" i="2"/>
  <c r="AD40" i="2"/>
  <c r="AE40" i="2"/>
  <c r="AF40" i="2"/>
  <c r="AG40" i="2"/>
  <c r="AH40" i="2"/>
  <c r="AD228" i="2"/>
  <c r="AE228" i="2"/>
  <c r="AF228" i="2"/>
  <c r="AG228" i="2"/>
  <c r="AH228" i="2"/>
  <c r="AD233" i="2"/>
  <c r="AE233" i="2"/>
  <c r="AF233" i="2"/>
  <c r="AG233" i="2"/>
  <c r="AH233" i="2"/>
  <c r="AD141" i="2"/>
  <c r="AE141" i="2"/>
  <c r="AF141" i="2"/>
  <c r="AG141" i="2"/>
  <c r="AH141" i="2"/>
  <c r="AD140" i="2"/>
  <c r="AE140" i="2"/>
  <c r="AF140" i="2"/>
  <c r="AG140" i="2"/>
  <c r="AH140" i="2"/>
  <c r="AD116" i="2"/>
  <c r="AE116" i="2"/>
  <c r="AF116" i="2"/>
  <c r="AG116" i="2"/>
  <c r="AH116" i="2"/>
  <c r="AD69" i="2"/>
  <c r="AE69" i="2"/>
  <c r="AF69" i="2"/>
  <c r="AG69" i="2"/>
  <c r="AH69" i="2"/>
  <c r="AD121" i="2"/>
  <c r="AE121" i="2"/>
  <c r="AF121" i="2"/>
  <c r="AG121" i="2"/>
  <c r="AH121" i="2"/>
  <c r="AD694" i="2"/>
  <c r="AE694" i="2"/>
  <c r="AF694" i="2"/>
  <c r="AG694" i="2"/>
  <c r="AH694" i="2"/>
  <c r="AD65" i="2"/>
  <c r="AE65" i="2"/>
  <c r="AF65" i="2"/>
  <c r="AG65" i="2"/>
  <c r="AH65" i="2"/>
  <c r="AD523" i="2"/>
  <c r="AE523" i="2"/>
  <c r="AF523" i="2"/>
  <c r="AG523" i="2"/>
  <c r="AH523" i="2"/>
  <c r="AD31" i="2"/>
  <c r="AE31" i="2"/>
  <c r="AF31" i="2"/>
  <c r="AG31" i="2"/>
  <c r="AH31" i="2"/>
  <c r="AD119" i="2"/>
  <c r="AE119" i="2"/>
  <c r="AF119" i="2"/>
  <c r="AG119" i="2"/>
  <c r="AH119" i="2"/>
  <c r="AD483" i="2"/>
  <c r="AE483" i="2"/>
  <c r="AF483" i="2"/>
  <c r="AG483" i="2"/>
  <c r="AH483" i="2"/>
  <c r="AD63" i="2"/>
  <c r="AE63" i="2"/>
  <c r="AF63" i="2"/>
  <c r="AG63" i="2"/>
  <c r="AH63" i="2"/>
  <c r="AD322" i="2"/>
  <c r="AE322" i="2"/>
  <c r="AF322" i="2"/>
  <c r="AG322" i="2"/>
  <c r="AH322" i="2"/>
  <c r="AD361" i="2"/>
  <c r="AE361" i="2"/>
  <c r="AF361" i="2"/>
  <c r="AG361" i="2"/>
  <c r="AH361" i="2"/>
  <c r="AD91" i="2"/>
  <c r="AE91" i="2"/>
  <c r="AF91" i="2"/>
  <c r="AG91" i="2"/>
  <c r="AH91" i="2"/>
  <c r="AD539" i="2"/>
  <c r="AE539" i="2"/>
  <c r="AF539" i="2"/>
  <c r="AG539" i="2"/>
  <c r="AH539" i="2"/>
  <c r="AD98" i="2"/>
  <c r="AE98" i="2"/>
  <c r="AF98" i="2"/>
  <c r="AG98" i="2"/>
  <c r="AH98" i="2"/>
  <c r="AD126" i="2"/>
  <c r="AE126" i="2"/>
  <c r="AF126" i="2"/>
  <c r="AG126" i="2"/>
  <c r="AH126" i="2"/>
  <c r="AD217" i="2"/>
  <c r="AE217" i="2"/>
  <c r="AF217" i="2"/>
  <c r="AG217" i="2"/>
  <c r="AH217" i="2"/>
  <c r="AD586" i="2"/>
  <c r="AE586" i="2"/>
  <c r="AF586" i="2"/>
  <c r="AG586" i="2"/>
  <c r="AH586" i="2"/>
  <c r="AD46" i="2"/>
  <c r="AE46" i="2"/>
  <c r="AF46" i="2"/>
  <c r="AG46" i="2"/>
  <c r="AH46" i="2"/>
  <c r="AD678" i="2"/>
  <c r="AE678" i="2"/>
  <c r="AF678" i="2"/>
  <c r="AG678" i="2"/>
  <c r="AH678" i="2"/>
  <c r="AD277" i="2"/>
  <c r="AE277" i="2"/>
  <c r="AF277" i="2"/>
  <c r="AG277" i="2"/>
  <c r="AH277" i="2"/>
  <c r="AD216" i="2"/>
  <c r="AE216" i="2"/>
  <c r="AF216" i="2"/>
  <c r="AG216" i="2"/>
  <c r="AH216" i="2"/>
  <c r="AD24" i="2"/>
  <c r="AE24" i="2"/>
  <c r="AF24" i="2"/>
  <c r="AG24" i="2"/>
  <c r="AH24" i="2"/>
  <c r="AD9" i="2"/>
  <c r="AE9" i="2"/>
  <c r="AF9" i="2"/>
  <c r="AG9" i="2"/>
  <c r="AH9" i="2"/>
  <c r="AD221" i="2"/>
  <c r="AE221" i="2"/>
  <c r="AF221" i="2"/>
  <c r="AG221" i="2"/>
  <c r="AH221" i="2"/>
  <c r="AD201" i="2"/>
  <c r="AE201" i="2"/>
  <c r="AF201" i="2"/>
  <c r="AG201" i="2"/>
  <c r="AH201" i="2"/>
  <c r="AD734" i="2"/>
  <c r="AE734" i="2"/>
  <c r="AF734" i="2"/>
  <c r="AG734" i="2"/>
  <c r="AH734" i="2"/>
  <c r="AD581" i="2"/>
  <c r="AE581" i="2"/>
  <c r="AF581" i="2"/>
  <c r="AG581" i="2"/>
  <c r="AH581" i="2"/>
  <c r="AD459" i="2"/>
  <c r="AE459" i="2"/>
  <c r="AF459" i="2"/>
  <c r="AG459" i="2"/>
  <c r="AH459" i="2"/>
  <c r="AD353" i="2"/>
  <c r="AE353" i="2"/>
  <c r="AF353" i="2"/>
  <c r="AG353" i="2"/>
  <c r="AH353" i="2"/>
  <c r="AD362" i="2"/>
  <c r="AE362" i="2"/>
  <c r="AF362" i="2"/>
  <c r="AG362" i="2"/>
  <c r="AH362" i="2"/>
  <c r="AD152" i="2"/>
  <c r="AE152" i="2"/>
  <c r="AF152" i="2"/>
  <c r="AG152" i="2"/>
  <c r="AH152" i="2"/>
  <c r="AD473" i="2"/>
  <c r="AE473" i="2"/>
  <c r="AF473" i="2"/>
  <c r="AG473" i="2"/>
  <c r="AH473" i="2"/>
  <c r="AD253" i="2"/>
  <c r="AE253" i="2"/>
  <c r="AF253" i="2"/>
  <c r="AG253" i="2"/>
  <c r="AH253" i="2"/>
  <c r="AD513" i="2"/>
  <c r="AE513" i="2"/>
  <c r="AF513" i="2"/>
  <c r="AG513" i="2"/>
  <c r="AH513" i="2"/>
  <c r="AD11" i="2"/>
  <c r="AE11" i="2"/>
  <c r="AF11" i="2"/>
  <c r="AG11" i="2"/>
  <c r="AH11" i="2"/>
  <c r="AD615" i="2"/>
  <c r="AE615" i="2"/>
  <c r="AF615" i="2"/>
  <c r="AG615" i="2"/>
  <c r="AH615" i="2"/>
  <c r="AD544" i="2"/>
  <c r="AE544" i="2"/>
  <c r="AF544" i="2"/>
  <c r="AG544" i="2"/>
  <c r="AH544" i="2"/>
  <c r="AD4" i="2"/>
  <c r="AE4" i="2"/>
  <c r="AF4" i="2"/>
  <c r="AG4" i="2"/>
  <c r="AH4" i="2"/>
  <c r="AD519" i="2"/>
  <c r="AE519" i="2"/>
  <c r="AF519" i="2"/>
  <c r="AG519" i="2"/>
  <c r="AH519" i="2"/>
  <c r="AD405" i="2"/>
  <c r="AE405" i="2"/>
  <c r="AF405" i="2"/>
  <c r="AG405" i="2"/>
  <c r="AH405" i="2"/>
  <c r="AD180" i="2"/>
  <c r="AE180" i="2"/>
  <c r="AF180" i="2"/>
  <c r="AG180" i="2"/>
  <c r="AH180" i="2"/>
  <c r="AD428" i="2"/>
  <c r="AE428" i="2"/>
  <c r="AF428" i="2"/>
  <c r="AG428" i="2"/>
  <c r="AH428" i="2"/>
  <c r="AD18" i="2"/>
  <c r="AE18" i="2"/>
  <c r="AF18" i="2"/>
  <c r="AG18" i="2"/>
  <c r="AH18" i="2"/>
  <c r="AD345" i="2"/>
  <c r="AE345" i="2"/>
  <c r="AF345" i="2"/>
  <c r="AG345" i="2"/>
  <c r="AH345" i="2"/>
  <c r="AD13" i="2"/>
  <c r="AE13" i="2"/>
  <c r="AF13" i="2"/>
  <c r="AG13" i="2"/>
  <c r="AH13" i="2"/>
  <c r="AD227" i="2"/>
  <c r="AE227" i="2"/>
  <c r="AF227" i="2"/>
  <c r="AG227" i="2"/>
  <c r="AH227" i="2"/>
  <c r="AD393" i="2"/>
  <c r="AE393" i="2"/>
  <c r="AF393" i="2"/>
  <c r="AG393" i="2"/>
  <c r="AH393" i="2"/>
  <c r="AD22" i="2"/>
  <c r="AE22" i="2"/>
  <c r="AF22" i="2"/>
  <c r="AG22" i="2"/>
  <c r="AH22" i="2"/>
  <c r="AD198" i="2"/>
  <c r="AE198" i="2"/>
  <c r="AF198" i="2"/>
  <c r="AG198" i="2"/>
  <c r="AH198" i="2"/>
  <c r="AD698" i="2"/>
  <c r="AE698" i="2"/>
  <c r="AF698" i="2"/>
  <c r="AG698" i="2"/>
  <c r="AH698" i="2"/>
  <c r="AD648" i="2"/>
  <c r="AE648" i="2"/>
  <c r="AF648" i="2"/>
  <c r="AG648" i="2"/>
  <c r="AH648" i="2"/>
  <c r="AD689" i="2"/>
  <c r="AE689" i="2"/>
  <c r="AF689" i="2"/>
  <c r="AG689" i="2"/>
  <c r="AH689" i="2"/>
  <c r="AD429" i="2"/>
  <c r="AE429" i="2"/>
  <c r="AF429" i="2"/>
  <c r="AG429" i="2"/>
  <c r="AH429" i="2"/>
  <c r="AD297" i="2"/>
  <c r="AE297" i="2"/>
  <c r="AF297" i="2"/>
  <c r="AG297" i="2"/>
  <c r="AH297" i="2"/>
  <c r="AD203" i="2"/>
  <c r="AE203" i="2"/>
  <c r="AF203" i="2"/>
  <c r="AG203" i="2"/>
  <c r="AH203" i="2"/>
  <c r="AD646" i="2"/>
  <c r="AE646" i="2"/>
  <c r="AF646" i="2"/>
  <c r="AG646" i="2"/>
  <c r="AH646" i="2"/>
  <c r="AD518" i="2"/>
  <c r="AE518" i="2"/>
  <c r="AF518" i="2"/>
  <c r="AG518" i="2"/>
  <c r="AH518" i="2"/>
  <c r="AD688" i="2"/>
  <c r="AE688" i="2"/>
  <c r="AF688" i="2"/>
  <c r="AG688" i="2"/>
  <c r="AH688" i="2"/>
  <c r="AD369" i="2"/>
  <c r="AE369" i="2"/>
  <c r="AF369" i="2"/>
  <c r="AG369" i="2"/>
  <c r="AH369" i="2"/>
  <c r="AD298" i="2"/>
  <c r="AE298" i="2"/>
  <c r="AF298" i="2"/>
  <c r="AG298" i="2"/>
  <c r="AH298" i="2"/>
  <c r="AD110" i="2"/>
  <c r="AE110" i="2"/>
  <c r="AF110" i="2"/>
  <c r="AG110" i="2"/>
  <c r="AH110" i="2"/>
  <c r="AD178" i="2"/>
  <c r="AE178" i="2"/>
  <c r="AF178" i="2"/>
  <c r="AG178" i="2"/>
  <c r="AH178" i="2"/>
  <c r="AD580" i="2"/>
  <c r="AE580" i="2"/>
  <c r="AF580" i="2"/>
  <c r="AG580" i="2"/>
  <c r="AH580" i="2"/>
  <c r="AD732" i="2"/>
  <c r="AE732" i="2"/>
  <c r="AF732" i="2"/>
  <c r="AG732" i="2"/>
  <c r="AH732" i="2"/>
  <c r="AD248" i="2"/>
  <c r="AE248" i="2"/>
  <c r="AF248" i="2"/>
  <c r="AG248" i="2"/>
  <c r="AH248" i="2"/>
  <c r="AD588" i="2"/>
  <c r="AE588" i="2"/>
  <c r="AF588" i="2"/>
  <c r="AG588" i="2"/>
  <c r="AH588" i="2"/>
  <c r="AD427" i="2"/>
  <c r="AE427" i="2"/>
  <c r="AF427" i="2"/>
  <c r="AG427" i="2"/>
  <c r="AH427" i="2"/>
  <c r="AD111" i="2"/>
  <c r="AE111" i="2"/>
  <c r="AF111" i="2"/>
  <c r="AG111" i="2"/>
  <c r="AH111" i="2"/>
  <c r="AD300" i="2"/>
  <c r="AE300" i="2"/>
  <c r="AF300" i="2"/>
  <c r="AG300" i="2"/>
  <c r="AH300" i="2"/>
  <c r="AD445" i="2"/>
  <c r="AE445" i="2"/>
  <c r="AF445" i="2"/>
  <c r="AG445" i="2"/>
  <c r="AH445" i="2"/>
  <c r="AD283" i="2"/>
  <c r="AE283" i="2"/>
  <c r="AF283" i="2"/>
  <c r="AG283" i="2"/>
  <c r="AH283" i="2"/>
  <c r="AD533" i="2"/>
  <c r="AE533" i="2"/>
  <c r="AF533" i="2"/>
  <c r="AG533" i="2"/>
  <c r="AH533" i="2"/>
  <c r="AD165" i="2"/>
  <c r="AE165" i="2"/>
  <c r="AF165" i="2"/>
  <c r="AG165" i="2"/>
  <c r="AH165" i="2"/>
  <c r="AD14" i="2"/>
  <c r="AE14" i="2"/>
  <c r="AF14" i="2"/>
  <c r="AG14" i="2"/>
  <c r="AH14" i="2"/>
  <c r="AD644" i="2"/>
  <c r="AE644" i="2"/>
  <c r="AF644" i="2"/>
  <c r="AG644" i="2"/>
  <c r="AH644" i="2"/>
  <c r="AD215" i="2"/>
  <c r="AE215" i="2"/>
  <c r="AF215" i="2"/>
  <c r="AG215" i="2"/>
  <c r="AH215" i="2"/>
  <c r="AD166" i="2"/>
  <c r="AE166" i="2"/>
  <c r="AF166" i="2"/>
  <c r="AG166" i="2"/>
  <c r="AH166" i="2"/>
  <c r="AD616" i="2"/>
  <c r="AE616" i="2"/>
  <c r="AF616" i="2"/>
  <c r="AG616" i="2"/>
  <c r="AH616" i="2"/>
  <c r="AD626" i="2"/>
  <c r="AE626" i="2"/>
  <c r="AF626" i="2"/>
  <c r="AG626" i="2"/>
  <c r="AH626" i="2"/>
  <c r="AD254" i="2"/>
  <c r="AE254" i="2"/>
  <c r="AF254" i="2"/>
  <c r="AG254" i="2"/>
  <c r="AH254" i="2"/>
  <c r="AD284" i="2"/>
  <c r="AE284" i="2"/>
  <c r="AF284" i="2"/>
  <c r="AG284" i="2"/>
  <c r="AH284" i="2"/>
  <c r="AD558" i="2"/>
  <c r="AE558" i="2"/>
  <c r="AF558" i="2"/>
  <c r="AG558" i="2"/>
  <c r="AH558" i="2"/>
  <c r="AD211" i="2"/>
  <c r="AE211" i="2"/>
  <c r="AF211" i="2"/>
  <c r="AG211" i="2"/>
  <c r="AH211" i="2"/>
  <c r="AD107" i="2"/>
  <c r="AE107" i="2"/>
  <c r="AF107" i="2"/>
  <c r="AG107" i="2"/>
  <c r="AH107" i="2"/>
  <c r="AD7" i="2"/>
  <c r="AE7" i="2"/>
  <c r="AF7" i="2"/>
  <c r="AG7" i="2"/>
  <c r="AH7" i="2"/>
  <c r="AD347" i="2"/>
  <c r="AE347" i="2"/>
  <c r="AF347" i="2"/>
  <c r="AG347" i="2"/>
  <c r="AH347" i="2"/>
  <c r="AD52" i="2"/>
  <c r="AE52" i="2"/>
  <c r="AF52" i="2"/>
  <c r="AG52" i="2"/>
  <c r="AH52" i="2"/>
  <c r="AD49" i="2"/>
  <c r="AE49" i="2"/>
  <c r="AF49" i="2"/>
  <c r="AG49" i="2"/>
  <c r="AH49" i="2"/>
  <c r="AD8" i="2"/>
  <c r="AE8" i="2"/>
  <c r="AF8" i="2"/>
  <c r="AG8" i="2"/>
  <c r="AH8" i="2"/>
  <c r="AD148" i="2"/>
  <c r="AE148" i="2"/>
  <c r="AF148" i="2"/>
  <c r="AG148" i="2"/>
  <c r="AH148" i="2"/>
  <c r="AD441" i="2"/>
  <c r="AE441" i="2"/>
  <c r="AF441" i="2"/>
  <c r="AG441" i="2"/>
  <c r="AH441" i="2"/>
  <c r="AD291" i="2"/>
  <c r="AE291" i="2"/>
  <c r="AF291" i="2"/>
  <c r="AG291" i="2"/>
  <c r="AH291" i="2"/>
  <c r="AD677" i="2"/>
  <c r="AE677" i="2"/>
  <c r="AF677" i="2"/>
  <c r="AG677" i="2"/>
  <c r="AH677" i="2"/>
  <c r="AD570" i="2"/>
  <c r="AE570" i="2"/>
  <c r="AF570" i="2"/>
  <c r="AG570" i="2"/>
  <c r="AH570" i="2"/>
  <c r="AD136" i="2"/>
  <c r="AE136" i="2"/>
  <c r="AF136" i="2"/>
  <c r="AG136" i="2"/>
  <c r="AH136" i="2"/>
  <c r="AD508" i="2"/>
  <c r="AE508" i="2"/>
  <c r="AF508" i="2"/>
  <c r="AG508" i="2"/>
  <c r="AH508" i="2"/>
  <c r="AD699" i="2"/>
  <c r="AE699" i="2"/>
  <c r="AF699" i="2"/>
  <c r="AG699" i="2"/>
  <c r="AH699" i="2"/>
  <c r="AD168" i="2"/>
  <c r="AE168" i="2"/>
  <c r="AF168" i="2"/>
  <c r="AG168" i="2"/>
  <c r="AH168" i="2"/>
  <c r="AD133" i="2"/>
  <c r="AE133" i="2"/>
  <c r="AF133" i="2"/>
  <c r="AG133" i="2"/>
  <c r="AH133" i="2"/>
  <c r="AD576" i="2"/>
  <c r="AE576" i="2"/>
  <c r="AF576" i="2"/>
  <c r="AG576" i="2"/>
  <c r="AH576" i="2"/>
  <c r="AD537" i="2"/>
  <c r="AE537" i="2"/>
  <c r="AF537" i="2"/>
  <c r="AG537" i="2"/>
  <c r="AH537" i="2"/>
  <c r="AD12" i="2"/>
  <c r="AE12" i="2"/>
  <c r="AF12" i="2"/>
  <c r="AG12" i="2"/>
  <c r="AH12" i="2"/>
  <c r="AD477" i="2"/>
  <c r="AE477" i="2"/>
  <c r="AF477" i="2"/>
  <c r="AG477" i="2"/>
  <c r="AH477" i="2"/>
  <c r="AD363" i="2"/>
  <c r="AE363" i="2"/>
  <c r="AF363" i="2"/>
  <c r="AG363" i="2"/>
  <c r="AH363" i="2"/>
  <c r="AD638" i="2"/>
  <c r="AE638" i="2"/>
  <c r="AF638" i="2"/>
  <c r="AG638" i="2"/>
  <c r="AH638" i="2"/>
  <c r="AD423" i="2"/>
  <c r="AE423" i="2"/>
  <c r="AF423" i="2"/>
  <c r="AG423" i="2"/>
  <c r="AH423" i="2"/>
  <c r="AD143" i="2"/>
  <c r="AE143" i="2"/>
  <c r="AF143" i="2"/>
  <c r="AG143" i="2"/>
  <c r="AH143" i="2"/>
  <c r="AD93" i="2"/>
  <c r="AE93" i="2"/>
  <c r="AF93" i="2"/>
  <c r="AG93" i="2"/>
  <c r="AH93" i="2"/>
  <c r="AD237" i="2"/>
  <c r="AE237" i="2"/>
  <c r="AF237" i="2"/>
  <c r="AG237" i="2"/>
  <c r="AH237" i="2"/>
  <c r="AD17" i="2"/>
  <c r="AE17" i="2"/>
  <c r="AF17" i="2"/>
  <c r="AG17" i="2"/>
  <c r="AH17" i="2"/>
  <c r="AD350" i="2"/>
  <c r="AE350" i="2"/>
  <c r="AF350" i="2"/>
  <c r="AG350" i="2"/>
  <c r="AH350" i="2"/>
  <c r="AD424" i="2"/>
  <c r="AE424" i="2"/>
  <c r="AF424" i="2"/>
  <c r="AG424" i="2"/>
  <c r="AH424" i="2"/>
  <c r="AD251" i="2"/>
  <c r="AE251" i="2"/>
  <c r="AF251" i="2"/>
  <c r="AG251" i="2"/>
  <c r="AH251" i="2"/>
  <c r="AD530" i="2"/>
  <c r="AE530" i="2"/>
  <c r="AF530" i="2"/>
  <c r="AG530" i="2"/>
  <c r="AH530" i="2"/>
  <c r="AD15" i="2"/>
  <c r="AE15" i="2"/>
  <c r="AF15" i="2"/>
  <c r="AG15" i="2"/>
  <c r="AH15" i="2"/>
  <c r="AD664" i="2"/>
  <c r="AE664" i="2"/>
  <c r="AF664" i="2"/>
  <c r="AG664" i="2"/>
  <c r="AH664" i="2"/>
  <c r="AD620" i="2"/>
  <c r="AE620" i="2"/>
  <c r="AF620" i="2"/>
  <c r="AG620" i="2"/>
  <c r="AH620" i="2"/>
  <c r="AD243" i="2"/>
  <c r="AE243" i="2"/>
  <c r="AF243" i="2"/>
  <c r="AG243" i="2"/>
  <c r="AH243" i="2"/>
  <c r="AD245" i="2"/>
  <c r="AE245" i="2"/>
  <c r="AF245" i="2"/>
  <c r="AG245" i="2"/>
  <c r="AH245" i="2"/>
  <c r="AD368" i="2"/>
  <c r="AE368" i="2"/>
  <c r="AF368" i="2"/>
  <c r="AG368" i="2"/>
  <c r="AH368" i="2"/>
  <c r="AD575" i="2"/>
  <c r="AE575" i="2"/>
  <c r="AF575" i="2"/>
  <c r="AG575" i="2"/>
  <c r="AH575" i="2"/>
  <c r="AD418" i="2"/>
  <c r="AE418" i="2"/>
  <c r="AF418" i="2"/>
  <c r="AG418" i="2"/>
  <c r="AH418" i="2"/>
  <c r="AD590" i="2"/>
  <c r="AE590" i="2"/>
  <c r="AF590" i="2"/>
  <c r="AG590" i="2"/>
  <c r="AH590" i="2"/>
  <c r="AD20" i="2"/>
  <c r="AE20" i="2"/>
  <c r="AF20" i="2"/>
  <c r="AG20" i="2"/>
  <c r="AH20" i="2"/>
  <c r="AD159" i="2"/>
  <c r="AE159" i="2"/>
  <c r="AF159" i="2"/>
  <c r="AG159" i="2"/>
  <c r="AH159" i="2"/>
  <c r="AD492" i="2"/>
  <c r="AE492" i="2"/>
  <c r="AF492" i="2"/>
  <c r="AG492" i="2"/>
  <c r="AH492" i="2"/>
  <c r="AD234" i="2"/>
  <c r="AE234" i="2"/>
  <c r="AF234" i="2"/>
  <c r="AG234" i="2"/>
  <c r="AH234" i="2"/>
  <c r="AD282" i="2"/>
  <c r="AE282" i="2"/>
  <c r="AF282" i="2"/>
  <c r="AG282" i="2"/>
  <c r="AH282" i="2"/>
  <c r="AD485" i="2"/>
  <c r="AE485" i="2"/>
  <c r="AF485" i="2"/>
  <c r="AG485" i="2"/>
  <c r="AH485" i="2"/>
  <c r="AD583" i="2"/>
  <c r="AE583" i="2"/>
  <c r="AF583" i="2"/>
  <c r="AG583" i="2"/>
  <c r="AH583" i="2"/>
  <c r="AD727" i="2"/>
  <c r="AE727" i="2"/>
  <c r="AF727" i="2"/>
  <c r="AG727" i="2"/>
  <c r="AH727" i="2"/>
  <c r="AD271" i="2"/>
  <c r="AE271" i="2"/>
  <c r="AF271" i="2"/>
  <c r="AG271" i="2"/>
  <c r="AH271" i="2"/>
  <c r="AD84" i="2"/>
  <c r="AE84" i="2"/>
  <c r="AF84" i="2"/>
  <c r="AG84" i="2"/>
  <c r="AH84" i="2"/>
  <c r="AD326" i="2"/>
  <c r="AE326" i="2"/>
  <c r="AF326" i="2"/>
  <c r="AG326" i="2"/>
  <c r="AH326" i="2"/>
  <c r="AD264" i="2"/>
  <c r="AE264" i="2"/>
  <c r="AF264" i="2"/>
  <c r="AG264" i="2"/>
  <c r="AH264" i="2"/>
  <c r="AD702" i="2"/>
  <c r="AE702" i="2"/>
  <c r="AF702" i="2"/>
  <c r="AG702" i="2"/>
  <c r="AH702" i="2"/>
  <c r="AD514" i="2"/>
  <c r="AE514" i="2"/>
  <c r="AF514" i="2"/>
  <c r="AG514" i="2"/>
  <c r="AH514" i="2"/>
  <c r="AD200" i="2"/>
  <c r="AE200" i="2"/>
  <c r="AF200" i="2"/>
  <c r="AG200" i="2"/>
  <c r="AH200" i="2"/>
  <c r="AD654" i="2"/>
  <c r="AE654" i="2"/>
  <c r="AF654" i="2"/>
  <c r="AG654" i="2"/>
  <c r="AH654" i="2"/>
  <c r="AD503" i="2"/>
  <c r="AE503" i="2"/>
  <c r="AF503" i="2"/>
  <c r="AG503" i="2"/>
  <c r="AH503" i="2"/>
  <c r="AD331" i="2"/>
  <c r="AE331" i="2"/>
  <c r="AF331" i="2"/>
  <c r="AG331" i="2"/>
  <c r="AH331" i="2"/>
  <c r="AD526" i="2"/>
  <c r="AE526" i="2"/>
  <c r="AF526" i="2"/>
  <c r="AG526" i="2"/>
  <c r="AH526" i="2"/>
  <c r="AD354" i="2"/>
  <c r="AE354" i="2"/>
  <c r="L19" i="3" s="1"/>
  <c r="AF354" i="2"/>
  <c r="AG354" i="2"/>
  <c r="AH354" i="2"/>
  <c r="AD731" i="2"/>
  <c r="AE731" i="2"/>
  <c r="AF731" i="2"/>
  <c r="AG731" i="2"/>
  <c r="AH731" i="2"/>
  <c r="AD579" i="2"/>
  <c r="AE579" i="2"/>
  <c r="AF579" i="2"/>
  <c r="AG579" i="2"/>
  <c r="AH579" i="2"/>
  <c r="AD231" i="2"/>
  <c r="AE231" i="2"/>
  <c r="AF231" i="2"/>
  <c r="AG231" i="2"/>
  <c r="AH231" i="2"/>
  <c r="AD569" i="2"/>
  <c r="AE569" i="2"/>
  <c r="AF569" i="2"/>
  <c r="AG569" i="2"/>
  <c r="AH569" i="2"/>
  <c r="AD83" i="2"/>
  <c r="AE83" i="2"/>
  <c r="AF83" i="2"/>
  <c r="AG83" i="2"/>
  <c r="AH83" i="2"/>
  <c r="AD607" i="2"/>
  <c r="AE607" i="2"/>
  <c r="AF607" i="2"/>
  <c r="AG607" i="2"/>
  <c r="AH607" i="2"/>
  <c r="AD301" i="2"/>
  <c r="AE301" i="2"/>
  <c r="AF301" i="2"/>
  <c r="AG301" i="2"/>
  <c r="AH301" i="2"/>
  <c r="AD390" i="2"/>
  <c r="AE390" i="2"/>
  <c r="AF390" i="2"/>
  <c r="AG390" i="2"/>
  <c r="AH390" i="2"/>
  <c r="AD707" i="2"/>
  <c r="AE707" i="2"/>
  <c r="AF707" i="2"/>
  <c r="AG707" i="2"/>
  <c r="AH707" i="2"/>
  <c r="AD290" i="2"/>
  <c r="AE290" i="2"/>
  <c r="AF290" i="2"/>
  <c r="AG290" i="2"/>
  <c r="AH290" i="2"/>
  <c r="AD53" i="2"/>
  <c r="AE53" i="2"/>
  <c r="AF53" i="2"/>
  <c r="AG53" i="2"/>
  <c r="AH53" i="2"/>
  <c r="AD560" i="2"/>
  <c r="AE560" i="2"/>
  <c r="AF560" i="2"/>
  <c r="AG560" i="2"/>
  <c r="AH560" i="2"/>
  <c r="AD529" i="2"/>
  <c r="AE529" i="2"/>
  <c r="AF529" i="2"/>
  <c r="AG529" i="2"/>
  <c r="AH529" i="2"/>
  <c r="AD305" i="2"/>
  <c r="AE305" i="2"/>
  <c r="AF305" i="2"/>
  <c r="AG305" i="2"/>
  <c r="AH305" i="2"/>
  <c r="AD265" i="2"/>
  <c r="AE265" i="2"/>
  <c r="AF265" i="2"/>
  <c r="AG265" i="2"/>
  <c r="AH265" i="2"/>
  <c r="AD76" i="2"/>
  <c r="AE76" i="2"/>
  <c r="AF76" i="2"/>
  <c r="AG76" i="2"/>
  <c r="AH76" i="2"/>
  <c r="AD220" i="2"/>
  <c r="AE220" i="2"/>
  <c r="AF220" i="2"/>
  <c r="AG220" i="2"/>
  <c r="AH220" i="2"/>
  <c r="AD661" i="2"/>
  <c r="AE661" i="2"/>
  <c r="AF661" i="2"/>
  <c r="AG661" i="2"/>
  <c r="AH661" i="2"/>
  <c r="AD577" i="2"/>
  <c r="AE577" i="2"/>
  <c r="AF577" i="2"/>
  <c r="AG577" i="2"/>
  <c r="AH577" i="2"/>
  <c r="AD721" i="2"/>
  <c r="AE721" i="2"/>
  <c r="AF721" i="2"/>
  <c r="AG721" i="2"/>
  <c r="AH721" i="2"/>
  <c r="AD45" i="2"/>
  <c r="AE45" i="2"/>
  <c r="AF45" i="2"/>
  <c r="AG45" i="2"/>
  <c r="AH45" i="2"/>
  <c r="AD507" i="2"/>
  <c r="AE507" i="2"/>
  <c r="AF507" i="2"/>
  <c r="AG507" i="2"/>
  <c r="AH507" i="2"/>
  <c r="AD469" i="2"/>
  <c r="AE469" i="2"/>
  <c r="AF469" i="2"/>
  <c r="AG469" i="2"/>
  <c r="AH469" i="2"/>
  <c r="AD236" i="2"/>
  <c r="AE236" i="2"/>
  <c r="AF236" i="2"/>
  <c r="AG236" i="2"/>
  <c r="AH236" i="2"/>
  <c r="AD286" i="2"/>
  <c r="AE286" i="2"/>
  <c r="AF286" i="2"/>
  <c r="AG286" i="2"/>
  <c r="AH286" i="2"/>
  <c r="AD48" i="2"/>
  <c r="AE48" i="2"/>
  <c r="AF48" i="2"/>
  <c r="AG48" i="2"/>
  <c r="AH48" i="2"/>
  <c r="AD360" i="2"/>
  <c r="AE360" i="2"/>
  <c r="AF360" i="2"/>
  <c r="AG360" i="2"/>
  <c r="AH360" i="2"/>
  <c r="AD568" i="2"/>
  <c r="AE568" i="2"/>
  <c r="AF568" i="2"/>
  <c r="AG568" i="2"/>
  <c r="AH568" i="2"/>
  <c r="AD266" i="2"/>
  <c r="AE266" i="2"/>
  <c r="AF266" i="2"/>
  <c r="AG266" i="2"/>
  <c r="AH266" i="2"/>
  <c r="AD92" i="2"/>
  <c r="AE92" i="2"/>
  <c r="AF92" i="2"/>
  <c r="AG92" i="2"/>
  <c r="AH92" i="2"/>
  <c r="AD388" i="2"/>
  <c r="AE388" i="2"/>
  <c r="AF388" i="2"/>
  <c r="AG388" i="2"/>
  <c r="AH388" i="2"/>
  <c r="AD329" i="2"/>
  <c r="AE329" i="2"/>
  <c r="AF329" i="2"/>
  <c r="AG329" i="2"/>
  <c r="AH329" i="2"/>
  <c r="AD89" i="2"/>
  <c r="AE89" i="2"/>
  <c r="AF89" i="2"/>
  <c r="AG89" i="2"/>
  <c r="AH89" i="2"/>
  <c r="AD382" i="2"/>
  <c r="AE382" i="2"/>
  <c r="AF382" i="2"/>
  <c r="AG382" i="2"/>
  <c r="AH382" i="2"/>
  <c r="AD186" i="2"/>
  <c r="AE186" i="2"/>
  <c r="AF186" i="2"/>
  <c r="AG186" i="2"/>
  <c r="AH186" i="2"/>
  <c r="AD422" i="2"/>
  <c r="AE422" i="2"/>
  <c r="AF422" i="2"/>
  <c r="AG422" i="2"/>
  <c r="AH422" i="2"/>
  <c r="AD202" i="2"/>
  <c r="AE202" i="2"/>
  <c r="AF202" i="2"/>
  <c r="AG202" i="2"/>
  <c r="AH202" i="2"/>
  <c r="AD28" i="2"/>
  <c r="AE28" i="2"/>
  <c r="AF28" i="2"/>
  <c r="AG28" i="2"/>
  <c r="AH28" i="2"/>
  <c r="AD162" i="2"/>
  <c r="AE162" i="2"/>
  <c r="AF162" i="2"/>
  <c r="AG162" i="2"/>
  <c r="AH162" i="2"/>
  <c r="AD356" i="2"/>
  <c r="AE356" i="2"/>
  <c r="AF356" i="2"/>
  <c r="AG356" i="2"/>
  <c r="AH356" i="2"/>
  <c r="AD716" i="2"/>
  <c r="AE716" i="2"/>
  <c r="AF716" i="2"/>
  <c r="AG716" i="2"/>
  <c r="AH716" i="2"/>
  <c r="AD303" i="2"/>
  <c r="AE303" i="2"/>
  <c r="AF303" i="2"/>
  <c r="AG303" i="2"/>
  <c r="AH303" i="2"/>
  <c r="AD708" i="2"/>
  <c r="AE708" i="2"/>
  <c r="AF708" i="2"/>
  <c r="AG708" i="2"/>
  <c r="AH708" i="2"/>
  <c r="AD440" i="2"/>
  <c r="AE440" i="2"/>
  <c r="AF440" i="2"/>
  <c r="AG440" i="2"/>
  <c r="AH440" i="2"/>
  <c r="AD270" i="2"/>
  <c r="AE270" i="2"/>
  <c r="AF270" i="2"/>
  <c r="AG270" i="2"/>
  <c r="AH270" i="2"/>
  <c r="AD421" i="2"/>
  <c r="AE421" i="2"/>
  <c r="AF421" i="2"/>
  <c r="AG421" i="2"/>
  <c r="AH421" i="2"/>
  <c r="AD335" i="2"/>
  <c r="AE335" i="2"/>
  <c r="AF335" i="2"/>
  <c r="AG335" i="2"/>
  <c r="AH335" i="2"/>
  <c r="AD703" i="2"/>
  <c r="AE703" i="2"/>
  <c r="AF703" i="2"/>
  <c r="AG703" i="2"/>
  <c r="AH703" i="2"/>
  <c r="AD584" i="2"/>
  <c r="AE584" i="2"/>
  <c r="AF584" i="2"/>
  <c r="AG584" i="2"/>
  <c r="AH584" i="2"/>
  <c r="AD587" i="2"/>
  <c r="AE587" i="2"/>
  <c r="AF587" i="2"/>
  <c r="AG587" i="2"/>
  <c r="AH587" i="2"/>
  <c r="AD603" i="2"/>
  <c r="AE603" i="2"/>
  <c r="AF603" i="2"/>
  <c r="AG603" i="2"/>
  <c r="AH603" i="2"/>
  <c r="AD163" i="2"/>
  <c r="AE163" i="2"/>
  <c r="AF163" i="2"/>
  <c r="AG163" i="2"/>
  <c r="AH163" i="2"/>
  <c r="AD470" i="2"/>
  <c r="AE470" i="2"/>
  <c r="AF470" i="2"/>
  <c r="AG470" i="2"/>
  <c r="AH470" i="2"/>
  <c r="AD502" i="2"/>
  <c r="AE502" i="2"/>
  <c r="AF502" i="2"/>
  <c r="AG502" i="2"/>
  <c r="AH502" i="2"/>
  <c r="AD61" i="2"/>
  <c r="AE61" i="2"/>
  <c r="AF61" i="2"/>
  <c r="AG61" i="2"/>
  <c r="AH61" i="2"/>
  <c r="AD259" i="2"/>
  <c r="AE259" i="2"/>
  <c r="AF259" i="2"/>
  <c r="AG259" i="2"/>
  <c r="AH259" i="2"/>
  <c r="AD23" i="2"/>
  <c r="AE23" i="2"/>
  <c r="AF23" i="2"/>
  <c r="AG23" i="2"/>
  <c r="AH23" i="2"/>
  <c r="AD54" i="2"/>
  <c r="AE54" i="2"/>
  <c r="AF54" i="2"/>
  <c r="AG54" i="2"/>
  <c r="AH54" i="2"/>
  <c r="AD571" i="2"/>
  <c r="AE571" i="2"/>
  <c r="AF571" i="2"/>
  <c r="AG571" i="2"/>
  <c r="AH571" i="2"/>
  <c r="AD342" i="2"/>
  <c r="AE342" i="2"/>
  <c r="AF342" i="2"/>
  <c r="AG342" i="2"/>
  <c r="AH342" i="2"/>
  <c r="AD325" i="2"/>
  <c r="AE325" i="2"/>
  <c r="AF325" i="2"/>
  <c r="AG325" i="2"/>
  <c r="AH325" i="2"/>
  <c r="AD86" i="2"/>
  <c r="AE86" i="2"/>
  <c r="AF86" i="2"/>
  <c r="AG86" i="2"/>
  <c r="AH86" i="2"/>
  <c r="AD531" i="2"/>
  <c r="AE531" i="2"/>
  <c r="AF531" i="2"/>
  <c r="AG531" i="2"/>
  <c r="AH531" i="2"/>
  <c r="AD160" i="2"/>
  <c r="AE160" i="2"/>
  <c r="AF160" i="2"/>
  <c r="AG160" i="2"/>
  <c r="AH160" i="2"/>
  <c r="AD426" i="2"/>
  <c r="AE426" i="2"/>
  <c r="AF426" i="2"/>
  <c r="AG426" i="2"/>
  <c r="AH426" i="2"/>
  <c r="AD718" i="2"/>
  <c r="AE718" i="2"/>
  <c r="AF718" i="2"/>
  <c r="AG718" i="2"/>
  <c r="AH718" i="2"/>
  <c r="AD109" i="2"/>
  <c r="AE109" i="2"/>
  <c r="AF109" i="2"/>
  <c r="AG109" i="2"/>
  <c r="AH109" i="2"/>
  <c r="AD67" i="2"/>
  <c r="AE67" i="2"/>
  <c r="AF67" i="2"/>
  <c r="AG67" i="2"/>
  <c r="AH67" i="2"/>
  <c r="AD592" i="2"/>
  <c r="AE592" i="2"/>
  <c r="AF592" i="2"/>
  <c r="AG592" i="2"/>
  <c r="AH592" i="2"/>
  <c r="AD261" i="2"/>
  <c r="AE261" i="2"/>
  <c r="AF261" i="2"/>
  <c r="AG261" i="2"/>
  <c r="AH261" i="2"/>
  <c r="AD95" i="2"/>
  <c r="AE95" i="2"/>
  <c r="AF95" i="2"/>
  <c r="AG95" i="2"/>
  <c r="AH95" i="2"/>
  <c r="AD302" i="2"/>
  <c r="AE302" i="2"/>
  <c r="AF302" i="2"/>
  <c r="AG302" i="2"/>
  <c r="AH302" i="2"/>
  <c r="AD625" i="2"/>
  <c r="AE625" i="2"/>
  <c r="AF625" i="2"/>
  <c r="AG625" i="2"/>
  <c r="AH625" i="2"/>
  <c r="AD437" i="2"/>
  <c r="AE437" i="2"/>
  <c r="AF437" i="2"/>
  <c r="AG437" i="2"/>
  <c r="AH437" i="2"/>
  <c r="AD725" i="2"/>
  <c r="AE725" i="2"/>
  <c r="AF725" i="2"/>
  <c r="AG725" i="2"/>
  <c r="AH725" i="2"/>
  <c r="AD78" i="2"/>
  <c r="AE78" i="2"/>
  <c r="AF78" i="2"/>
  <c r="AG78" i="2"/>
  <c r="AH78" i="2"/>
  <c r="AD138" i="2"/>
  <c r="AE138" i="2"/>
  <c r="AF138" i="2"/>
  <c r="AG138" i="2"/>
  <c r="AH138" i="2"/>
  <c r="AD612" i="2"/>
  <c r="AE612" i="2"/>
  <c r="AF612" i="2"/>
  <c r="AG612" i="2"/>
  <c r="AH612" i="2"/>
  <c r="AD389" i="2"/>
  <c r="AE389" i="2"/>
  <c r="AF389" i="2"/>
  <c r="AG389" i="2"/>
  <c r="AH389" i="2"/>
  <c r="AD509" i="2"/>
  <c r="AE509" i="2"/>
  <c r="AF509" i="2"/>
  <c r="AG509" i="2"/>
  <c r="AH509" i="2"/>
  <c r="AD114" i="2"/>
  <c r="AE114" i="2"/>
  <c r="AF114" i="2"/>
  <c r="AG114" i="2"/>
  <c r="AH114" i="2"/>
  <c r="AD179" i="2"/>
  <c r="AE179" i="2"/>
  <c r="AF179" i="2"/>
  <c r="AG179" i="2"/>
  <c r="AH179" i="2"/>
  <c r="AD167" i="2"/>
  <c r="AE167" i="2"/>
  <c r="AF167" i="2"/>
  <c r="AG167" i="2"/>
  <c r="AH167" i="2"/>
  <c r="AD456" i="2"/>
  <c r="AE456" i="2"/>
  <c r="AF456" i="2"/>
  <c r="AG456" i="2"/>
  <c r="AH456" i="2"/>
  <c r="AD635" i="2"/>
  <c r="AE635" i="2"/>
  <c r="AF635" i="2"/>
  <c r="AG635" i="2"/>
  <c r="AH635" i="2"/>
  <c r="AD733" i="2"/>
  <c r="AE733" i="2"/>
  <c r="AF733" i="2"/>
  <c r="AG733" i="2"/>
  <c r="AH733" i="2"/>
  <c r="AD582" i="2"/>
  <c r="AE582" i="2"/>
  <c r="AF582" i="2"/>
  <c r="AG582" i="2"/>
  <c r="AH582" i="2"/>
  <c r="AD192" i="2"/>
  <c r="AE192" i="2"/>
  <c r="AF192" i="2"/>
  <c r="AG192" i="2"/>
  <c r="AH192" i="2"/>
  <c r="AD585" i="2"/>
  <c r="AE585" i="2"/>
  <c r="AF585" i="2"/>
  <c r="AG585" i="2"/>
  <c r="AH585" i="2"/>
  <c r="AD172" i="2"/>
  <c r="AE172" i="2"/>
  <c r="AF172" i="2"/>
  <c r="AG172" i="2"/>
  <c r="AH172" i="2"/>
  <c r="AD321" i="2"/>
  <c r="AE321" i="2"/>
  <c r="AF321" i="2"/>
  <c r="AG321" i="2"/>
  <c r="AH321" i="2"/>
  <c r="AD72" i="2"/>
  <c r="AE72" i="2"/>
  <c r="AF72" i="2"/>
  <c r="AG72" i="2"/>
  <c r="AH72" i="2"/>
  <c r="AD631" i="2"/>
  <c r="AE631" i="2"/>
  <c r="AF631" i="2"/>
  <c r="AG631" i="2"/>
  <c r="AH631" i="2"/>
  <c r="AD489" i="2"/>
  <c r="AE489" i="2"/>
  <c r="AF489" i="2"/>
  <c r="AG489" i="2"/>
  <c r="AH489" i="2"/>
  <c r="AD589" i="2"/>
  <c r="AE589" i="2"/>
  <c r="AF589" i="2"/>
  <c r="AG589" i="2"/>
  <c r="AH589" i="2"/>
  <c r="AD43" i="2"/>
  <c r="AE43" i="2"/>
  <c r="AF43" i="2"/>
  <c r="AG43" i="2"/>
  <c r="AH43" i="2"/>
  <c r="AD640" i="2"/>
  <c r="AE640" i="2"/>
  <c r="AF640" i="2"/>
  <c r="AG640" i="2"/>
  <c r="AH640" i="2"/>
  <c r="AD670" i="2"/>
  <c r="AE670" i="2"/>
  <c r="AF670" i="2"/>
  <c r="AG670" i="2"/>
  <c r="AH670" i="2"/>
  <c r="AD410" i="2"/>
  <c r="AE410" i="2"/>
  <c r="AF410" i="2"/>
  <c r="AG410" i="2"/>
  <c r="AH410" i="2"/>
  <c r="AD260" i="2"/>
  <c r="AE260" i="2"/>
  <c r="AF260" i="2"/>
  <c r="AG260" i="2"/>
  <c r="AH260" i="2"/>
  <c r="AD563" i="2"/>
  <c r="AE563" i="2"/>
  <c r="AF563" i="2"/>
  <c r="AG563" i="2"/>
  <c r="AH563" i="2"/>
  <c r="AD420" i="2"/>
  <c r="AE420" i="2"/>
  <c r="AF420" i="2"/>
  <c r="AG420" i="2"/>
  <c r="AH420" i="2"/>
  <c r="AD235" i="2"/>
  <c r="AE235" i="2"/>
  <c r="AF235" i="2"/>
  <c r="AG235" i="2"/>
  <c r="AH235" i="2"/>
  <c r="AD500" i="2"/>
  <c r="AE500" i="2"/>
  <c r="AF500" i="2"/>
  <c r="AG500" i="2"/>
  <c r="AH500" i="2"/>
  <c r="AD128" i="2"/>
  <c r="AE128" i="2"/>
  <c r="AF128" i="2"/>
  <c r="AG128" i="2"/>
  <c r="AH128" i="2"/>
  <c r="AD299" i="2"/>
  <c r="AE299" i="2"/>
  <c r="AF299" i="2"/>
  <c r="AG299" i="2"/>
  <c r="AH299" i="2"/>
  <c r="AD70" i="2"/>
  <c r="AE70" i="2"/>
  <c r="AF70" i="2"/>
  <c r="AG70" i="2"/>
  <c r="AH70" i="2"/>
  <c r="AD504" i="2"/>
  <c r="AE504" i="2"/>
  <c r="AF504" i="2"/>
  <c r="AG504" i="2"/>
  <c r="AH504" i="2"/>
  <c r="AD59" i="2"/>
  <c r="AE59" i="2"/>
  <c r="AF59" i="2"/>
  <c r="AG59" i="2"/>
  <c r="AH59" i="2"/>
  <c r="AD471" i="2"/>
  <c r="AE471" i="2"/>
  <c r="AF471" i="2"/>
  <c r="AG471" i="2"/>
  <c r="AH471" i="2"/>
  <c r="AD618" i="2"/>
  <c r="AE618" i="2"/>
  <c r="AF618" i="2"/>
  <c r="AG618" i="2"/>
  <c r="AH618" i="2"/>
  <c r="AD319" i="2"/>
  <c r="AE319" i="2"/>
  <c r="AF319" i="2"/>
  <c r="AG319" i="2"/>
  <c r="AH319" i="2"/>
  <c r="AD60" i="2"/>
  <c r="AE60" i="2"/>
  <c r="AF60" i="2"/>
  <c r="AG60" i="2"/>
  <c r="AH60" i="2"/>
  <c r="AD602" i="2"/>
  <c r="AE602" i="2"/>
  <c r="AF602" i="2"/>
  <c r="AG602" i="2"/>
  <c r="AH602" i="2"/>
  <c r="AD370" i="2"/>
  <c r="AE370" i="2"/>
  <c r="AF370" i="2"/>
  <c r="AG370" i="2"/>
  <c r="AH370" i="2"/>
  <c r="AD146" i="2"/>
  <c r="AE146" i="2"/>
  <c r="AF146" i="2"/>
  <c r="AG146" i="2"/>
  <c r="AH146" i="2"/>
  <c r="AD171" i="2"/>
  <c r="AE171" i="2"/>
  <c r="AF171" i="2"/>
  <c r="AG171" i="2"/>
  <c r="AH171" i="2"/>
  <c r="AD701" i="2"/>
  <c r="AE701" i="2"/>
  <c r="AF701" i="2"/>
  <c r="AG701" i="2"/>
  <c r="AH701" i="2"/>
  <c r="AD117" i="2"/>
  <c r="AE117" i="2"/>
  <c r="AF117" i="2"/>
  <c r="AG117" i="2"/>
  <c r="AH117" i="2"/>
  <c r="AD359" i="2"/>
  <c r="AE359" i="2"/>
  <c r="AF359" i="2"/>
  <c r="AG359" i="2"/>
  <c r="AH359" i="2"/>
  <c r="AD196" i="2"/>
  <c r="AE196" i="2"/>
  <c r="AF196" i="2"/>
  <c r="AG196" i="2"/>
  <c r="AH196" i="2"/>
  <c r="AD527" i="2"/>
  <c r="AE527" i="2"/>
  <c r="AF527" i="2"/>
  <c r="AG527" i="2"/>
  <c r="AH527" i="2"/>
  <c r="AD161" i="2"/>
  <c r="AE161" i="2"/>
  <c r="AF161" i="2"/>
  <c r="AG161" i="2"/>
  <c r="AH161" i="2"/>
  <c r="AD632" i="2"/>
  <c r="AE632" i="2"/>
  <c r="AF632" i="2"/>
  <c r="AG632" i="2"/>
  <c r="AH632" i="2"/>
  <c r="AD374" i="2"/>
  <c r="AE374" i="2"/>
  <c r="AF374" i="2"/>
  <c r="AG374" i="2"/>
  <c r="AH374" i="2"/>
  <c r="AD715" i="2"/>
  <c r="AE715" i="2"/>
  <c r="AF715" i="2"/>
  <c r="AG715" i="2"/>
  <c r="AH715" i="2"/>
  <c r="AD651" i="2"/>
  <c r="AE651" i="2"/>
  <c r="AF651" i="2"/>
  <c r="AG651" i="2"/>
  <c r="AH651" i="2"/>
  <c r="AD130" i="2"/>
  <c r="AE130" i="2"/>
  <c r="AF130" i="2"/>
  <c r="AG130" i="2"/>
  <c r="AH130" i="2"/>
  <c r="AD226" i="2"/>
  <c r="AE226" i="2"/>
  <c r="AF226" i="2"/>
  <c r="AG226" i="2"/>
  <c r="AH226" i="2"/>
  <c r="AD255" i="2"/>
  <c r="AE255" i="2"/>
  <c r="AF255" i="2"/>
  <c r="AG255" i="2"/>
  <c r="AH255" i="2"/>
  <c r="AD522" i="2"/>
  <c r="AE522" i="2"/>
  <c r="AF522" i="2"/>
  <c r="AG522" i="2"/>
  <c r="AH522" i="2"/>
  <c r="AD604" i="2"/>
  <c r="AE604" i="2"/>
  <c r="AF604" i="2"/>
  <c r="AG604" i="2"/>
  <c r="AH604" i="2"/>
  <c r="AD710" i="2"/>
  <c r="AE710" i="2"/>
  <c r="AF710" i="2"/>
  <c r="AG710" i="2"/>
  <c r="AH710" i="2"/>
  <c r="AD630" i="2"/>
  <c r="AE630" i="2"/>
  <c r="AF630" i="2"/>
  <c r="AG630" i="2"/>
  <c r="AH630" i="2"/>
  <c r="AD685" i="2"/>
  <c r="AE685" i="2"/>
  <c r="AF685" i="2"/>
  <c r="AG685" i="2"/>
  <c r="AH685" i="2"/>
  <c r="AD262" i="2"/>
  <c r="AE262" i="2"/>
  <c r="AF262" i="2"/>
  <c r="AG262" i="2"/>
  <c r="AH262" i="2"/>
  <c r="AD170" i="2"/>
  <c r="AE170" i="2"/>
  <c r="AF170" i="2"/>
  <c r="AG170" i="2"/>
  <c r="AH170" i="2"/>
  <c r="AD623" i="2"/>
  <c r="AE623" i="2"/>
  <c r="AF623" i="2"/>
  <c r="AG623" i="2"/>
  <c r="AH623" i="2"/>
  <c r="AD333" i="2"/>
  <c r="AE333" i="2"/>
  <c r="AF333" i="2"/>
  <c r="AG333" i="2"/>
  <c r="AH333" i="2"/>
  <c r="AD239" i="2"/>
  <c r="AE239" i="2"/>
  <c r="AF239" i="2"/>
  <c r="AG239" i="2"/>
  <c r="AH239" i="2"/>
  <c r="AD521" i="2"/>
  <c r="AE521" i="2"/>
  <c r="AF521" i="2"/>
  <c r="AG521" i="2"/>
  <c r="AH521" i="2"/>
  <c r="AD594" i="2"/>
  <c r="AE594" i="2"/>
  <c r="AF594" i="2"/>
  <c r="AG594" i="2"/>
  <c r="AH594" i="2"/>
  <c r="AD372" i="2"/>
  <c r="AE372" i="2"/>
  <c r="AF372" i="2"/>
  <c r="AG372" i="2"/>
  <c r="AH372" i="2"/>
  <c r="AD697" i="2"/>
  <c r="AE697" i="2"/>
  <c r="AF697" i="2"/>
  <c r="AG697" i="2"/>
  <c r="AH697" i="2"/>
  <c r="AD515" i="2"/>
  <c r="AE515" i="2"/>
  <c r="AF515" i="2"/>
  <c r="AG515" i="2"/>
  <c r="AH515" i="2"/>
  <c r="AD543" i="2"/>
  <c r="AE543" i="2"/>
  <c r="AF543" i="2"/>
  <c r="AG543" i="2"/>
  <c r="AH543" i="2"/>
  <c r="AD175" i="2"/>
  <c r="AE175" i="2"/>
  <c r="AF175" i="2"/>
  <c r="AG175" i="2"/>
  <c r="AH175" i="2"/>
  <c r="AD617" i="2"/>
  <c r="AE617" i="2"/>
  <c r="AF617" i="2"/>
  <c r="AG617" i="2"/>
  <c r="AH617" i="2"/>
  <c r="AD719" i="2"/>
  <c r="AE719" i="2"/>
  <c r="AF719" i="2"/>
  <c r="AG719" i="2"/>
  <c r="AH719" i="2"/>
  <c r="AD425" i="2"/>
  <c r="AE425" i="2"/>
  <c r="AF425" i="2"/>
  <c r="AG425" i="2"/>
  <c r="AH425" i="2"/>
  <c r="AD467" i="2"/>
  <c r="AE467" i="2"/>
  <c r="AF467" i="2"/>
  <c r="AG467" i="2"/>
  <c r="AH467" i="2"/>
  <c r="AD610" i="2"/>
  <c r="AE610" i="2"/>
  <c r="AF610" i="2"/>
  <c r="AG610" i="2"/>
  <c r="AH610" i="2"/>
  <c r="AD737" i="2"/>
  <c r="AE737" i="2"/>
  <c r="AF737" i="2"/>
  <c r="AG737" i="2"/>
  <c r="AH737" i="2"/>
  <c r="AD156" i="2"/>
  <c r="AE156" i="2"/>
  <c r="AF156" i="2"/>
  <c r="AG156" i="2"/>
  <c r="AH156" i="2"/>
  <c r="AD296" i="2"/>
  <c r="AE296" i="2"/>
  <c r="AF296" i="2"/>
  <c r="AG296" i="2"/>
  <c r="AH296" i="2"/>
  <c r="AD224" i="2"/>
  <c r="AE224" i="2"/>
  <c r="AF224" i="2"/>
  <c r="AG224" i="2"/>
  <c r="AH224" i="2"/>
  <c r="AD442" i="2"/>
  <c r="AE442" i="2"/>
  <c r="AF442" i="2"/>
  <c r="AG442" i="2"/>
  <c r="AH442" i="2"/>
  <c r="AD127" i="2"/>
  <c r="AE127" i="2"/>
  <c r="AF127" i="2"/>
  <c r="AG127" i="2"/>
  <c r="AH127" i="2"/>
  <c r="AD510" i="2"/>
  <c r="AE510" i="2"/>
  <c r="AF510" i="2"/>
  <c r="AG510" i="2"/>
  <c r="AH510" i="2"/>
  <c r="AD547" i="2"/>
  <c r="AE547" i="2"/>
  <c r="AF547" i="2"/>
  <c r="AG547" i="2"/>
  <c r="AH547" i="2"/>
  <c r="AD190" i="2"/>
  <c r="AE190" i="2"/>
  <c r="AF190" i="2"/>
  <c r="AG190" i="2"/>
  <c r="AH190" i="2"/>
  <c r="AD131" i="2"/>
  <c r="AE131" i="2"/>
  <c r="AF131" i="2"/>
  <c r="AG131" i="2"/>
  <c r="AH131" i="2"/>
  <c r="AD222" i="2"/>
  <c r="AE222" i="2"/>
  <c r="AF222" i="2"/>
  <c r="AG222" i="2"/>
  <c r="AH222" i="2"/>
  <c r="AD520" i="2"/>
  <c r="AE520" i="2"/>
  <c r="AF520" i="2"/>
  <c r="AG520" i="2"/>
  <c r="AH520" i="2"/>
  <c r="AD208" i="2"/>
  <c r="AE208" i="2"/>
  <c r="AF208" i="2"/>
  <c r="AG208" i="2"/>
  <c r="AH208" i="2"/>
  <c r="AD125" i="2"/>
  <c r="AE125" i="2"/>
  <c r="AF125" i="2"/>
  <c r="AG125" i="2"/>
  <c r="AH125" i="2"/>
  <c r="AD416" i="2"/>
  <c r="AE416" i="2"/>
  <c r="AF416" i="2"/>
  <c r="AG416" i="2"/>
  <c r="AH416" i="2"/>
  <c r="AD246" i="2"/>
  <c r="AE246" i="2"/>
  <c r="AF246" i="2"/>
  <c r="AG246" i="2"/>
  <c r="AH246" i="2"/>
  <c r="AD256" i="2"/>
  <c r="AE256" i="2"/>
  <c r="AF256" i="2"/>
  <c r="AG256" i="2"/>
  <c r="AH256" i="2"/>
  <c r="AD724" i="2"/>
  <c r="AE724" i="2"/>
  <c r="AF724" i="2"/>
  <c r="AG724" i="2"/>
  <c r="AH724" i="2"/>
  <c r="AD511" i="2"/>
  <c r="AE511" i="2"/>
  <c r="AF511" i="2"/>
  <c r="AG511" i="2"/>
  <c r="AH511" i="2"/>
  <c r="AD394" i="2"/>
  <c r="AE394" i="2"/>
  <c r="AF394" i="2"/>
  <c r="AG394" i="2"/>
  <c r="AH394" i="2"/>
  <c r="AD344" i="2"/>
  <c r="AE344" i="2"/>
  <c r="AF344" i="2"/>
  <c r="AG344" i="2"/>
  <c r="AH344" i="2"/>
  <c r="AD158" i="2"/>
  <c r="AE158" i="2"/>
  <c r="AF158" i="2"/>
  <c r="AG158" i="2"/>
  <c r="AH158" i="2"/>
  <c r="AD289" i="2"/>
  <c r="AE289" i="2"/>
  <c r="AF289" i="2"/>
  <c r="AG289" i="2"/>
  <c r="AH289" i="2"/>
  <c r="AD695" i="2"/>
  <c r="AE695" i="2"/>
  <c r="AF695" i="2"/>
  <c r="AG695" i="2"/>
  <c r="AH695" i="2"/>
  <c r="AD673" i="2"/>
  <c r="AE673" i="2"/>
  <c r="AF673" i="2"/>
  <c r="AG673" i="2"/>
  <c r="AH673" i="2"/>
  <c r="AD548" i="2"/>
  <c r="AE548" i="2"/>
  <c r="AF548" i="2"/>
  <c r="AG548" i="2"/>
  <c r="AH548" i="2"/>
  <c r="AD550" i="2"/>
  <c r="AE550" i="2"/>
  <c r="AF550" i="2"/>
  <c r="AG550" i="2"/>
  <c r="AH550" i="2"/>
  <c r="AD113" i="2"/>
  <c r="AE113" i="2"/>
  <c r="AF113" i="2"/>
  <c r="AG113" i="2"/>
  <c r="AH113" i="2"/>
  <c r="AD705" i="2"/>
  <c r="AE705" i="2"/>
  <c r="AF705" i="2"/>
  <c r="AG705" i="2"/>
  <c r="AH705" i="2"/>
  <c r="AD380" i="2"/>
  <c r="AE380" i="2"/>
  <c r="AF380" i="2"/>
  <c r="AG380" i="2"/>
  <c r="AH380" i="2"/>
  <c r="AD108" i="2"/>
  <c r="AE108" i="2"/>
  <c r="AF108" i="2"/>
  <c r="AG108" i="2"/>
  <c r="AH108" i="2"/>
  <c r="AD430" i="2"/>
  <c r="AE430" i="2"/>
  <c r="AF430" i="2"/>
  <c r="AG430" i="2"/>
  <c r="AH430" i="2"/>
  <c r="AD499" i="2"/>
  <c r="AE499" i="2"/>
  <c r="AF499" i="2"/>
  <c r="AG499" i="2"/>
  <c r="AH499" i="2"/>
  <c r="AD112" i="2"/>
  <c r="AE112" i="2"/>
  <c r="AF112" i="2"/>
  <c r="AG112" i="2"/>
  <c r="AH112" i="2"/>
  <c r="AD275" i="2"/>
  <c r="AE275" i="2"/>
  <c r="AF275" i="2"/>
  <c r="AG275" i="2"/>
  <c r="AH275" i="2"/>
  <c r="AD458" i="2"/>
  <c r="AE458" i="2"/>
  <c r="AF458" i="2"/>
  <c r="AG458" i="2"/>
  <c r="AH458" i="2"/>
  <c r="AD435" i="2"/>
  <c r="AE435" i="2"/>
  <c r="AF435" i="2"/>
  <c r="AG435" i="2"/>
  <c r="AH435" i="2"/>
  <c r="AD551" i="2"/>
  <c r="AE551" i="2"/>
  <c r="AF551" i="2"/>
  <c r="AG551" i="2"/>
  <c r="AH551" i="2"/>
  <c r="AD605" i="2"/>
  <c r="AE605" i="2"/>
  <c r="AF605" i="2"/>
  <c r="AG605" i="2"/>
  <c r="AH605" i="2"/>
  <c r="AD712" i="2"/>
  <c r="AE712" i="2"/>
  <c r="AF712" i="2"/>
  <c r="AG712" i="2"/>
  <c r="AH712" i="2"/>
  <c r="AD396" i="2"/>
  <c r="AE396" i="2"/>
  <c r="AF396" i="2"/>
  <c r="AG396" i="2"/>
  <c r="AH396" i="2"/>
  <c r="AD225" i="2"/>
  <c r="AE225" i="2"/>
  <c r="AF225" i="2"/>
  <c r="AG225" i="2"/>
  <c r="AH225" i="2"/>
  <c r="AD118" i="2"/>
  <c r="AE118" i="2"/>
  <c r="AF118" i="2"/>
  <c r="AG118" i="2"/>
  <c r="AH118" i="2"/>
  <c r="AD541" i="2"/>
  <c r="AE541" i="2"/>
  <c r="AF541" i="2"/>
  <c r="AG541" i="2"/>
  <c r="AH541" i="2"/>
  <c r="AD669" i="2"/>
  <c r="AE669" i="2"/>
  <c r="AF669" i="2"/>
  <c r="AG669" i="2"/>
  <c r="AH669" i="2"/>
  <c r="AD598" i="2"/>
  <c r="AE598" i="2"/>
  <c r="AF598" i="2"/>
  <c r="AG598" i="2"/>
  <c r="AH598" i="2"/>
  <c r="AD468" i="2"/>
  <c r="AE468" i="2"/>
  <c r="AF468" i="2"/>
  <c r="AG468" i="2"/>
  <c r="AH468" i="2"/>
  <c r="AD614" i="2"/>
  <c r="AE614" i="2"/>
  <c r="AF614" i="2"/>
  <c r="AG614" i="2"/>
  <c r="AH614" i="2"/>
  <c r="AD249" i="2"/>
  <c r="AE249" i="2"/>
  <c r="AF249" i="2"/>
  <c r="AG249" i="2"/>
  <c r="AH249" i="2"/>
  <c r="AD639" i="2"/>
  <c r="AE639" i="2"/>
  <c r="AF639" i="2"/>
  <c r="AG639" i="2"/>
  <c r="AH639" i="2"/>
  <c r="AD373" i="2"/>
  <c r="AE373" i="2"/>
  <c r="AF373" i="2"/>
  <c r="AG373" i="2"/>
  <c r="AH373" i="2"/>
  <c r="AD381" i="2"/>
  <c r="AE381" i="2"/>
  <c r="AF381" i="2"/>
  <c r="AG381" i="2"/>
  <c r="AH381" i="2"/>
  <c r="AD655" i="2"/>
  <c r="AE655" i="2"/>
  <c r="AF655" i="2"/>
  <c r="AG655" i="2"/>
  <c r="AH655" i="2"/>
  <c r="AD419" i="2"/>
  <c r="AE419" i="2"/>
  <c r="AF419" i="2"/>
  <c r="AG419" i="2"/>
  <c r="AH419" i="2"/>
  <c r="AD686" i="2"/>
  <c r="AE686" i="2"/>
  <c r="AF686" i="2"/>
  <c r="AG686" i="2"/>
  <c r="AH686" i="2"/>
  <c r="AD736" i="2"/>
  <c r="AE736" i="2"/>
  <c r="AF736" i="2"/>
  <c r="AG736" i="2"/>
  <c r="AH736" i="2"/>
  <c r="AD709" i="2"/>
  <c r="AE709" i="2"/>
  <c r="AF709" i="2"/>
  <c r="AG709" i="2"/>
  <c r="AH709" i="2"/>
  <c r="AD482" i="2"/>
  <c r="AE482" i="2"/>
  <c r="AF482" i="2"/>
  <c r="AG482" i="2"/>
  <c r="AH482" i="2"/>
  <c r="AD681" i="2"/>
  <c r="AE681" i="2"/>
  <c r="AF681" i="2"/>
  <c r="AG681" i="2"/>
  <c r="AH681" i="2"/>
  <c r="AD412" i="2"/>
  <c r="AE412" i="2"/>
  <c r="AF412" i="2"/>
  <c r="AG412" i="2"/>
  <c r="AH412" i="2"/>
  <c r="AD671" i="2"/>
  <c r="AE671" i="2"/>
  <c r="AF671" i="2"/>
  <c r="AG671" i="2"/>
  <c r="AH671" i="2"/>
  <c r="AD597" i="2"/>
  <c r="AE597" i="2"/>
  <c r="AF597" i="2"/>
  <c r="AG597" i="2"/>
  <c r="AH597" i="2"/>
  <c r="AD729" i="2"/>
  <c r="AE729" i="2"/>
  <c r="AF729" i="2"/>
  <c r="AG729" i="2"/>
  <c r="AH729" i="2"/>
  <c r="AD683" i="2"/>
  <c r="AE683" i="2"/>
  <c r="AF683" i="2"/>
  <c r="AG683" i="2"/>
  <c r="AH683" i="2"/>
  <c r="AD624" i="2"/>
  <c r="AE624" i="2"/>
  <c r="AF624" i="2"/>
  <c r="AG624" i="2"/>
  <c r="AH624" i="2"/>
  <c r="AD634" i="2"/>
  <c r="AE634" i="2"/>
  <c r="AF634" i="2"/>
  <c r="AG634" i="2"/>
  <c r="AH634" i="2"/>
  <c r="AD487" i="2"/>
  <c r="AE487" i="2"/>
  <c r="AF487" i="2"/>
  <c r="AG487" i="2"/>
  <c r="AH487" i="2"/>
  <c r="AD643" i="2"/>
  <c r="AE643" i="2"/>
  <c r="AF643" i="2"/>
  <c r="AG643" i="2"/>
  <c r="AH643" i="2"/>
  <c r="AD690" i="2"/>
  <c r="AE690" i="2"/>
  <c r="AF690" i="2"/>
  <c r="AG690" i="2"/>
  <c r="AH690" i="2"/>
  <c r="AD674" i="2"/>
  <c r="AE674" i="2"/>
  <c r="AF674" i="2"/>
  <c r="AG674" i="2"/>
  <c r="AH674" i="2"/>
  <c r="AD722" i="2"/>
  <c r="AE722" i="2"/>
  <c r="AF722" i="2"/>
  <c r="AG722" i="2"/>
  <c r="AH722" i="2"/>
  <c r="AD704" i="2"/>
  <c r="AE704" i="2"/>
  <c r="AF704" i="2"/>
  <c r="AG704" i="2"/>
  <c r="AH704" i="2"/>
  <c r="AD713" i="2"/>
  <c r="AE713" i="2"/>
  <c r="AF713" i="2"/>
  <c r="AG713" i="2"/>
  <c r="AH713" i="2"/>
  <c r="AD680" i="2"/>
  <c r="AE680" i="2"/>
  <c r="AF680" i="2"/>
  <c r="AG680" i="2"/>
  <c r="AH680" i="2"/>
  <c r="AD636" i="2"/>
  <c r="AE636" i="2"/>
  <c r="AF636" i="2"/>
  <c r="AG636" i="2"/>
  <c r="AH636" i="2"/>
  <c r="AD711" i="2"/>
  <c r="AE711" i="2"/>
  <c r="AF711" i="2"/>
  <c r="AG711" i="2"/>
  <c r="AH711" i="2"/>
  <c r="AD730" i="2"/>
  <c r="AE730" i="2"/>
  <c r="AF730" i="2"/>
  <c r="AG730" i="2"/>
  <c r="AH730" i="2"/>
  <c r="AD738" i="2"/>
  <c r="AE738" i="2"/>
  <c r="AF738" i="2"/>
  <c r="AG738" i="2"/>
  <c r="AH738" i="2"/>
  <c r="AC645" i="2"/>
  <c r="AC461" i="2"/>
  <c r="AC493" i="2"/>
  <c r="AC104" i="2"/>
  <c r="AC257" i="2"/>
  <c r="AC371" i="2"/>
  <c r="AC385" i="2"/>
  <c r="AC562" i="2"/>
  <c r="AC340" i="2"/>
  <c r="AC619" i="2"/>
  <c r="AC387" i="2"/>
  <c r="AC214" i="2"/>
  <c r="AC123" i="2"/>
  <c r="AC684" i="2"/>
  <c r="AC71" i="2"/>
  <c r="AC524" i="2"/>
  <c r="AC285" i="2"/>
  <c r="AC566" i="2"/>
  <c r="AC647" i="2"/>
  <c r="AC336" i="2"/>
  <c r="AC444" i="2"/>
  <c r="AC273" i="2"/>
  <c r="AC365" i="2"/>
  <c r="AC209" i="2"/>
  <c r="AC552" i="2"/>
  <c r="AC564" i="2"/>
  <c r="AC628" i="2"/>
  <c r="AC460" i="2"/>
  <c r="AC102" i="2"/>
  <c r="AC64" i="2"/>
  <c r="AC431" i="2"/>
  <c r="AC641" i="2"/>
  <c r="AC244" i="2"/>
  <c r="AC696" i="2"/>
  <c r="AC399" i="2"/>
  <c r="AC16" i="2"/>
  <c r="AC726" i="2"/>
  <c r="AC120" i="2"/>
  <c r="AC657" i="2"/>
  <c r="AC464" i="2"/>
  <c r="AC484" i="2"/>
  <c r="AC149" i="2"/>
  <c r="J11" i="3" s="1"/>
  <c r="AC453" i="2"/>
  <c r="AC339" i="2"/>
  <c r="AC609" i="2"/>
  <c r="AC535" i="2"/>
  <c r="AC247" i="2"/>
  <c r="AC613" i="2"/>
  <c r="AC311" i="2"/>
  <c r="AC465" i="2"/>
  <c r="AC314" i="2"/>
  <c r="AC310" i="2"/>
  <c r="AC241" i="2"/>
  <c r="J64" i="3" s="1"/>
  <c r="AC288" i="2"/>
  <c r="AC199" i="2"/>
  <c r="AC450" i="2"/>
  <c r="AC268" i="2"/>
  <c r="AC466" i="2"/>
  <c r="AC595" i="2"/>
  <c r="AC274" i="2"/>
  <c r="AC557" i="2"/>
  <c r="AC352" i="2"/>
  <c r="AC578" i="2"/>
  <c r="AC378" i="2"/>
  <c r="AC400" i="2"/>
  <c r="AC375" i="2"/>
  <c r="AC408" i="2"/>
  <c r="AC505" i="2"/>
  <c r="AC549" i="2"/>
  <c r="AC417" i="2"/>
  <c r="AC366" i="2"/>
  <c r="AC176" i="2"/>
  <c r="AC212" i="2"/>
  <c r="AC173" i="2"/>
  <c r="AC593" i="2"/>
  <c r="AC269" i="2"/>
  <c r="AC105" i="2"/>
  <c r="AC36" i="2"/>
  <c r="AC129" i="2"/>
  <c r="AC218" i="2"/>
  <c r="AC316" i="2"/>
  <c r="AC223" i="2"/>
  <c r="AC525" i="2"/>
  <c r="AC132" i="2"/>
  <c r="AC35" i="2"/>
  <c r="AC438" i="2"/>
  <c r="AC139" i="2"/>
  <c r="AC463" i="2"/>
  <c r="AC348" i="2"/>
  <c r="AC337" i="2"/>
  <c r="AC517" i="2"/>
  <c r="AC30" i="2"/>
  <c r="AC106" i="2"/>
  <c r="AC414" i="2"/>
  <c r="AC313" i="2"/>
  <c r="AC591" i="2"/>
  <c r="AC182" i="2"/>
  <c r="AC723" i="2"/>
  <c r="AC542" i="2"/>
  <c r="AC449" i="2"/>
  <c r="AC94" i="2"/>
  <c r="AC19" i="2"/>
  <c r="AC134" i="2"/>
  <c r="AC637" i="2"/>
  <c r="AC446" i="2"/>
  <c r="AC358" i="2"/>
  <c r="AC376" i="2"/>
  <c r="AC334" i="2"/>
  <c r="AC679" i="2"/>
  <c r="AC39" i="2"/>
  <c r="AC66" i="2"/>
  <c r="AC324" i="2"/>
  <c r="AC476" i="2"/>
  <c r="AC55" i="2"/>
  <c r="AC364" i="2"/>
  <c r="AC99" i="2"/>
  <c r="AC327" i="2"/>
  <c r="AC404" i="2"/>
  <c r="AC700" i="2"/>
  <c r="AC496" i="2"/>
  <c r="AC402" i="2"/>
  <c r="AC318" i="2"/>
  <c r="AC191" i="2"/>
  <c r="AC103" i="2"/>
  <c r="AC307" i="2"/>
  <c r="AC267" i="2"/>
  <c r="AC728" i="2"/>
  <c r="AC379" i="2"/>
  <c r="AC10" i="2"/>
  <c r="AC230" i="2"/>
  <c r="AC213" i="2"/>
  <c r="AC403" i="2"/>
  <c r="AC238" i="2"/>
  <c r="AC490" i="2"/>
  <c r="AC413" i="2"/>
  <c r="AC346" i="2"/>
  <c r="AC629" i="2"/>
  <c r="AC242" i="2"/>
  <c r="AC332" i="2"/>
  <c r="AC668" i="2"/>
  <c r="AC367" i="2"/>
  <c r="AC672" i="2"/>
  <c r="AC100" i="2"/>
  <c r="AC601" i="2"/>
  <c r="AC512" i="2"/>
  <c r="AC443" i="2"/>
  <c r="AC205" i="2"/>
  <c r="AC33" i="2"/>
  <c r="AC555" i="2"/>
  <c r="AC391" i="2"/>
  <c r="AC195" i="2"/>
  <c r="AC478" i="2"/>
  <c r="AC306" i="2"/>
  <c r="AC155" i="2"/>
  <c r="AC397" i="2"/>
  <c r="AC735" i="2"/>
  <c r="AC27" i="2"/>
  <c r="AC395" i="2"/>
  <c r="AC479" i="2"/>
  <c r="AC497" i="2"/>
  <c r="AC676" i="2"/>
  <c r="AC204" i="2"/>
  <c r="AC272" i="2"/>
  <c r="AC193" i="2"/>
  <c r="AC572" i="2"/>
  <c r="AC315" i="2"/>
  <c r="AC506" i="2"/>
  <c r="AC475" i="2"/>
  <c r="AC51" i="2"/>
  <c r="AC101" i="2"/>
  <c r="AC540" i="2"/>
  <c r="AC554" i="2"/>
  <c r="AC74" i="2"/>
  <c r="AC528" i="2"/>
  <c r="AC660" i="2"/>
  <c r="AC536" i="2"/>
  <c r="AC169" i="2"/>
  <c r="AC409" i="2"/>
  <c r="AC650" i="2"/>
  <c r="AC294" i="2"/>
  <c r="AC606" i="2"/>
  <c r="AC687" i="2"/>
  <c r="AC495" i="2"/>
  <c r="AC622" i="2"/>
  <c r="AC692" i="2"/>
  <c r="AC596" i="2"/>
  <c r="AC25" i="2"/>
  <c r="AC210" i="2"/>
  <c r="AC338" i="2"/>
  <c r="AC73" i="2"/>
  <c r="AC488" i="2"/>
  <c r="AC38" i="2"/>
  <c r="AC328" i="2"/>
  <c r="AC240" i="2"/>
  <c r="AC189" i="2"/>
  <c r="AC693" i="2"/>
  <c r="AC658" i="2"/>
  <c r="AC47" i="2"/>
  <c r="AC432" i="2"/>
  <c r="AC250" i="2"/>
  <c r="AC532" i="2"/>
  <c r="AC451" i="2"/>
  <c r="AC652" i="2"/>
  <c r="AC258" i="2"/>
  <c r="AC567" i="2"/>
  <c r="AC187" i="2"/>
  <c r="AC447" i="2"/>
  <c r="AC42" i="2"/>
  <c r="AC691" i="2"/>
  <c r="AC6" i="2"/>
  <c r="AC454" i="2"/>
  <c r="AC439" i="2"/>
  <c r="AC667" i="2"/>
  <c r="AC279" i="2"/>
  <c r="AC516" i="2"/>
  <c r="AC68" i="2"/>
  <c r="AC287" i="2"/>
  <c r="AC281" i="2"/>
  <c r="AC263" i="2"/>
  <c r="AC174" i="2"/>
  <c r="AC177" i="2"/>
  <c r="AC675" i="2"/>
  <c r="AC150" i="2"/>
  <c r="AC559" i="2"/>
  <c r="AC633" i="2"/>
  <c r="AC355" i="2"/>
  <c r="AC457" i="2"/>
  <c r="AC81" i="2"/>
  <c r="AC474" i="2"/>
  <c r="AC611" i="2"/>
  <c r="AC472" i="2"/>
  <c r="AC82" i="2"/>
  <c r="AC183" i="2"/>
  <c r="AC663" i="2"/>
  <c r="AC309" i="2"/>
  <c r="AC392" i="2"/>
  <c r="AC434" i="2"/>
  <c r="AC377" i="2"/>
  <c r="AC406" i="2"/>
  <c r="AC401" i="2"/>
  <c r="AC295" i="2"/>
  <c r="AC41" i="2"/>
  <c r="AC534" i="2"/>
  <c r="AC662" i="2"/>
  <c r="AC181" i="2"/>
  <c r="AC135" i="2"/>
  <c r="AC32" i="2"/>
  <c r="AC44" i="2"/>
  <c r="AC280" i="2"/>
  <c r="AC293" i="2"/>
  <c r="AC323" i="2"/>
  <c r="AC433" i="2"/>
  <c r="AC194" i="2"/>
  <c r="AC659" i="2"/>
  <c r="AC29" i="2"/>
  <c r="AC79" i="2"/>
  <c r="AC77" i="2"/>
  <c r="AC144" i="2"/>
  <c r="AC481" i="2"/>
  <c r="AC436" i="2"/>
  <c r="AC706" i="2"/>
  <c r="AC62" i="2"/>
  <c r="AC717" i="2"/>
  <c r="AC574" i="2"/>
  <c r="AC501" i="2"/>
  <c r="AC357" i="2"/>
  <c r="AC317" i="2"/>
  <c r="AC341" i="2"/>
  <c r="AC411" i="2"/>
  <c r="AC491" i="2"/>
  <c r="AC383" i="2"/>
  <c r="AC455" i="2"/>
  <c r="AC320" i="2"/>
  <c r="AC653" i="2"/>
  <c r="AC34" i="2"/>
  <c r="AC556" i="2"/>
  <c r="AC206" i="2"/>
  <c r="AC21" i="2"/>
  <c r="AC494" i="2"/>
  <c r="AC565" i="2"/>
  <c r="AC384" i="2"/>
  <c r="AC142" i="2"/>
  <c r="AC50" i="2"/>
  <c r="AC714" i="2"/>
  <c r="AC720" i="2"/>
  <c r="AC124" i="2"/>
  <c r="AC608" i="2"/>
  <c r="AC137" i="2"/>
  <c r="AC157" i="2"/>
  <c r="AC545" i="2"/>
  <c r="AC486" i="2"/>
  <c r="AC452" i="2"/>
  <c r="AC122" i="2"/>
  <c r="AC649" i="2"/>
  <c r="AC252" i="2"/>
  <c r="AC5" i="2"/>
  <c r="AC145" i="2"/>
  <c r="AC90" i="2"/>
  <c r="AC197" i="2"/>
  <c r="AC207" i="2"/>
  <c r="AC185" i="2"/>
  <c r="AC627" i="2"/>
  <c r="AC398" i="2"/>
  <c r="AC462" i="2"/>
  <c r="AC75" i="2"/>
  <c r="AC682" i="2"/>
  <c r="AC147" i="2"/>
  <c r="AC80" i="2"/>
  <c r="AC330" i="2"/>
  <c r="AC219" i="2"/>
  <c r="AC656" i="2"/>
  <c r="AC26" i="2"/>
  <c r="AC3" i="2"/>
  <c r="AC498" i="2"/>
  <c r="AC304" i="2"/>
  <c r="AC232" i="2"/>
  <c r="AC292" i="2"/>
  <c r="AC153" i="2"/>
  <c r="AC312" i="2"/>
  <c r="AC308" i="2"/>
  <c r="AC480" i="2"/>
  <c r="AC343" i="2"/>
  <c r="AC407" i="2"/>
  <c r="AC85" i="2"/>
  <c r="AC96" i="2"/>
  <c r="AC154" i="2"/>
  <c r="J103" i="3" s="1"/>
  <c r="AC87" i="2"/>
  <c r="AC97" i="2"/>
  <c r="AC621" i="2"/>
  <c r="AC2" i="2"/>
  <c r="AC188" i="2"/>
  <c r="AC58" i="2"/>
  <c r="AC151" i="2"/>
  <c r="AC57" i="2"/>
  <c r="AC561" i="2"/>
  <c r="AC115" i="2"/>
  <c r="AC56" i="2"/>
  <c r="AC642" i="2"/>
  <c r="AC88" i="2"/>
  <c r="AC351" i="2"/>
  <c r="AC415" i="2"/>
  <c r="AC276" i="2"/>
  <c r="AC184" i="2"/>
  <c r="AC37" i="2"/>
  <c r="AC229" i="2"/>
  <c r="AC665" i="2"/>
  <c r="AC546" i="2"/>
  <c r="AC666" i="2"/>
  <c r="AC553" i="2"/>
  <c r="AC600" i="2"/>
  <c r="AC349" i="2"/>
  <c r="AC386" i="2"/>
  <c r="AC599" i="2"/>
  <c r="AC448" i="2"/>
  <c r="AC278" i="2"/>
  <c r="AC573" i="2"/>
  <c r="AC164" i="2"/>
  <c r="AC538" i="2"/>
  <c r="AC40" i="2"/>
  <c r="AC228" i="2"/>
  <c r="AC233" i="2"/>
  <c r="AC141" i="2"/>
  <c r="AC140" i="2"/>
  <c r="AC116" i="2"/>
  <c r="AC69" i="2"/>
  <c r="AC121" i="2"/>
  <c r="AC694" i="2"/>
  <c r="AC65" i="2"/>
  <c r="AC523" i="2"/>
  <c r="AC31" i="2"/>
  <c r="AC119" i="2"/>
  <c r="AC483" i="2"/>
  <c r="AC63" i="2"/>
  <c r="AC322" i="2"/>
  <c r="AC361" i="2"/>
  <c r="AC91" i="2"/>
  <c r="AC539" i="2"/>
  <c r="AC98" i="2"/>
  <c r="AC126" i="2"/>
  <c r="AC217" i="2"/>
  <c r="AC586" i="2"/>
  <c r="AC46" i="2"/>
  <c r="AC678" i="2"/>
  <c r="AC277" i="2"/>
  <c r="AC216" i="2"/>
  <c r="AC24" i="2"/>
  <c r="AC9" i="2"/>
  <c r="AC221" i="2"/>
  <c r="AC201" i="2"/>
  <c r="AC734" i="2"/>
  <c r="AC581" i="2"/>
  <c r="AC459" i="2"/>
  <c r="AC353" i="2"/>
  <c r="AC362" i="2"/>
  <c r="AC152" i="2"/>
  <c r="AC473" i="2"/>
  <c r="AC253" i="2"/>
  <c r="AC513" i="2"/>
  <c r="AC11" i="2"/>
  <c r="AC615" i="2"/>
  <c r="AC544" i="2"/>
  <c r="AC4" i="2"/>
  <c r="AC519" i="2"/>
  <c r="AC405" i="2"/>
  <c r="AC180" i="2"/>
  <c r="AC428" i="2"/>
  <c r="AC18" i="2"/>
  <c r="AC345" i="2"/>
  <c r="AC13" i="2"/>
  <c r="AC227" i="2"/>
  <c r="AC393" i="2"/>
  <c r="AC22" i="2"/>
  <c r="AC198" i="2"/>
  <c r="AC698" i="2"/>
  <c r="AC648" i="2"/>
  <c r="AC689" i="2"/>
  <c r="AC429" i="2"/>
  <c r="AC297" i="2"/>
  <c r="AC203" i="2"/>
  <c r="AC646" i="2"/>
  <c r="AC518" i="2"/>
  <c r="AC688" i="2"/>
  <c r="AC369" i="2"/>
  <c r="AC298" i="2"/>
  <c r="AC110" i="2"/>
  <c r="AC178" i="2"/>
  <c r="AC580" i="2"/>
  <c r="AC732" i="2"/>
  <c r="AC248" i="2"/>
  <c r="AC588" i="2"/>
  <c r="AC427" i="2"/>
  <c r="AC111" i="2"/>
  <c r="AC300" i="2"/>
  <c r="AC445" i="2"/>
  <c r="AC283" i="2"/>
  <c r="AC533" i="2"/>
  <c r="AC165" i="2"/>
  <c r="AC14" i="2"/>
  <c r="AC644" i="2"/>
  <c r="AC215" i="2"/>
  <c r="AC166" i="2"/>
  <c r="AC616" i="2"/>
  <c r="AC626" i="2"/>
  <c r="AC254" i="2"/>
  <c r="AC284" i="2"/>
  <c r="AC558" i="2"/>
  <c r="AC211" i="2"/>
  <c r="AC107" i="2"/>
  <c r="AC7" i="2"/>
  <c r="AC347" i="2"/>
  <c r="AC52" i="2"/>
  <c r="AC49" i="2"/>
  <c r="AC8" i="2"/>
  <c r="AC148" i="2"/>
  <c r="AC441" i="2"/>
  <c r="AC291" i="2"/>
  <c r="AC677" i="2"/>
  <c r="AC570" i="2"/>
  <c r="AC136" i="2"/>
  <c r="AC508" i="2"/>
  <c r="AC699" i="2"/>
  <c r="AC168" i="2"/>
  <c r="AC133" i="2"/>
  <c r="AC576" i="2"/>
  <c r="AC537" i="2"/>
  <c r="AC12" i="2"/>
  <c r="J80" i="3" s="1"/>
  <c r="AC477" i="2"/>
  <c r="AC363" i="2"/>
  <c r="AC638" i="2"/>
  <c r="AC423" i="2"/>
  <c r="AC143" i="2"/>
  <c r="AC93" i="2"/>
  <c r="AC237" i="2"/>
  <c r="AC17" i="2"/>
  <c r="AC350" i="2"/>
  <c r="AC424" i="2"/>
  <c r="AC251" i="2"/>
  <c r="AC530" i="2"/>
  <c r="AC15" i="2"/>
  <c r="AC664" i="2"/>
  <c r="AC620" i="2"/>
  <c r="AC243" i="2"/>
  <c r="AC245" i="2"/>
  <c r="AC368" i="2"/>
  <c r="AC575" i="2"/>
  <c r="AC418" i="2"/>
  <c r="AC590" i="2"/>
  <c r="AC20" i="2"/>
  <c r="AC159" i="2"/>
  <c r="AC492" i="2"/>
  <c r="AC234" i="2"/>
  <c r="AC282" i="2"/>
  <c r="AC485" i="2"/>
  <c r="AC583" i="2"/>
  <c r="AC727" i="2"/>
  <c r="AC271" i="2"/>
  <c r="AC84" i="2"/>
  <c r="AC326" i="2"/>
  <c r="AC264" i="2"/>
  <c r="J95" i="3" s="1"/>
  <c r="AC702" i="2"/>
  <c r="AC514" i="2"/>
  <c r="AC200" i="2"/>
  <c r="AC654" i="2"/>
  <c r="AC503" i="2"/>
  <c r="AC331" i="2"/>
  <c r="AC526" i="2"/>
  <c r="AC354" i="2"/>
  <c r="AC731" i="2"/>
  <c r="AC579" i="2"/>
  <c r="AC231" i="2"/>
  <c r="AC569" i="2"/>
  <c r="AC83" i="2"/>
  <c r="AC607" i="2"/>
  <c r="AC301" i="2"/>
  <c r="AC390" i="2"/>
  <c r="AC707" i="2"/>
  <c r="AC290" i="2"/>
  <c r="AC53" i="2"/>
  <c r="AC560" i="2"/>
  <c r="AC529" i="2"/>
  <c r="AC305" i="2"/>
  <c r="AC265" i="2"/>
  <c r="AC76" i="2"/>
  <c r="AC220" i="2"/>
  <c r="AC661" i="2"/>
  <c r="AC577" i="2"/>
  <c r="AC721" i="2"/>
  <c r="AC45" i="2"/>
  <c r="AC507" i="2"/>
  <c r="AC469" i="2"/>
  <c r="AC236" i="2"/>
  <c r="AC286" i="2"/>
  <c r="AC48" i="2"/>
  <c r="AC360" i="2"/>
  <c r="AC568" i="2"/>
  <c r="AC266" i="2"/>
  <c r="AC92" i="2"/>
  <c r="AC388" i="2"/>
  <c r="AC329" i="2"/>
  <c r="AC89" i="2"/>
  <c r="AC382" i="2"/>
  <c r="AC186" i="2"/>
  <c r="AC422" i="2"/>
  <c r="AC202" i="2"/>
  <c r="AC28" i="2"/>
  <c r="AC162" i="2"/>
  <c r="AC356" i="2"/>
  <c r="AC716" i="2"/>
  <c r="AC303" i="2"/>
  <c r="AC708" i="2"/>
  <c r="AC440" i="2"/>
  <c r="AC270" i="2"/>
  <c r="AC421" i="2"/>
  <c r="AC335" i="2"/>
  <c r="AC703" i="2"/>
  <c r="AC584" i="2"/>
  <c r="AC587" i="2"/>
  <c r="AC603" i="2"/>
  <c r="AC163" i="2"/>
  <c r="AC470" i="2"/>
  <c r="AC502" i="2"/>
  <c r="AC61" i="2"/>
  <c r="AC259" i="2"/>
  <c r="AC23" i="2"/>
  <c r="AC54" i="2"/>
  <c r="AC571" i="2"/>
  <c r="AC342" i="2"/>
  <c r="AC325" i="2"/>
  <c r="AC86" i="2"/>
  <c r="AC531" i="2"/>
  <c r="AC160" i="2"/>
  <c r="AC426" i="2"/>
  <c r="AC718" i="2"/>
  <c r="AC109" i="2"/>
  <c r="AC67" i="2"/>
  <c r="AC592" i="2"/>
  <c r="AC261" i="2"/>
  <c r="AC95" i="2"/>
  <c r="AC302" i="2"/>
  <c r="AC625" i="2"/>
  <c r="AC437" i="2"/>
  <c r="AC725" i="2"/>
  <c r="AC78" i="2"/>
  <c r="AC138" i="2"/>
  <c r="AC612" i="2"/>
  <c r="AC389" i="2"/>
  <c r="AC509" i="2"/>
  <c r="AC114" i="2"/>
  <c r="AC179" i="2"/>
  <c r="AC167" i="2"/>
  <c r="AC456" i="2"/>
  <c r="AC635" i="2"/>
  <c r="AC733" i="2"/>
  <c r="AC582" i="2"/>
  <c r="AC192" i="2"/>
  <c r="AC585" i="2"/>
  <c r="AC172" i="2"/>
  <c r="AC321" i="2"/>
  <c r="AC72" i="2"/>
  <c r="AC631" i="2"/>
  <c r="AC489" i="2"/>
  <c r="AC589" i="2"/>
  <c r="AC43" i="2"/>
  <c r="AC640" i="2"/>
  <c r="AC670" i="2"/>
  <c r="AC410" i="2"/>
  <c r="AC260" i="2"/>
  <c r="AC563" i="2"/>
  <c r="AC420" i="2"/>
  <c r="AC235" i="2"/>
  <c r="AC500" i="2"/>
  <c r="AC128" i="2"/>
  <c r="AC299" i="2"/>
  <c r="AC70" i="2"/>
  <c r="AC504" i="2"/>
  <c r="AC59" i="2"/>
  <c r="AC471" i="2"/>
  <c r="AC618" i="2"/>
  <c r="AC319" i="2"/>
  <c r="AC60" i="2"/>
  <c r="AC602" i="2"/>
  <c r="AC370" i="2"/>
  <c r="AC146" i="2"/>
  <c r="AC171" i="2"/>
  <c r="AC701" i="2"/>
  <c r="AC117" i="2"/>
  <c r="AC359" i="2"/>
  <c r="AC196" i="2"/>
  <c r="AC527" i="2"/>
  <c r="AC161" i="2"/>
  <c r="AC632" i="2"/>
  <c r="AC374" i="2"/>
  <c r="AC715" i="2"/>
  <c r="AC651" i="2"/>
  <c r="AC130" i="2"/>
  <c r="AC226" i="2"/>
  <c r="AC255" i="2"/>
  <c r="AC522" i="2"/>
  <c r="AC604" i="2"/>
  <c r="AC710" i="2"/>
  <c r="AC630" i="2"/>
  <c r="AC685" i="2"/>
  <c r="AC262" i="2"/>
  <c r="AC170" i="2"/>
  <c r="AC623" i="2"/>
  <c r="AC333" i="2"/>
  <c r="AC239" i="2"/>
  <c r="AC521" i="2"/>
  <c r="AC594" i="2"/>
  <c r="AC372" i="2"/>
  <c r="AC697" i="2"/>
  <c r="AC515" i="2"/>
  <c r="AC543" i="2"/>
  <c r="AC175" i="2"/>
  <c r="AC617" i="2"/>
  <c r="AC719" i="2"/>
  <c r="AC425" i="2"/>
  <c r="J70" i="3" s="1"/>
  <c r="AC467" i="2"/>
  <c r="AC610" i="2"/>
  <c r="AC737" i="2"/>
  <c r="AC156" i="2"/>
  <c r="AC296" i="2"/>
  <c r="AC224" i="2"/>
  <c r="AC442" i="2"/>
  <c r="AC127" i="2"/>
  <c r="AC510" i="2"/>
  <c r="AC547" i="2"/>
  <c r="AC190" i="2"/>
  <c r="AC131" i="2"/>
  <c r="AC222" i="2"/>
  <c r="AC520" i="2"/>
  <c r="AC208" i="2"/>
  <c r="AC125" i="2"/>
  <c r="AC416" i="2"/>
  <c r="AC246" i="2"/>
  <c r="AC256" i="2"/>
  <c r="AC724" i="2"/>
  <c r="AC511" i="2"/>
  <c r="AC394" i="2"/>
  <c r="AC344" i="2"/>
  <c r="AC158" i="2"/>
  <c r="AC289" i="2"/>
  <c r="AC695" i="2"/>
  <c r="AC673" i="2"/>
  <c r="AC548" i="2"/>
  <c r="AC550" i="2"/>
  <c r="AC113" i="2"/>
  <c r="AC705" i="2"/>
  <c r="AC380" i="2"/>
  <c r="AC108" i="2"/>
  <c r="AC430" i="2"/>
  <c r="AC499" i="2"/>
  <c r="AC112" i="2"/>
  <c r="AC275" i="2"/>
  <c r="AC458" i="2"/>
  <c r="AC435" i="2"/>
  <c r="AC551" i="2"/>
  <c r="AC605" i="2"/>
  <c r="AC712" i="2"/>
  <c r="AC396" i="2"/>
  <c r="AC225" i="2"/>
  <c r="AC118" i="2"/>
  <c r="AC541" i="2"/>
  <c r="AC669" i="2"/>
  <c r="AC598" i="2"/>
  <c r="AC468" i="2"/>
  <c r="AC614" i="2"/>
  <c r="AC249" i="2"/>
  <c r="AC639" i="2"/>
  <c r="AC373" i="2"/>
  <c r="AC381" i="2"/>
  <c r="AC655" i="2"/>
  <c r="AC419" i="2"/>
  <c r="AC686" i="2"/>
  <c r="AC736" i="2"/>
  <c r="AC709" i="2"/>
  <c r="AC482" i="2"/>
  <c r="AC681" i="2"/>
  <c r="AC412" i="2"/>
  <c r="AC671" i="2"/>
  <c r="AC597" i="2"/>
  <c r="AC729" i="2"/>
  <c r="AC683" i="2"/>
  <c r="AC624" i="2"/>
  <c r="AC634" i="2"/>
  <c r="AC487" i="2"/>
  <c r="AC643" i="2"/>
  <c r="AC690" i="2"/>
  <c r="AC674" i="2"/>
  <c r="AC722" i="2"/>
  <c r="AC704" i="2"/>
  <c r="AC713" i="2"/>
  <c r="AC680" i="2"/>
  <c r="AC636" i="2"/>
  <c r="AC711" i="2"/>
  <c r="AC730" i="2"/>
  <c r="AC738" i="2"/>
  <c r="U645" i="2"/>
  <c r="U461" i="2"/>
  <c r="U493" i="2"/>
  <c r="U104" i="2"/>
  <c r="U257" i="2"/>
  <c r="U371" i="2"/>
  <c r="U385" i="2"/>
  <c r="U562" i="2"/>
  <c r="U340" i="2"/>
  <c r="U619" i="2"/>
  <c r="U387" i="2"/>
  <c r="U214" i="2"/>
  <c r="U123" i="2"/>
  <c r="U684" i="2"/>
  <c r="U71" i="2"/>
  <c r="U524" i="2"/>
  <c r="U285" i="2"/>
  <c r="U566" i="2"/>
  <c r="U647" i="2"/>
  <c r="U336" i="2"/>
  <c r="U444" i="2"/>
  <c r="U273" i="2"/>
  <c r="U365" i="2"/>
  <c r="U209" i="2"/>
  <c r="U552" i="2"/>
  <c r="U564" i="2"/>
  <c r="U628" i="2"/>
  <c r="U460" i="2"/>
  <c r="U102" i="2"/>
  <c r="U64" i="2"/>
  <c r="U431" i="2"/>
  <c r="U641" i="2"/>
  <c r="U244" i="2"/>
  <c r="U696" i="2"/>
  <c r="U399" i="2"/>
  <c r="U16" i="2"/>
  <c r="U726" i="2"/>
  <c r="U120" i="2"/>
  <c r="U657" i="2"/>
  <c r="U464" i="2"/>
  <c r="U484" i="2"/>
  <c r="U149" i="2"/>
  <c r="U453" i="2"/>
  <c r="U339" i="2"/>
  <c r="U609" i="2"/>
  <c r="U535" i="2"/>
  <c r="U247" i="2"/>
  <c r="U613" i="2"/>
  <c r="U311" i="2"/>
  <c r="U465" i="2"/>
  <c r="U314" i="2"/>
  <c r="U310" i="2"/>
  <c r="U241" i="2"/>
  <c r="U288" i="2"/>
  <c r="U199" i="2"/>
  <c r="U450" i="2"/>
  <c r="U268" i="2"/>
  <c r="U466" i="2"/>
  <c r="U595" i="2"/>
  <c r="U274" i="2"/>
  <c r="U557" i="2"/>
  <c r="U352" i="2"/>
  <c r="U578" i="2"/>
  <c r="U378" i="2"/>
  <c r="U400" i="2"/>
  <c r="U375" i="2"/>
  <c r="U408" i="2"/>
  <c r="U505" i="2"/>
  <c r="U549" i="2"/>
  <c r="U417" i="2"/>
  <c r="U366" i="2"/>
  <c r="U176" i="2"/>
  <c r="U212" i="2"/>
  <c r="U173" i="2"/>
  <c r="U593" i="2"/>
  <c r="U269" i="2"/>
  <c r="U105" i="2"/>
  <c r="U36" i="2"/>
  <c r="U129" i="2"/>
  <c r="U218" i="2"/>
  <c r="U316" i="2"/>
  <c r="U223" i="2"/>
  <c r="U525" i="2"/>
  <c r="U132" i="2"/>
  <c r="U35" i="2"/>
  <c r="U438" i="2"/>
  <c r="U139" i="2"/>
  <c r="U463" i="2"/>
  <c r="U348" i="2"/>
  <c r="U337" i="2"/>
  <c r="U517" i="2"/>
  <c r="U30" i="2"/>
  <c r="U106" i="2"/>
  <c r="U414" i="2"/>
  <c r="U313" i="2"/>
  <c r="U591" i="2"/>
  <c r="U182" i="2"/>
  <c r="U723" i="2"/>
  <c r="U542" i="2"/>
  <c r="U449" i="2"/>
  <c r="U94" i="2"/>
  <c r="U19" i="2"/>
  <c r="U134" i="2"/>
  <c r="U637" i="2"/>
  <c r="U446" i="2"/>
  <c r="U358" i="2"/>
  <c r="U376" i="2"/>
  <c r="U334" i="2"/>
  <c r="U679" i="2"/>
  <c r="U39" i="2"/>
  <c r="U66" i="2"/>
  <c r="U324" i="2"/>
  <c r="U476" i="2"/>
  <c r="U55" i="2"/>
  <c r="U364" i="2"/>
  <c r="U99" i="2"/>
  <c r="U327" i="2"/>
  <c r="U404" i="2"/>
  <c r="U700" i="2"/>
  <c r="U496" i="2"/>
  <c r="U402" i="2"/>
  <c r="U318" i="2"/>
  <c r="U191" i="2"/>
  <c r="U103" i="2"/>
  <c r="U307" i="2"/>
  <c r="U267" i="2"/>
  <c r="U728" i="2"/>
  <c r="U379" i="2"/>
  <c r="U10" i="2"/>
  <c r="U230" i="2"/>
  <c r="U213" i="2"/>
  <c r="U403" i="2"/>
  <c r="U238" i="2"/>
  <c r="U490" i="2"/>
  <c r="U413" i="2"/>
  <c r="U346" i="2"/>
  <c r="U629" i="2"/>
  <c r="U242" i="2"/>
  <c r="U332" i="2"/>
  <c r="U668" i="2"/>
  <c r="U367" i="2"/>
  <c r="U672" i="2"/>
  <c r="U100" i="2"/>
  <c r="U601" i="2"/>
  <c r="U512" i="2"/>
  <c r="U443" i="2"/>
  <c r="U205" i="2"/>
  <c r="U33" i="2"/>
  <c r="U555" i="2"/>
  <c r="U391" i="2"/>
  <c r="U195" i="2"/>
  <c r="U478" i="2"/>
  <c r="U306" i="2"/>
  <c r="U155" i="2"/>
  <c r="U397" i="2"/>
  <c r="U735" i="2"/>
  <c r="U27" i="2"/>
  <c r="U395" i="2"/>
  <c r="U479" i="2"/>
  <c r="U497" i="2"/>
  <c r="U676" i="2"/>
  <c r="U204" i="2"/>
  <c r="U272" i="2"/>
  <c r="U193" i="2"/>
  <c r="U572" i="2"/>
  <c r="U315" i="2"/>
  <c r="U506" i="2"/>
  <c r="U475" i="2"/>
  <c r="U51" i="2"/>
  <c r="U101" i="2"/>
  <c r="U540" i="2"/>
  <c r="U554" i="2"/>
  <c r="U74" i="2"/>
  <c r="U528" i="2"/>
  <c r="U660" i="2"/>
  <c r="U536" i="2"/>
  <c r="U169" i="2"/>
  <c r="U409" i="2"/>
  <c r="U650" i="2"/>
  <c r="U294" i="2"/>
  <c r="U606" i="2"/>
  <c r="U687" i="2"/>
  <c r="U495" i="2"/>
  <c r="U622" i="2"/>
  <c r="U692" i="2"/>
  <c r="U596" i="2"/>
  <c r="U25" i="2"/>
  <c r="U210" i="2"/>
  <c r="U338" i="2"/>
  <c r="U73" i="2"/>
  <c r="U488" i="2"/>
  <c r="U38" i="2"/>
  <c r="U328" i="2"/>
  <c r="U240" i="2"/>
  <c r="U189" i="2"/>
  <c r="U693" i="2"/>
  <c r="U658" i="2"/>
  <c r="U47" i="2"/>
  <c r="U432" i="2"/>
  <c r="U250" i="2"/>
  <c r="U532" i="2"/>
  <c r="U451" i="2"/>
  <c r="U652" i="2"/>
  <c r="U258" i="2"/>
  <c r="U567" i="2"/>
  <c r="U187" i="2"/>
  <c r="U447" i="2"/>
  <c r="U42" i="2"/>
  <c r="U691" i="2"/>
  <c r="U6" i="2"/>
  <c r="U454" i="2"/>
  <c r="U439" i="2"/>
  <c r="U667" i="2"/>
  <c r="U279" i="2"/>
  <c r="U516" i="2"/>
  <c r="U68" i="2"/>
  <c r="U287" i="2"/>
  <c r="U281" i="2"/>
  <c r="U263" i="2"/>
  <c r="U174" i="2"/>
  <c r="U177" i="2"/>
  <c r="U675" i="2"/>
  <c r="U150" i="2"/>
  <c r="U559" i="2"/>
  <c r="U633" i="2"/>
  <c r="U355" i="2"/>
  <c r="U457" i="2"/>
  <c r="U81" i="2"/>
  <c r="U474" i="2"/>
  <c r="U611" i="2"/>
  <c r="U472" i="2"/>
  <c r="U82" i="2"/>
  <c r="U183" i="2"/>
  <c r="U663" i="2"/>
  <c r="U309" i="2"/>
  <c r="U392" i="2"/>
  <c r="U434" i="2"/>
  <c r="U377" i="2"/>
  <c r="U406" i="2"/>
  <c r="U401" i="2"/>
  <c r="U295" i="2"/>
  <c r="U41" i="2"/>
  <c r="U534" i="2"/>
  <c r="U662" i="2"/>
  <c r="U181" i="2"/>
  <c r="U135" i="2"/>
  <c r="U32" i="2"/>
  <c r="U44" i="2"/>
  <c r="U280" i="2"/>
  <c r="U293" i="2"/>
  <c r="U323" i="2"/>
  <c r="U433" i="2"/>
  <c r="U194" i="2"/>
  <c r="U659" i="2"/>
  <c r="U29" i="2"/>
  <c r="U79" i="2"/>
  <c r="U77" i="2"/>
  <c r="U144" i="2"/>
  <c r="U481" i="2"/>
  <c r="U436" i="2"/>
  <c r="U706" i="2"/>
  <c r="U62" i="2"/>
  <c r="U717" i="2"/>
  <c r="U574" i="2"/>
  <c r="U501" i="2"/>
  <c r="U357" i="2"/>
  <c r="U317" i="2"/>
  <c r="U341" i="2"/>
  <c r="U411" i="2"/>
  <c r="U491" i="2"/>
  <c r="U383" i="2"/>
  <c r="U455" i="2"/>
  <c r="U320" i="2"/>
  <c r="U653" i="2"/>
  <c r="U34" i="2"/>
  <c r="U556" i="2"/>
  <c r="U206" i="2"/>
  <c r="U21" i="2"/>
  <c r="U494" i="2"/>
  <c r="U565" i="2"/>
  <c r="U384" i="2"/>
  <c r="U142" i="2"/>
  <c r="U50" i="2"/>
  <c r="U714" i="2"/>
  <c r="U720" i="2"/>
  <c r="U124" i="2"/>
  <c r="U608" i="2"/>
  <c r="U137" i="2"/>
  <c r="U157" i="2"/>
  <c r="U545" i="2"/>
  <c r="U486" i="2"/>
  <c r="U452" i="2"/>
  <c r="U122" i="2"/>
  <c r="U649" i="2"/>
  <c r="U252" i="2"/>
  <c r="U5" i="2"/>
  <c r="U145" i="2"/>
  <c r="U90" i="2"/>
  <c r="U197" i="2"/>
  <c r="U207" i="2"/>
  <c r="U185" i="2"/>
  <c r="U627" i="2"/>
  <c r="U398" i="2"/>
  <c r="U462" i="2"/>
  <c r="U75" i="2"/>
  <c r="U682" i="2"/>
  <c r="U147" i="2"/>
  <c r="U80" i="2"/>
  <c r="U330" i="2"/>
  <c r="U219" i="2"/>
  <c r="U656" i="2"/>
  <c r="U26" i="2"/>
  <c r="U3" i="2"/>
  <c r="U498" i="2"/>
  <c r="U304" i="2"/>
  <c r="U232" i="2"/>
  <c r="U292" i="2"/>
  <c r="U153" i="2"/>
  <c r="U312" i="2"/>
  <c r="U308" i="2"/>
  <c r="U480" i="2"/>
  <c r="U343" i="2"/>
  <c r="U407" i="2"/>
  <c r="U85" i="2"/>
  <c r="U96" i="2"/>
  <c r="U154" i="2"/>
  <c r="U87" i="2"/>
  <c r="U97" i="2"/>
  <c r="U621" i="2"/>
  <c r="U2" i="2"/>
  <c r="U188" i="2"/>
  <c r="U58" i="2"/>
  <c r="U151" i="2"/>
  <c r="U57" i="2"/>
  <c r="U561" i="2"/>
  <c r="U115" i="2"/>
  <c r="U56" i="2"/>
  <c r="U642" i="2"/>
  <c r="U88" i="2"/>
  <c r="U351" i="2"/>
  <c r="U415" i="2"/>
  <c r="U276" i="2"/>
  <c r="U184" i="2"/>
  <c r="U37" i="2"/>
  <c r="U229" i="2"/>
  <c r="U665" i="2"/>
  <c r="U546" i="2"/>
  <c r="U666" i="2"/>
  <c r="U553" i="2"/>
  <c r="U600" i="2"/>
  <c r="U349" i="2"/>
  <c r="U386" i="2"/>
  <c r="U599" i="2"/>
  <c r="U448" i="2"/>
  <c r="U278" i="2"/>
  <c r="U573" i="2"/>
  <c r="U164" i="2"/>
  <c r="U538" i="2"/>
  <c r="U40" i="2"/>
  <c r="U228" i="2"/>
  <c r="U233" i="2"/>
  <c r="U141" i="2"/>
  <c r="U140" i="2"/>
  <c r="U116" i="2"/>
  <c r="U69" i="2"/>
  <c r="U121" i="2"/>
  <c r="U694" i="2"/>
  <c r="U65" i="2"/>
  <c r="U523" i="2"/>
  <c r="U31" i="2"/>
  <c r="U119" i="2"/>
  <c r="U483" i="2"/>
  <c r="U63" i="2"/>
  <c r="U322" i="2"/>
  <c r="U361" i="2"/>
  <c r="U91" i="2"/>
  <c r="U539" i="2"/>
  <c r="U98" i="2"/>
  <c r="U126" i="2"/>
  <c r="U217" i="2"/>
  <c r="U586" i="2"/>
  <c r="U46" i="2"/>
  <c r="U678" i="2"/>
  <c r="U277" i="2"/>
  <c r="U216" i="2"/>
  <c r="U24" i="2"/>
  <c r="U9" i="2"/>
  <c r="U221" i="2"/>
  <c r="U201" i="2"/>
  <c r="U734" i="2"/>
  <c r="U581" i="2"/>
  <c r="U459" i="2"/>
  <c r="U353" i="2"/>
  <c r="U362" i="2"/>
  <c r="U152" i="2"/>
  <c r="U473" i="2"/>
  <c r="U253" i="2"/>
  <c r="U513" i="2"/>
  <c r="U11" i="2"/>
  <c r="U615" i="2"/>
  <c r="U544" i="2"/>
  <c r="U4" i="2"/>
  <c r="U519" i="2"/>
  <c r="U405" i="2"/>
  <c r="U180" i="2"/>
  <c r="U428" i="2"/>
  <c r="U18" i="2"/>
  <c r="U345" i="2"/>
  <c r="U13" i="2"/>
  <c r="U227" i="2"/>
  <c r="U393" i="2"/>
  <c r="U22" i="2"/>
  <c r="U198" i="2"/>
  <c r="U698" i="2"/>
  <c r="U648" i="2"/>
  <c r="U689" i="2"/>
  <c r="U429" i="2"/>
  <c r="U297" i="2"/>
  <c r="U203" i="2"/>
  <c r="U646" i="2"/>
  <c r="U518" i="2"/>
  <c r="U688" i="2"/>
  <c r="U369" i="2"/>
  <c r="U298" i="2"/>
  <c r="U110" i="2"/>
  <c r="U178" i="2"/>
  <c r="U580" i="2"/>
  <c r="U732" i="2"/>
  <c r="U248" i="2"/>
  <c r="U588" i="2"/>
  <c r="U427" i="2"/>
  <c r="U111" i="2"/>
  <c r="U300" i="2"/>
  <c r="U445" i="2"/>
  <c r="U283" i="2"/>
  <c r="U533" i="2"/>
  <c r="U165" i="2"/>
  <c r="U14" i="2"/>
  <c r="U644" i="2"/>
  <c r="U215" i="2"/>
  <c r="U166" i="2"/>
  <c r="U616" i="2"/>
  <c r="U626" i="2"/>
  <c r="U254" i="2"/>
  <c r="U284" i="2"/>
  <c r="U558" i="2"/>
  <c r="U211" i="2"/>
  <c r="U107" i="2"/>
  <c r="U7" i="2"/>
  <c r="U347" i="2"/>
  <c r="U52" i="2"/>
  <c r="U49" i="2"/>
  <c r="U8" i="2"/>
  <c r="U148" i="2"/>
  <c r="U441" i="2"/>
  <c r="U291" i="2"/>
  <c r="U677" i="2"/>
  <c r="U570" i="2"/>
  <c r="U136" i="2"/>
  <c r="U508" i="2"/>
  <c r="U699" i="2"/>
  <c r="U168" i="2"/>
  <c r="U133" i="2"/>
  <c r="U576" i="2"/>
  <c r="U537" i="2"/>
  <c r="U12" i="2"/>
  <c r="U477" i="2"/>
  <c r="U363" i="2"/>
  <c r="U638" i="2"/>
  <c r="U423" i="2"/>
  <c r="U143" i="2"/>
  <c r="U93" i="2"/>
  <c r="U237" i="2"/>
  <c r="U17" i="2"/>
  <c r="U350" i="2"/>
  <c r="U424" i="2"/>
  <c r="U251" i="2"/>
  <c r="U530" i="2"/>
  <c r="U15" i="2"/>
  <c r="U664" i="2"/>
  <c r="U620" i="2"/>
  <c r="U243" i="2"/>
  <c r="U245" i="2"/>
  <c r="U368" i="2"/>
  <c r="U575" i="2"/>
  <c r="U418" i="2"/>
  <c r="U590" i="2"/>
  <c r="U20" i="2"/>
  <c r="U159" i="2"/>
  <c r="U492" i="2"/>
  <c r="U234" i="2"/>
  <c r="U282" i="2"/>
  <c r="U485" i="2"/>
  <c r="U583" i="2"/>
  <c r="U727" i="2"/>
  <c r="U271" i="2"/>
  <c r="U84" i="2"/>
  <c r="U326" i="2"/>
  <c r="U264" i="2"/>
  <c r="U702" i="2"/>
  <c r="U514" i="2"/>
  <c r="U200" i="2"/>
  <c r="U654" i="2"/>
  <c r="U503" i="2"/>
  <c r="U331" i="2"/>
  <c r="U526" i="2"/>
  <c r="U354" i="2"/>
  <c r="U731" i="2"/>
  <c r="U579" i="2"/>
  <c r="U231" i="2"/>
  <c r="U569" i="2"/>
  <c r="U83" i="2"/>
  <c r="U607" i="2"/>
  <c r="U301" i="2"/>
  <c r="U390" i="2"/>
  <c r="U707" i="2"/>
  <c r="U290" i="2"/>
  <c r="U53" i="2"/>
  <c r="U560" i="2"/>
  <c r="U529" i="2"/>
  <c r="U305" i="2"/>
  <c r="U265" i="2"/>
  <c r="U76" i="2"/>
  <c r="U220" i="2"/>
  <c r="U661" i="2"/>
  <c r="U577" i="2"/>
  <c r="U721" i="2"/>
  <c r="U45" i="2"/>
  <c r="U507" i="2"/>
  <c r="U469" i="2"/>
  <c r="U236" i="2"/>
  <c r="U286" i="2"/>
  <c r="U48" i="2"/>
  <c r="U360" i="2"/>
  <c r="U568" i="2"/>
  <c r="U266" i="2"/>
  <c r="U92" i="2"/>
  <c r="U388" i="2"/>
  <c r="U329" i="2"/>
  <c r="U89" i="2"/>
  <c r="U382" i="2"/>
  <c r="U186" i="2"/>
  <c r="U422" i="2"/>
  <c r="U202" i="2"/>
  <c r="U28" i="2"/>
  <c r="U162" i="2"/>
  <c r="U356" i="2"/>
  <c r="U716" i="2"/>
  <c r="U303" i="2"/>
  <c r="U708" i="2"/>
  <c r="U440" i="2"/>
  <c r="U270" i="2"/>
  <c r="U421" i="2"/>
  <c r="U335" i="2"/>
  <c r="U703" i="2"/>
  <c r="U584" i="2"/>
  <c r="U587" i="2"/>
  <c r="U603" i="2"/>
  <c r="U163" i="2"/>
  <c r="U470" i="2"/>
  <c r="U502" i="2"/>
  <c r="U61" i="2"/>
  <c r="U259" i="2"/>
  <c r="U23" i="2"/>
  <c r="U54" i="2"/>
  <c r="U571" i="2"/>
  <c r="U342" i="2"/>
  <c r="U325" i="2"/>
  <c r="U86" i="2"/>
  <c r="U531" i="2"/>
  <c r="U160" i="2"/>
  <c r="U426" i="2"/>
  <c r="U718" i="2"/>
  <c r="U109" i="2"/>
  <c r="U67" i="2"/>
  <c r="U592" i="2"/>
  <c r="U261" i="2"/>
  <c r="U95" i="2"/>
  <c r="U302" i="2"/>
  <c r="U625" i="2"/>
  <c r="U437" i="2"/>
  <c r="U725" i="2"/>
  <c r="U78" i="2"/>
  <c r="U138" i="2"/>
  <c r="U612" i="2"/>
  <c r="U389" i="2"/>
  <c r="U509" i="2"/>
  <c r="U114" i="2"/>
  <c r="U179" i="2"/>
  <c r="U167" i="2"/>
  <c r="U456" i="2"/>
  <c r="U635" i="2"/>
  <c r="U733" i="2"/>
  <c r="U582" i="2"/>
  <c r="U192" i="2"/>
  <c r="U585" i="2"/>
  <c r="U172" i="2"/>
  <c r="U321" i="2"/>
  <c r="U72" i="2"/>
  <c r="U631" i="2"/>
  <c r="U489" i="2"/>
  <c r="U589" i="2"/>
  <c r="U43" i="2"/>
  <c r="U640" i="2"/>
  <c r="U670" i="2"/>
  <c r="U410" i="2"/>
  <c r="U260" i="2"/>
  <c r="U563" i="2"/>
  <c r="U420" i="2"/>
  <c r="U235" i="2"/>
  <c r="U500" i="2"/>
  <c r="U128" i="2"/>
  <c r="U299" i="2"/>
  <c r="U70" i="2"/>
  <c r="U504" i="2"/>
  <c r="U59" i="2"/>
  <c r="U471" i="2"/>
  <c r="U618" i="2"/>
  <c r="U319" i="2"/>
  <c r="U60" i="2"/>
  <c r="U602" i="2"/>
  <c r="U370" i="2"/>
  <c r="U146" i="2"/>
  <c r="U171" i="2"/>
  <c r="U701" i="2"/>
  <c r="U117" i="2"/>
  <c r="U359" i="2"/>
  <c r="U196" i="2"/>
  <c r="U527" i="2"/>
  <c r="U161" i="2"/>
  <c r="U632" i="2"/>
  <c r="U374" i="2"/>
  <c r="U715" i="2"/>
  <c r="U651" i="2"/>
  <c r="U130" i="2"/>
  <c r="U226" i="2"/>
  <c r="U255" i="2"/>
  <c r="U522" i="2"/>
  <c r="U604" i="2"/>
  <c r="U710" i="2"/>
  <c r="U630" i="2"/>
  <c r="U685" i="2"/>
  <c r="U262" i="2"/>
  <c r="U170" i="2"/>
  <c r="U623" i="2"/>
  <c r="U333" i="2"/>
  <c r="U239" i="2"/>
  <c r="U521" i="2"/>
  <c r="U594" i="2"/>
  <c r="U372" i="2"/>
  <c r="U697" i="2"/>
  <c r="U515" i="2"/>
  <c r="U543" i="2"/>
  <c r="U175" i="2"/>
  <c r="U617" i="2"/>
  <c r="U719" i="2"/>
  <c r="U425" i="2"/>
  <c r="U467" i="2"/>
  <c r="U610" i="2"/>
  <c r="U737" i="2"/>
  <c r="U156" i="2"/>
  <c r="U296" i="2"/>
  <c r="U224" i="2"/>
  <c r="U442" i="2"/>
  <c r="U127" i="2"/>
  <c r="U510" i="2"/>
  <c r="U547" i="2"/>
  <c r="U190" i="2"/>
  <c r="U131" i="2"/>
  <c r="U222" i="2"/>
  <c r="U520" i="2"/>
  <c r="U208" i="2"/>
  <c r="U125" i="2"/>
  <c r="U416" i="2"/>
  <c r="U246" i="2"/>
  <c r="U256" i="2"/>
  <c r="U724" i="2"/>
  <c r="U511" i="2"/>
  <c r="U394" i="2"/>
  <c r="U344" i="2"/>
  <c r="U158" i="2"/>
  <c r="U289" i="2"/>
  <c r="U695" i="2"/>
  <c r="U673" i="2"/>
  <c r="U548" i="2"/>
  <c r="U550" i="2"/>
  <c r="U113" i="2"/>
  <c r="U705" i="2"/>
  <c r="U380" i="2"/>
  <c r="U108" i="2"/>
  <c r="U430" i="2"/>
  <c r="U499" i="2"/>
  <c r="U112" i="2"/>
  <c r="U275" i="2"/>
  <c r="U458" i="2"/>
  <c r="U435" i="2"/>
  <c r="U551" i="2"/>
  <c r="U605" i="2"/>
  <c r="U712" i="2"/>
  <c r="U396" i="2"/>
  <c r="U225" i="2"/>
  <c r="U118" i="2"/>
  <c r="U541" i="2"/>
  <c r="U669" i="2"/>
  <c r="U598" i="2"/>
  <c r="U468" i="2"/>
  <c r="U614" i="2"/>
  <c r="U249" i="2"/>
  <c r="U639" i="2"/>
  <c r="U373" i="2"/>
  <c r="U381" i="2"/>
  <c r="U655" i="2"/>
  <c r="U419" i="2"/>
  <c r="U686" i="2"/>
  <c r="U736" i="2"/>
  <c r="U709" i="2"/>
  <c r="U482" i="2"/>
  <c r="U681" i="2"/>
  <c r="U412" i="2"/>
  <c r="U671" i="2"/>
  <c r="U597" i="2"/>
  <c r="U729" i="2"/>
  <c r="U683" i="2"/>
  <c r="U624" i="2"/>
  <c r="U634" i="2"/>
  <c r="U487" i="2"/>
  <c r="U643" i="2"/>
  <c r="U690" i="2"/>
  <c r="U674" i="2"/>
  <c r="U722" i="2"/>
  <c r="U704" i="2"/>
  <c r="U713" i="2"/>
  <c r="U680" i="2"/>
  <c r="U636" i="2"/>
  <c r="U711" i="2"/>
  <c r="U730" i="2"/>
  <c r="U738" i="2"/>
  <c r="T645" i="2"/>
  <c r="T461" i="2"/>
  <c r="T493" i="2"/>
  <c r="T104" i="2"/>
  <c r="T257" i="2"/>
  <c r="T371" i="2"/>
  <c r="T385" i="2"/>
  <c r="T562" i="2"/>
  <c r="T340" i="2"/>
  <c r="T619" i="2"/>
  <c r="T387" i="2"/>
  <c r="T214" i="2"/>
  <c r="T123" i="2"/>
  <c r="T684" i="2"/>
  <c r="T71" i="2"/>
  <c r="T524" i="2"/>
  <c r="T285" i="2"/>
  <c r="T566" i="2"/>
  <c r="T647" i="2"/>
  <c r="T336" i="2"/>
  <c r="T444" i="2"/>
  <c r="T273" i="2"/>
  <c r="T365" i="2"/>
  <c r="T209" i="2"/>
  <c r="T552" i="2"/>
  <c r="T564" i="2"/>
  <c r="T628" i="2"/>
  <c r="T460" i="2"/>
  <c r="T102" i="2"/>
  <c r="T64" i="2"/>
  <c r="T431" i="2"/>
  <c r="T641" i="2"/>
  <c r="T244" i="2"/>
  <c r="T696" i="2"/>
  <c r="T399" i="2"/>
  <c r="T16" i="2"/>
  <c r="T726" i="2"/>
  <c r="T120" i="2"/>
  <c r="T657" i="2"/>
  <c r="T464" i="2"/>
  <c r="T484" i="2"/>
  <c r="T149" i="2"/>
  <c r="T453" i="2"/>
  <c r="T339" i="2"/>
  <c r="T609" i="2"/>
  <c r="T535" i="2"/>
  <c r="T247" i="2"/>
  <c r="T613" i="2"/>
  <c r="T311" i="2"/>
  <c r="T465" i="2"/>
  <c r="T314" i="2"/>
  <c r="T310" i="2"/>
  <c r="T241" i="2"/>
  <c r="T288" i="2"/>
  <c r="T199" i="2"/>
  <c r="T450" i="2"/>
  <c r="T268" i="2"/>
  <c r="T466" i="2"/>
  <c r="T595" i="2"/>
  <c r="T274" i="2"/>
  <c r="T557" i="2"/>
  <c r="T352" i="2"/>
  <c r="T578" i="2"/>
  <c r="T378" i="2"/>
  <c r="T400" i="2"/>
  <c r="T375" i="2"/>
  <c r="T408" i="2"/>
  <c r="T505" i="2"/>
  <c r="T549" i="2"/>
  <c r="T417" i="2"/>
  <c r="T366" i="2"/>
  <c r="T176" i="2"/>
  <c r="T212" i="2"/>
  <c r="T173" i="2"/>
  <c r="T593" i="2"/>
  <c r="T269" i="2"/>
  <c r="T105" i="2"/>
  <c r="T36" i="2"/>
  <c r="T129" i="2"/>
  <c r="T218" i="2"/>
  <c r="T316" i="2"/>
  <c r="T223" i="2"/>
  <c r="T525" i="2"/>
  <c r="T132" i="2"/>
  <c r="T35" i="2"/>
  <c r="T438" i="2"/>
  <c r="T139" i="2"/>
  <c r="T463" i="2"/>
  <c r="T348" i="2"/>
  <c r="T337" i="2"/>
  <c r="T517" i="2"/>
  <c r="T30" i="2"/>
  <c r="T106" i="2"/>
  <c r="T414" i="2"/>
  <c r="T313" i="2"/>
  <c r="T591" i="2"/>
  <c r="T182" i="2"/>
  <c r="T723" i="2"/>
  <c r="T542" i="2"/>
  <c r="T449" i="2"/>
  <c r="T94" i="2"/>
  <c r="T19" i="2"/>
  <c r="T134" i="2"/>
  <c r="T637" i="2"/>
  <c r="T446" i="2"/>
  <c r="T358" i="2"/>
  <c r="T376" i="2"/>
  <c r="T334" i="2"/>
  <c r="T679" i="2"/>
  <c r="T39" i="2"/>
  <c r="T66" i="2"/>
  <c r="T324" i="2"/>
  <c r="T476" i="2"/>
  <c r="T55" i="2"/>
  <c r="T364" i="2"/>
  <c r="T99" i="2"/>
  <c r="T327" i="2"/>
  <c r="T404" i="2"/>
  <c r="T700" i="2"/>
  <c r="T496" i="2"/>
  <c r="T402" i="2"/>
  <c r="T318" i="2"/>
  <c r="T191" i="2"/>
  <c r="T103" i="2"/>
  <c r="T307" i="2"/>
  <c r="T267" i="2"/>
  <c r="T728" i="2"/>
  <c r="T379" i="2"/>
  <c r="T10" i="2"/>
  <c r="T230" i="2"/>
  <c r="T213" i="2"/>
  <c r="T403" i="2"/>
  <c r="T238" i="2"/>
  <c r="T490" i="2"/>
  <c r="T413" i="2"/>
  <c r="T346" i="2"/>
  <c r="T629" i="2"/>
  <c r="T242" i="2"/>
  <c r="T332" i="2"/>
  <c r="T668" i="2"/>
  <c r="T367" i="2"/>
  <c r="T672" i="2"/>
  <c r="T100" i="2"/>
  <c r="T601" i="2"/>
  <c r="T512" i="2"/>
  <c r="T443" i="2"/>
  <c r="T205" i="2"/>
  <c r="T33" i="2"/>
  <c r="T555" i="2"/>
  <c r="T391" i="2"/>
  <c r="T195" i="2"/>
  <c r="T478" i="2"/>
  <c r="T306" i="2"/>
  <c r="T155" i="2"/>
  <c r="T397" i="2"/>
  <c r="T735" i="2"/>
  <c r="T27" i="2"/>
  <c r="T395" i="2"/>
  <c r="T479" i="2"/>
  <c r="T497" i="2"/>
  <c r="T676" i="2"/>
  <c r="T204" i="2"/>
  <c r="T272" i="2"/>
  <c r="T193" i="2"/>
  <c r="T572" i="2"/>
  <c r="T315" i="2"/>
  <c r="T506" i="2"/>
  <c r="T475" i="2"/>
  <c r="T51" i="2"/>
  <c r="T101" i="2"/>
  <c r="T540" i="2"/>
  <c r="T554" i="2"/>
  <c r="T74" i="2"/>
  <c r="T528" i="2"/>
  <c r="T660" i="2"/>
  <c r="T536" i="2"/>
  <c r="T169" i="2"/>
  <c r="T409" i="2"/>
  <c r="T650" i="2"/>
  <c r="T294" i="2"/>
  <c r="T606" i="2"/>
  <c r="T687" i="2"/>
  <c r="T495" i="2"/>
  <c r="T622" i="2"/>
  <c r="T692" i="2"/>
  <c r="T596" i="2"/>
  <c r="T25" i="2"/>
  <c r="T210" i="2"/>
  <c r="T338" i="2"/>
  <c r="T73" i="2"/>
  <c r="T488" i="2"/>
  <c r="T38" i="2"/>
  <c r="T328" i="2"/>
  <c r="T240" i="2"/>
  <c r="T189" i="2"/>
  <c r="T693" i="2"/>
  <c r="T658" i="2"/>
  <c r="T47" i="2"/>
  <c r="T432" i="2"/>
  <c r="T250" i="2"/>
  <c r="T532" i="2"/>
  <c r="T451" i="2"/>
  <c r="T652" i="2"/>
  <c r="T258" i="2"/>
  <c r="T567" i="2"/>
  <c r="T187" i="2"/>
  <c r="T447" i="2"/>
  <c r="T42" i="2"/>
  <c r="T691" i="2"/>
  <c r="T6" i="2"/>
  <c r="T454" i="2"/>
  <c r="T439" i="2"/>
  <c r="T667" i="2"/>
  <c r="T279" i="2"/>
  <c r="T516" i="2"/>
  <c r="T68" i="2"/>
  <c r="T287" i="2"/>
  <c r="T281" i="2"/>
  <c r="T263" i="2"/>
  <c r="T174" i="2"/>
  <c r="T177" i="2"/>
  <c r="T675" i="2"/>
  <c r="T150" i="2"/>
  <c r="T559" i="2"/>
  <c r="T633" i="2"/>
  <c r="T355" i="2"/>
  <c r="T457" i="2"/>
  <c r="T81" i="2"/>
  <c r="T474" i="2"/>
  <c r="T611" i="2"/>
  <c r="T472" i="2"/>
  <c r="T82" i="2"/>
  <c r="T183" i="2"/>
  <c r="T663" i="2"/>
  <c r="T309" i="2"/>
  <c r="T392" i="2"/>
  <c r="T434" i="2"/>
  <c r="T377" i="2"/>
  <c r="T406" i="2"/>
  <c r="T401" i="2"/>
  <c r="T295" i="2"/>
  <c r="T41" i="2"/>
  <c r="T534" i="2"/>
  <c r="T662" i="2"/>
  <c r="T181" i="2"/>
  <c r="T135" i="2"/>
  <c r="T32" i="2"/>
  <c r="T44" i="2"/>
  <c r="T280" i="2"/>
  <c r="T293" i="2"/>
  <c r="T323" i="2"/>
  <c r="T433" i="2"/>
  <c r="T194" i="2"/>
  <c r="T659" i="2"/>
  <c r="T29" i="2"/>
  <c r="T79" i="2"/>
  <c r="T77" i="2"/>
  <c r="T144" i="2"/>
  <c r="T481" i="2"/>
  <c r="T436" i="2"/>
  <c r="T706" i="2"/>
  <c r="T62" i="2"/>
  <c r="T717" i="2"/>
  <c r="T574" i="2"/>
  <c r="T501" i="2"/>
  <c r="T357" i="2"/>
  <c r="T317" i="2"/>
  <c r="T341" i="2"/>
  <c r="T411" i="2"/>
  <c r="T491" i="2"/>
  <c r="T383" i="2"/>
  <c r="T455" i="2"/>
  <c r="T320" i="2"/>
  <c r="T653" i="2"/>
  <c r="T34" i="2"/>
  <c r="T556" i="2"/>
  <c r="T206" i="2"/>
  <c r="T21" i="2"/>
  <c r="T494" i="2"/>
  <c r="T565" i="2"/>
  <c r="T384" i="2"/>
  <c r="T142" i="2"/>
  <c r="T50" i="2"/>
  <c r="T714" i="2"/>
  <c r="T720" i="2"/>
  <c r="T124" i="2"/>
  <c r="T608" i="2"/>
  <c r="T137" i="2"/>
  <c r="T157" i="2"/>
  <c r="T545" i="2"/>
  <c r="T486" i="2"/>
  <c r="T452" i="2"/>
  <c r="T122" i="2"/>
  <c r="T649" i="2"/>
  <c r="T252" i="2"/>
  <c r="T5" i="2"/>
  <c r="T145" i="2"/>
  <c r="T90" i="2"/>
  <c r="T197" i="2"/>
  <c r="T207" i="2"/>
  <c r="T185" i="2"/>
  <c r="T627" i="2"/>
  <c r="T398" i="2"/>
  <c r="T462" i="2"/>
  <c r="T75" i="2"/>
  <c r="T682" i="2"/>
  <c r="T147" i="2"/>
  <c r="T80" i="2"/>
  <c r="T330" i="2"/>
  <c r="T219" i="2"/>
  <c r="T656" i="2"/>
  <c r="T26" i="2"/>
  <c r="T3" i="2"/>
  <c r="T498" i="2"/>
  <c r="T304" i="2"/>
  <c r="T232" i="2"/>
  <c r="T292" i="2"/>
  <c r="T153" i="2"/>
  <c r="T312" i="2"/>
  <c r="T308" i="2"/>
  <c r="T480" i="2"/>
  <c r="T343" i="2"/>
  <c r="T407" i="2"/>
  <c r="T85" i="2"/>
  <c r="T96" i="2"/>
  <c r="T154" i="2"/>
  <c r="T87" i="2"/>
  <c r="T97" i="2"/>
  <c r="T621" i="2"/>
  <c r="T2" i="2"/>
  <c r="T188" i="2"/>
  <c r="T58" i="2"/>
  <c r="T151" i="2"/>
  <c r="T57" i="2"/>
  <c r="T561" i="2"/>
  <c r="T115" i="2"/>
  <c r="T56" i="2"/>
  <c r="T642" i="2"/>
  <c r="T88" i="2"/>
  <c r="T351" i="2"/>
  <c r="T415" i="2"/>
  <c r="T276" i="2"/>
  <c r="T184" i="2"/>
  <c r="T37" i="2"/>
  <c r="T229" i="2"/>
  <c r="T665" i="2"/>
  <c r="T546" i="2"/>
  <c r="T666" i="2"/>
  <c r="T553" i="2"/>
  <c r="T600" i="2"/>
  <c r="T349" i="2"/>
  <c r="T386" i="2"/>
  <c r="T599" i="2"/>
  <c r="T448" i="2"/>
  <c r="T278" i="2"/>
  <c r="T573" i="2"/>
  <c r="T164" i="2"/>
  <c r="T538" i="2"/>
  <c r="T40" i="2"/>
  <c r="T228" i="2"/>
  <c r="T233" i="2"/>
  <c r="T141" i="2"/>
  <c r="T140" i="2"/>
  <c r="T116" i="2"/>
  <c r="T69" i="2"/>
  <c r="T121" i="2"/>
  <c r="T694" i="2"/>
  <c r="T65" i="2"/>
  <c r="T523" i="2"/>
  <c r="T31" i="2"/>
  <c r="T119" i="2"/>
  <c r="T483" i="2"/>
  <c r="T63" i="2"/>
  <c r="T322" i="2"/>
  <c r="T361" i="2"/>
  <c r="T91" i="2"/>
  <c r="T539" i="2"/>
  <c r="T98" i="2"/>
  <c r="T126" i="2"/>
  <c r="T217" i="2"/>
  <c r="T586" i="2"/>
  <c r="T46" i="2"/>
  <c r="T678" i="2"/>
  <c r="T277" i="2"/>
  <c r="T216" i="2"/>
  <c r="T24" i="2"/>
  <c r="T9" i="2"/>
  <c r="T221" i="2"/>
  <c r="T201" i="2"/>
  <c r="T734" i="2"/>
  <c r="T581" i="2"/>
  <c r="T459" i="2"/>
  <c r="T353" i="2"/>
  <c r="T362" i="2"/>
  <c r="T152" i="2"/>
  <c r="T473" i="2"/>
  <c r="T253" i="2"/>
  <c r="T513" i="2"/>
  <c r="T11" i="2"/>
  <c r="T615" i="2"/>
  <c r="T544" i="2"/>
  <c r="T4" i="2"/>
  <c r="T519" i="2"/>
  <c r="T405" i="2"/>
  <c r="T180" i="2"/>
  <c r="T428" i="2"/>
  <c r="T18" i="2"/>
  <c r="T345" i="2"/>
  <c r="T13" i="2"/>
  <c r="T227" i="2"/>
  <c r="T393" i="2"/>
  <c r="T22" i="2"/>
  <c r="T198" i="2"/>
  <c r="T698" i="2"/>
  <c r="T648" i="2"/>
  <c r="T689" i="2"/>
  <c r="T429" i="2"/>
  <c r="T297" i="2"/>
  <c r="T203" i="2"/>
  <c r="T646" i="2"/>
  <c r="T518" i="2"/>
  <c r="T688" i="2"/>
  <c r="T369" i="2"/>
  <c r="T298" i="2"/>
  <c r="T110" i="2"/>
  <c r="T178" i="2"/>
  <c r="T580" i="2"/>
  <c r="T732" i="2"/>
  <c r="T248" i="2"/>
  <c r="T588" i="2"/>
  <c r="T427" i="2"/>
  <c r="T111" i="2"/>
  <c r="T300" i="2"/>
  <c r="T445" i="2"/>
  <c r="T283" i="2"/>
  <c r="T533" i="2"/>
  <c r="T165" i="2"/>
  <c r="T14" i="2"/>
  <c r="T644" i="2"/>
  <c r="T215" i="2"/>
  <c r="T166" i="2"/>
  <c r="T616" i="2"/>
  <c r="T626" i="2"/>
  <c r="T254" i="2"/>
  <c r="T284" i="2"/>
  <c r="T558" i="2"/>
  <c r="T211" i="2"/>
  <c r="T107" i="2"/>
  <c r="T7" i="2"/>
  <c r="T347" i="2"/>
  <c r="T52" i="2"/>
  <c r="T49" i="2"/>
  <c r="T8" i="2"/>
  <c r="T148" i="2"/>
  <c r="T441" i="2"/>
  <c r="T291" i="2"/>
  <c r="T677" i="2"/>
  <c r="T570" i="2"/>
  <c r="T136" i="2"/>
  <c r="T508" i="2"/>
  <c r="T699" i="2"/>
  <c r="T168" i="2"/>
  <c r="T133" i="2"/>
  <c r="T576" i="2"/>
  <c r="T537" i="2"/>
  <c r="T12" i="2"/>
  <c r="T477" i="2"/>
  <c r="T363" i="2"/>
  <c r="T638" i="2"/>
  <c r="T423" i="2"/>
  <c r="T143" i="2"/>
  <c r="T93" i="2"/>
  <c r="T237" i="2"/>
  <c r="T17" i="2"/>
  <c r="T350" i="2"/>
  <c r="T424" i="2"/>
  <c r="T251" i="2"/>
  <c r="T530" i="2"/>
  <c r="T15" i="2"/>
  <c r="T664" i="2"/>
  <c r="T620" i="2"/>
  <c r="T243" i="2"/>
  <c r="T245" i="2"/>
  <c r="T368" i="2"/>
  <c r="T575" i="2"/>
  <c r="T418" i="2"/>
  <c r="T590" i="2"/>
  <c r="T20" i="2"/>
  <c r="T159" i="2"/>
  <c r="T492" i="2"/>
  <c r="T234" i="2"/>
  <c r="T282" i="2"/>
  <c r="T485" i="2"/>
  <c r="T583" i="2"/>
  <c r="T727" i="2"/>
  <c r="T271" i="2"/>
  <c r="T84" i="2"/>
  <c r="T326" i="2"/>
  <c r="T264" i="2"/>
  <c r="T702" i="2"/>
  <c r="T514" i="2"/>
  <c r="T200" i="2"/>
  <c r="T654" i="2"/>
  <c r="T503" i="2"/>
  <c r="T331" i="2"/>
  <c r="T526" i="2"/>
  <c r="T354" i="2"/>
  <c r="T731" i="2"/>
  <c r="T579" i="2"/>
  <c r="T231" i="2"/>
  <c r="T569" i="2"/>
  <c r="T83" i="2"/>
  <c r="T607" i="2"/>
  <c r="T301" i="2"/>
  <c r="T390" i="2"/>
  <c r="T707" i="2"/>
  <c r="T290" i="2"/>
  <c r="T53" i="2"/>
  <c r="T560" i="2"/>
  <c r="T529" i="2"/>
  <c r="T305" i="2"/>
  <c r="T265" i="2"/>
  <c r="T76" i="2"/>
  <c r="T220" i="2"/>
  <c r="T661" i="2"/>
  <c r="T577" i="2"/>
  <c r="T721" i="2"/>
  <c r="T45" i="2"/>
  <c r="T507" i="2"/>
  <c r="T469" i="2"/>
  <c r="T236" i="2"/>
  <c r="T286" i="2"/>
  <c r="T48" i="2"/>
  <c r="T360" i="2"/>
  <c r="T568" i="2"/>
  <c r="T266" i="2"/>
  <c r="T92" i="2"/>
  <c r="T388" i="2"/>
  <c r="T329" i="2"/>
  <c r="T89" i="2"/>
  <c r="T382" i="2"/>
  <c r="T186" i="2"/>
  <c r="T422" i="2"/>
  <c r="T202" i="2"/>
  <c r="T28" i="2"/>
  <c r="T162" i="2"/>
  <c r="T356" i="2"/>
  <c r="T716" i="2"/>
  <c r="T303" i="2"/>
  <c r="T708" i="2"/>
  <c r="T440" i="2"/>
  <c r="T270" i="2"/>
  <c r="T421" i="2"/>
  <c r="T335" i="2"/>
  <c r="T703" i="2"/>
  <c r="T584" i="2"/>
  <c r="T587" i="2"/>
  <c r="T603" i="2"/>
  <c r="T163" i="2"/>
  <c r="T470" i="2"/>
  <c r="T502" i="2"/>
  <c r="T61" i="2"/>
  <c r="T259" i="2"/>
  <c r="T23" i="2"/>
  <c r="T54" i="2"/>
  <c r="T571" i="2"/>
  <c r="T342" i="2"/>
  <c r="T325" i="2"/>
  <c r="T86" i="2"/>
  <c r="T531" i="2"/>
  <c r="T160" i="2"/>
  <c r="T426" i="2"/>
  <c r="T718" i="2"/>
  <c r="T109" i="2"/>
  <c r="T67" i="2"/>
  <c r="T592" i="2"/>
  <c r="T261" i="2"/>
  <c r="T95" i="2"/>
  <c r="T302" i="2"/>
  <c r="T625" i="2"/>
  <c r="T437" i="2"/>
  <c r="T725" i="2"/>
  <c r="T78" i="2"/>
  <c r="T138" i="2"/>
  <c r="T612" i="2"/>
  <c r="T389" i="2"/>
  <c r="T509" i="2"/>
  <c r="T114" i="2"/>
  <c r="T179" i="2"/>
  <c r="T167" i="2"/>
  <c r="T456" i="2"/>
  <c r="T635" i="2"/>
  <c r="T733" i="2"/>
  <c r="T582" i="2"/>
  <c r="T192" i="2"/>
  <c r="T585" i="2"/>
  <c r="T172" i="2"/>
  <c r="T321" i="2"/>
  <c r="T72" i="2"/>
  <c r="T631" i="2"/>
  <c r="T489" i="2"/>
  <c r="T589" i="2"/>
  <c r="T43" i="2"/>
  <c r="T640" i="2"/>
  <c r="T670" i="2"/>
  <c r="T410" i="2"/>
  <c r="T260" i="2"/>
  <c r="T563" i="2"/>
  <c r="T420" i="2"/>
  <c r="T235" i="2"/>
  <c r="T500" i="2"/>
  <c r="T128" i="2"/>
  <c r="T299" i="2"/>
  <c r="T70" i="2"/>
  <c r="T504" i="2"/>
  <c r="T59" i="2"/>
  <c r="T471" i="2"/>
  <c r="T618" i="2"/>
  <c r="T319" i="2"/>
  <c r="T60" i="2"/>
  <c r="T602" i="2"/>
  <c r="T370" i="2"/>
  <c r="T146" i="2"/>
  <c r="T171" i="2"/>
  <c r="T701" i="2"/>
  <c r="T117" i="2"/>
  <c r="T359" i="2"/>
  <c r="T196" i="2"/>
  <c r="T527" i="2"/>
  <c r="T161" i="2"/>
  <c r="T632" i="2"/>
  <c r="T374" i="2"/>
  <c r="T715" i="2"/>
  <c r="T651" i="2"/>
  <c r="T130" i="2"/>
  <c r="T226" i="2"/>
  <c r="T255" i="2"/>
  <c r="T522" i="2"/>
  <c r="T604" i="2"/>
  <c r="T710" i="2"/>
  <c r="T630" i="2"/>
  <c r="T685" i="2"/>
  <c r="T262" i="2"/>
  <c r="T170" i="2"/>
  <c r="T623" i="2"/>
  <c r="T333" i="2"/>
  <c r="T239" i="2"/>
  <c r="T521" i="2"/>
  <c r="T594" i="2"/>
  <c r="T372" i="2"/>
  <c r="T697" i="2"/>
  <c r="T515" i="2"/>
  <c r="T543" i="2"/>
  <c r="T175" i="2"/>
  <c r="T617" i="2"/>
  <c r="T719" i="2"/>
  <c r="T425" i="2"/>
  <c r="T467" i="2"/>
  <c r="T610" i="2"/>
  <c r="T737" i="2"/>
  <c r="T156" i="2"/>
  <c r="T296" i="2"/>
  <c r="T224" i="2"/>
  <c r="T442" i="2"/>
  <c r="T127" i="2"/>
  <c r="T510" i="2"/>
  <c r="T547" i="2"/>
  <c r="T190" i="2"/>
  <c r="T131" i="2"/>
  <c r="T222" i="2"/>
  <c r="T520" i="2"/>
  <c r="T208" i="2"/>
  <c r="T125" i="2"/>
  <c r="T416" i="2"/>
  <c r="T246" i="2"/>
  <c r="T256" i="2"/>
  <c r="T724" i="2"/>
  <c r="T511" i="2"/>
  <c r="T394" i="2"/>
  <c r="T344" i="2"/>
  <c r="T158" i="2"/>
  <c r="T289" i="2"/>
  <c r="T695" i="2"/>
  <c r="T673" i="2"/>
  <c r="T548" i="2"/>
  <c r="T550" i="2"/>
  <c r="T113" i="2"/>
  <c r="T705" i="2"/>
  <c r="T380" i="2"/>
  <c r="T108" i="2"/>
  <c r="T430" i="2"/>
  <c r="T499" i="2"/>
  <c r="T112" i="2"/>
  <c r="T275" i="2"/>
  <c r="T458" i="2"/>
  <c r="T435" i="2"/>
  <c r="T551" i="2"/>
  <c r="T605" i="2"/>
  <c r="T712" i="2"/>
  <c r="T396" i="2"/>
  <c r="T225" i="2"/>
  <c r="T118" i="2"/>
  <c r="T541" i="2"/>
  <c r="T669" i="2"/>
  <c r="T598" i="2"/>
  <c r="T468" i="2"/>
  <c r="T614" i="2"/>
  <c r="T249" i="2"/>
  <c r="T639" i="2"/>
  <c r="T373" i="2"/>
  <c r="T381" i="2"/>
  <c r="T655" i="2"/>
  <c r="T419" i="2"/>
  <c r="T686" i="2"/>
  <c r="T736" i="2"/>
  <c r="T709" i="2"/>
  <c r="T482" i="2"/>
  <c r="T681" i="2"/>
  <c r="T412" i="2"/>
  <c r="T671" i="2"/>
  <c r="T597" i="2"/>
  <c r="T729" i="2"/>
  <c r="T683" i="2"/>
  <c r="T624" i="2"/>
  <c r="T634" i="2"/>
  <c r="T487" i="2"/>
  <c r="T643" i="2"/>
  <c r="T690" i="2"/>
  <c r="T674" i="2"/>
  <c r="T722" i="2"/>
  <c r="T704" i="2"/>
  <c r="T713" i="2"/>
  <c r="T680" i="2"/>
  <c r="T636" i="2"/>
  <c r="T711" i="2"/>
  <c r="T730" i="2"/>
  <c r="T738" i="2"/>
  <c r="S645" i="2"/>
  <c r="S461" i="2"/>
  <c r="S493" i="2"/>
  <c r="S104" i="2"/>
  <c r="S257" i="2"/>
  <c r="S371" i="2"/>
  <c r="S385" i="2"/>
  <c r="S562" i="2"/>
  <c r="S340" i="2"/>
  <c r="S619" i="2"/>
  <c r="S387" i="2"/>
  <c r="S214" i="2"/>
  <c r="S123" i="2"/>
  <c r="S684" i="2"/>
  <c r="S71" i="2"/>
  <c r="S524" i="2"/>
  <c r="S285" i="2"/>
  <c r="S566" i="2"/>
  <c r="S647" i="2"/>
  <c r="S336" i="2"/>
  <c r="S444" i="2"/>
  <c r="S273" i="2"/>
  <c r="S365" i="2"/>
  <c r="S209" i="2"/>
  <c r="S552" i="2"/>
  <c r="S564" i="2"/>
  <c r="S628" i="2"/>
  <c r="S460" i="2"/>
  <c r="S102" i="2"/>
  <c r="S64" i="2"/>
  <c r="S431" i="2"/>
  <c r="S641" i="2"/>
  <c r="S244" i="2"/>
  <c r="S696" i="2"/>
  <c r="S399" i="2"/>
  <c r="S16" i="2"/>
  <c r="S726" i="2"/>
  <c r="S120" i="2"/>
  <c r="S657" i="2"/>
  <c r="S464" i="2"/>
  <c r="S484" i="2"/>
  <c r="S149" i="2"/>
  <c r="S453" i="2"/>
  <c r="S339" i="2"/>
  <c r="S609" i="2"/>
  <c r="S535" i="2"/>
  <c r="S247" i="2"/>
  <c r="S613" i="2"/>
  <c r="S311" i="2"/>
  <c r="S465" i="2"/>
  <c r="S314" i="2"/>
  <c r="S310" i="2"/>
  <c r="S241" i="2"/>
  <c r="S288" i="2"/>
  <c r="S199" i="2"/>
  <c r="S450" i="2"/>
  <c r="S268" i="2"/>
  <c r="S466" i="2"/>
  <c r="S595" i="2"/>
  <c r="S274" i="2"/>
  <c r="S557" i="2"/>
  <c r="S352" i="2"/>
  <c r="S578" i="2"/>
  <c r="S378" i="2"/>
  <c r="S400" i="2"/>
  <c r="S375" i="2"/>
  <c r="S408" i="2"/>
  <c r="S505" i="2"/>
  <c r="S549" i="2"/>
  <c r="S417" i="2"/>
  <c r="S366" i="2"/>
  <c r="S176" i="2"/>
  <c r="S212" i="2"/>
  <c r="S173" i="2"/>
  <c r="S593" i="2"/>
  <c r="S269" i="2"/>
  <c r="S105" i="2"/>
  <c r="S36" i="2"/>
  <c r="S129" i="2"/>
  <c r="S218" i="2"/>
  <c r="S316" i="2"/>
  <c r="S223" i="2"/>
  <c r="S525" i="2"/>
  <c r="S132" i="2"/>
  <c r="S35" i="2"/>
  <c r="S438" i="2"/>
  <c r="S139" i="2"/>
  <c r="S463" i="2"/>
  <c r="S348" i="2"/>
  <c r="S337" i="2"/>
  <c r="S517" i="2"/>
  <c r="S30" i="2"/>
  <c r="S106" i="2"/>
  <c r="S414" i="2"/>
  <c r="S313" i="2"/>
  <c r="S591" i="2"/>
  <c r="S182" i="2"/>
  <c r="S723" i="2"/>
  <c r="S542" i="2"/>
  <c r="S449" i="2"/>
  <c r="S94" i="2"/>
  <c r="S19" i="2"/>
  <c r="S134" i="2"/>
  <c r="S637" i="2"/>
  <c r="S446" i="2"/>
  <c r="S358" i="2"/>
  <c r="S376" i="2"/>
  <c r="S334" i="2"/>
  <c r="S679" i="2"/>
  <c r="S39" i="2"/>
  <c r="S66" i="2"/>
  <c r="S324" i="2"/>
  <c r="S476" i="2"/>
  <c r="S55" i="2"/>
  <c r="S364" i="2"/>
  <c r="S99" i="2"/>
  <c r="S327" i="2"/>
  <c r="S404" i="2"/>
  <c r="S700" i="2"/>
  <c r="S496" i="2"/>
  <c r="S402" i="2"/>
  <c r="S318" i="2"/>
  <c r="S191" i="2"/>
  <c r="S103" i="2"/>
  <c r="S307" i="2"/>
  <c r="S267" i="2"/>
  <c r="S728" i="2"/>
  <c r="S379" i="2"/>
  <c r="S10" i="2"/>
  <c r="S230" i="2"/>
  <c r="S213" i="2"/>
  <c r="S403" i="2"/>
  <c r="S238" i="2"/>
  <c r="S490" i="2"/>
  <c r="S413" i="2"/>
  <c r="S346" i="2"/>
  <c r="S629" i="2"/>
  <c r="S242" i="2"/>
  <c r="S332" i="2"/>
  <c r="S668" i="2"/>
  <c r="S367" i="2"/>
  <c r="S672" i="2"/>
  <c r="S100" i="2"/>
  <c r="S601" i="2"/>
  <c r="S512" i="2"/>
  <c r="S443" i="2"/>
  <c r="S205" i="2"/>
  <c r="S33" i="2"/>
  <c r="S555" i="2"/>
  <c r="S391" i="2"/>
  <c r="S195" i="2"/>
  <c r="S478" i="2"/>
  <c r="S306" i="2"/>
  <c r="S155" i="2"/>
  <c r="S397" i="2"/>
  <c r="S735" i="2"/>
  <c r="S27" i="2"/>
  <c r="S395" i="2"/>
  <c r="S479" i="2"/>
  <c r="S497" i="2"/>
  <c r="S676" i="2"/>
  <c r="S204" i="2"/>
  <c r="S272" i="2"/>
  <c r="S193" i="2"/>
  <c r="S572" i="2"/>
  <c r="S315" i="2"/>
  <c r="S506" i="2"/>
  <c r="S475" i="2"/>
  <c r="S51" i="2"/>
  <c r="S101" i="2"/>
  <c r="S540" i="2"/>
  <c r="S554" i="2"/>
  <c r="S74" i="2"/>
  <c r="S528" i="2"/>
  <c r="S660" i="2"/>
  <c r="S536" i="2"/>
  <c r="S169" i="2"/>
  <c r="S409" i="2"/>
  <c r="S650" i="2"/>
  <c r="S294" i="2"/>
  <c r="S606" i="2"/>
  <c r="S687" i="2"/>
  <c r="S495" i="2"/>
  <c r="S622" i="2"/>
  <c r="S692" i="2"/>
  <c r="S596" i="2"/>
  <c r="S25" i="2"/>
  <c r="S210" i="2"/>
  <c r="S338" i="2"/>
  <c r="S73" i="2"/>
  <c r="S488" i="2"/>
  <c r="S38" i="2"/>
  <c r="S328" i="2"/>
  <c r="S240" i="2"/>
  <c r="S189" i="2"/>
  <c r="S693" i="2"/>
  <c r="S658" i="2"/>
  <c r="S47" i="2"/>
  <c r="S432" i="2"/>
  <c r="S250" i="2"/>
  <c r="S532" i="2"/>
  <c r="S451" i="2"/>
  <c r="S652" i="2"/>
  <c r="S258" i="2"/>
  <c r="S567" i="2"/>
  <c r="S187" i="2"/>
  <c r="S447" i="2"/>
  <c r="S42" i="2"/>
  <c r="S691" i="2"/>
  <c r="S6" i="2"/>
  <c r="S454" i="2"/>
  <c r="S439" i="2"/>
  <c r="S667" i="2"/>
  <c r="S279" i="2"/>
  <c r="S516" i="2"/>
  <c r="S68" i="2"/>
  <c r="S287" i="2"/>
  <c r="S281" i="2"/>
  <c r="S263" i="2"/>
  <c r="S174" i="2"/>
  <c r="S177" i="2"/>
  <c r="S675" i="2"/>
  <c r="S150" i="2"/>
  <c r="S559" i="2"/>
  <c r="S633" i="2"/>
  <c r="S355" i="2"/>
  <c r="S457" i="2"/>
  <c r="S81" i="2"/>
  <c r="S474" i="2"/>
  <c r="S611" i="2"/>
  <c r="S472" i="2"/>
  <c r="S82" i="2"/>
  <c r="S183" i="2"/>
  <c r="S663" i="2"/>
  <c r="S309" i="2"/>
  <c r="S392" i="2"/>
  <c r="S434" i="2"/>
  <c r="S377" i="2"/>
  <c r="S406" i="2"/>
  <c r="S401" i="2"/>
  <c r="S295" i="2"/>
  <c r="S41" i="2"/>
  <c r="S534" i="2"/>
  <c r="S662" i="2"/>
  <c r="S181" i="2"/>
  <c r="S135" i="2"/>
  <c r="S32" i="2"/>
  <c r="S44" i="2"/>
  <c r="S280" i="2"/>
  <c r="S293" i="2"/>
  <c r="S323" i="2"/>
  <c r="S433" i="2"/>
  <c r="S194" i="2"/>
  <c r="S659" i="2"/>
  <c r="S29" i="2"/>
  <c r="S79" i="2"/>
  <c r="S77" i="2"/>
  <c r="S144" i="2"/>
  <c r="S481" i="2"/>
  <c r="S436" i="2"/>
  <c r="S706" i="2"/>
  <c r="S62" i="2"/>
  <c r="S717" i="2"/>
  <c r="S574" i="2"/>
  <c r="S501" i="2"/>
  <c r="S357" i="2"/>
  <c r="S317" i="2"/>
  <c r="S341" i="2"/>
  <c r="S411" i="2"/>
  <c r="S491" i="2"/>
  <c r="S383" i="2"/>
  <c r="S455" i="2"/>
  <c r="S320" i="2"/>
  <c r="S653" i="2"/>
  <c r="S34" i="2"/>
  <c r="S556" i="2"/>
  <c r="S206" i="2"/>
  <c r="S21" i="2"/>
  <c r="S494" i="2"/>
  <c r="S565" i="2"/>
  <c r="S384" i="2"/>
  <c r="S142" i="2"/>
  <c r="S50" i="2"/>
  <c r="S714" i="2"/>
  <c r="S720" i="2"/>
  <c r="S124" i="2"/>
  <c r="S608" i="2"/>
  <c r="S137" i="2"/>
  <c r="S157" i="2"/>
  <c r="S545" i="2"/>
  <c r="S486" i="2"/>
  <c r="S452" i="2"/>
  <c r="S122" i="2"/>
  <c r="S649" i="2"/>
  <c r="S252" i="2"/>
  <c r="S5" i="2"/>
  <c r="S145" i="2"/>
  <c r="S90" i="2"/>
  <c r="S197" i="2"/>
  <c r="S207" i="2"/>
  <c r="S185" i="2"/>
  <c r="S627" i="2"/>
  <c r="S398" i="2"/>
  <c r="S462" i="2"/>
  <c r="S75" i="2"/>
  <c r="S682" i="2"/>
  <c r="S147" i="2"/>
  <c r="S80" i="2"/>
  <c r="S330" i="2"/>
  <c r="S219" i="2"/>
  <c r="S656" i="2"/>
  <c r="S26" i="2"/>
  <c r="S3" i="2"/>
  <c r="S498" i="2"/>
  <c r="S304" i="2"/>
  <c r="S232" i="2"/>
  <c r="S292" i="2"/>
  <c r="S153" i="2"/>
  <c r="S312" i="2"/>
  <c r="S308" i="2"/>
  <c r="S480" i="2"/>
  <c r="S343" i="2"/>
  <c r="S407" i="2"/>
  <c r="S85" i="2"/>
  <c r="S96" i="2"/>
  <c r="S154" i="2"/>
  <c r="S87" i="2"/>
  <c r="S97" i="2"/>
  <c r="S621" i="2"/>
  <c r="S2" i="2"/>
  <c r="S188" i="2"/>
  <c r="S58" i="2"/>
  <c r="S151" i="2"/>
  <c r="S57" i="2"/>
  <c r="S561" i="2"/>
  <c r="S115" i="2"/>
  <c r="S56" i="2"/>
  <c r="S642" i="2"/>
  <c r="S88" i="2"/>
  <c r="S351" i="2"/>
  <c r="S415" i="2"/>
  <c r="S276" i="2"/>
  <c r="S184" i="2"/>
  <c r="S37" i="2"/>
  <c r="S229" i="2"/>
  <c r="S665" i="2"/>
  <c r="S546" i="2"/>
  <c r="S666" i="2"/>
  <c r="S553" i="2"/>
  <c r="S600" i="2"/>
  <c r="S349" i="2"/>
  <c r="S386" i="2"/>
  <c r="S599" i="2"/>
  <c r="S448" i="2"/>
  <c r="S278" i="2"/>
  <c r="S573" i="2"/>
  <c r="S164" i="2"/>
  <c r="S538" i="2"/>
  <c r="S40" i="2"/>
  <c r="S228" i="2"/>
  <c r="S233" i="2"/>
  <c r="S141" i="2"/>
  <c r="S140" i="2"/>
  <c r="S116" i="2"/>
  <c r="S69" i="2"/>
  <c r="S121" i="2"/>
  <c r="S694" i="2"/>
  <c r="S65" i="2"/>
  <c r="S523" i="2"/>
  <c r="S31" i="2"/>
  <c r="S119" i="2"/>
  <c r="S483" i="2"/>
  <c r="S63" i="2"/>
  <c r="S322" i="2"/>
  <c r="S361" i="2"/>
  <c r="S91" i="2"/>
  <c r="S539" i="2"/>
  <c r="S98" i="2"/>
  <c r="S126" i="2"/>
  <c r="S217" i="2"/>
  <c r="S586" i="2"/>
  <c r="S46" i="2"/>
  <c r="S678" i="2"/>
  <c r="S277" i="2"/>
  <c r="S216" i="2"/>
  <c r="S24" i="2"/>
  <c r="S9" i="2"/>
  <c r="S221" i="2"/>
  <c r="S201" i="2"/>
  <c r="S734" i="2"/>
  <c r="S581" i="2"/>
  <c r="S459" i="2"/>
  <c r="S353" i="2"/>
  <c r="S362" i="2"/>
  <c r="S152" i="2"/>
  <c r="S473" i="2"/>
  <c r="S253" i="2"/>
  <c r="S513" i="2"/>
  <c r="S11" i="2"/>
  <c r="S615" i="2"/>
  <c r="S544" i="2"/>
  <c r="S4" i="2"/>
  <c r="S519" i="2"/>
  <c r="S405" i="2"/>
  <c r="S180" i="2"/>
  <c r="S428" i="2"/>
  <c r="S18" i="2"/>
  <c r="S345" i="2"/>
  <c r="S13" i="2"/>
  <c r="S227" i="2"/>
  <c r="S393" i="2"/>
  <c r="S22" i="2"/>
  <c r="S198" i="2"/>
  <c r="S698" i="2"/>
  <c r="S648" i="2"/>
  <c r="S689" i="2"/>
  <c r="S429" i="2"/>
  <c r="S297" i="2"/>
  <c r="S203" i="2"/>
  <c r="S646" i="2"/>
  <c r="S518" i="2"/>
  <c r="S688" i="2"/>
  <c r="S369" i="2"/>
  <c r="S298" i="2"/>
  <c r="S110" i="2"/>
  <c r="S178" i="2"/>
  <c r="S580" i="2"/>
  <c r="S732" i="2"/>
  <c r="S248" i="2"/>
  <c r="S588" i="2"/>
  <c r="S427" i="2"/>
  <c r="S111" i="2"/>
  <c r="S300" i="2"/>
  <c r="S445" i="2"/>
  <c r="S283" i="2"/>
  <c r="S533" i="2"/>
  <c r="S165" i="2"/>
  <c r="S14" i="2"/>
  <c r="S644" i="2"/>
  <c r="S215" i="2"/>
  <c r="S166" i="2"/>
  <c r="S616" i="2"/>
  <c r="S626" i="2"/>
  <c r="S254" i="2"/>
  <c r="S284" i="2"/>
  <c r="S558" i="2"/>
  <c r="S211" i="2"/>
  <c r="S107" i="2"/>
  <c r="S7" i="2"/>
  <c r="S347" i="2"/>
  <c r="S52" i="2"/>
  <c r="S49" i="2"/>
  <c r="S8" i="2"/>
  <c r="S148" i="2"/>
  <c r="S441" i="2"/>
  <c r="S291" i="2"/>
  <c r="S677" i="2"/>
  <c r="S570" i="2"/>
  <c r="S136" i="2"/>
  <c r="S508" i="2"/>
  <c r="S699" i="2"/>
  <c r="S168" i="2"/>
  <c r="S133" i="2"/>
  <c r="S576" i="2"/>
  <c r="S537" i="2"/>
  <c r="S12" i="2"/>
  <c r="S477" i="2"/>
  <c r="S363" i="2"/>
  <c r="S638" i="2"/>
  <c r="S423" i="2"/>
  <c r="S143" i="2"/>
  <c r="S93" i="2"/>
  <c r="S237" i="2"/>
  <c r="S17" i="2"/>
  <c r="S350" i="2"/>
  <c r="S424" i="2"/>
  <c r="S251" i="2"/>
  <c r="S530" i="2"/>
  <c r="S15" i="2"/>
  <c r="S664" i="2"/>
  <c r="S620" i="2"/>
  <c r="S243" i="2"/>
  <c r="S245" i="2"/>
  <c r="S368" i="2"/>
  <c r="S575" i="2"/>
  <c r="S418" i="2"/>
  <c r="S590" i="2"/>
  <c r="S20" i="2"/>
  <c r="S159" i="2"/>
  <c r="S492" i="2"/>
  <c r="S234" i="2"/>
  <c r="S282" i="2"/>
  <c r="S485" i="2"/>
  <c r="S583" i="2"/>
  <c r="S727" i="2"/>
  <c r="S271" i="2"/>
  <c r="S84" i="2"/>
  <c r="S326" i="2"/>
  <c r="S264" i="2"/>
  <c r="S702" i="2"/>
  <c r="S514" i="2"/>
  <c r="S200" i="2"/>
  <c r="S654" i="2"/>
  <c r="S503" i="2"/>
  <c r="S331" i="2"/>
  <c r="S526" i="2"/>
  <c r="S354" i="2"/>
  <c r="S731" i="2"/>
  <c r="S579" i="2"/>
  <c r="S231" i="2"/>
  <c r="S569" i="2"/>
  <c r="S83" i="2"/>
  <c r="S607" i="2"/>
  <c r="S301" i="2"/>
  <c r="S390" i="2"/>
  <c r="S707" i="2"/>
  <c r="S290" i="2"/>
  <c r="S53" i="2"/>
  <c r="S560" i="2"/>
  <c r="S529" i="2"/>
  <c r="S305" i="2"/>
  <c r="S265" i="2"/>
  <c r="S76" i="2"/>
  <c r="S220" i="2"/>
  <c r="S661" i="2"/>
  <c r="S577" i="2"/>
  <c r="S721" i="2"/>
  <c r="S45" i="2"/>
  <c r="S507" i="2"/>
  <c r="S469" i="2"/>
  <c r="S236" i="2"/>
  <c r="S286" i="2"/>
  <c r="S48" i="2"/>
  <c r="S360" i="2"/>
  <c r="S568" i="2"/>
  <c r="S266" i="2"/>
  <c r="S92" i="2"/>
  <c r="S388" i="2"/>
  <c r="S329" i="2"/>
  <c r="S89" i="2"/>
  <c r="S382" i="2"/>
  <c r="S186" i="2"/>
  <c r="S422" i="2"/>
  <c r="S202" i="2"/>
  <c r="S28" i="2"/>
  <c r="S162" i="2"/>
  <c r="S356" i="2"/>
  <c r="S716" i="2"/>
  <c r="S303" i="2"/>
  <c r="S708" i="2"/>
  <c r="S440" i="2"/>
  <c r="S270" i="2"/>
  <c r="S421" i="2"/>
  <c r="S335" i="2"/>
  <c r="S703" i="2"/>
  <c r="S584" i="2"/>
  <c r="S587" i="2"/>
  <c r="S603" i="2"/>
  <c r="S163" i="2"/>
  <c r="S470" i="2"/>
  <c r="S502" i="2"/>
  <c r="S61" i="2"/>
  <c r="S259" i="2"/>
  <c r="S23" i="2"/>
  <c r="S54" i="2"/>
  <c r="S571" i="2"/>
  <c r="S342" i="2"/>
  <c r="S325" i="2"/>
  <c r="S86" i="2"/>
  <c r="S531" i="2"/>
  <c r="S160" i="2"/>
  <c r="S426" i="2"/>
  <c r="S718" i="2"/>
  <c r="S109" i="2"/>
  <c r="S67" i="2"/>
  <c r="S592" i="2"/>
  <c r="S261" i="2"/>
  <c r="S95" i="2"/>
  <c r="S302" i="2"/>
  <c r="S625" i="2"/>
  <c r="S437" i="2"/>
  <c r="S725" i="2"/>
  <c r="S78" i="2"/>
  <c r="S138" i="2"/>
  <c r="S612" i="2"/>
  <c r="S389" i="2"/>
  <c r="S509" i="2"/>
  <c r="S114" i="2"/>
  <c r="S179" i="2"/>
  <c r="S167" i="2"/>
  <c r="S456" i="2"/>
  <c r="S635" i="2"/>
  <c r="S733" i="2"/>
  <c r="S582" i="2"/>
  <c r="S192" i="2"/>
  <c r="S585" i="2"/>
  <c r="S172" i="2"/>
  <c r="S321" i="2"/>
  <c r="S72" i="2"/>
  <c r="S631" i="2"/>
  <c r="S489" i="2"/>
  <c r="S589" i="2"/>
  <c r="S43" i="2"/>
  <c r="S640" i="2"/>
  <c r="S670" i="2"/>
  <c r="S410" i="2"/>
  <c r="S260" i="2"/>
  <c r="S563" i="2"/>
  <c r="S420" i="2"/>
  <c r="S235" i="2"/>
  <c r="S500" i="2"/>
  <c r="S128" i="2"/>
  <c r="S299" i="2"/>
  <c r="S70" i="2"/>
  <c r="S504" i="2"/>
  <c r="S59" i="2"/>
  <c r="S471" i="2"/>
  <c r="S618" i="2"/>
  <c r="S319" i="2"/>
  <c r="S60" i="2"/>
  <c r="S602" i="2"/>
  <c r="S370" i="2"/>
  <c r="S146" i="2"/>
  <c r="S171" i="2"/>
  <c r="S701" i="2"/>
  <c r="S117" i="2"/>
  <c r="S359" i="2"/>
  <c r="S196" i="2"/>
  <c r="S527" i="2"/>
  <c r="S161" i="2"/>
  <c r="S632" i="2"/>
  <c r="S374" i="2"/>
  <c r="S715" i="2"/>
  <c r="S651" i="2"/>
  <c r="S130" i="2"/>
  <c r="S226" i="2"/>
  <c r="S255" i="2"/>
  <c r="S522" i="2"/>
  <c r="S604" i="2"/>
  <c r="S710" i="2"/>
  <c r="S630" i="2"/>
  <c r="S685" i="2"/>
  <c r="S262" i="2"/>
  <c r="S170" i="2"/>
  <c r="S623" i="2"/>
  <c r="S333" i="2"/>
  <c r="S239" i="2"/>
  <c r="S521" i="2"/>
  <c r="S594" i="2"/>
  <c r="S372" i="2"/>
  <c r="S697" i="2"/>
  <c r="S515" i="2"/>
  <c r="S543" i="2"/>
  <c r="S175" i="2"/>
  <c r="S617" i="2"/>
  <c r="S719" i="2"/>
  <c r="S425" i="2"/>
  <c r="S467" i="2"/>
  <c r="S610" i="2"/>
  <c r="S737" i="2"/>
  <c r="S156" i="2"/>
  <c r="S296" i="2"/>
  <c r="S224" i="2"/>
  <c r="S442" i="2"/>
  <c r="S127" i="2"/>
  <c r="S510" i="2"/>
  <c r="S547" i="2"/>
  <c r="S190" i="2"/>
  <c r="S131" i="2"/>
  <c r="S222" i="2"/>
  <c r="S520" i="2"/>
  <c r="S208" i="2"/>
  <c r="S125" i="2"/>
  <c r="S416" i="2"/>
  <c r="S246" i="2"/>
  <c r="S256" i="2"/>
  <c r="S724" i="2"/>
  <c r="S511" i="2"/>
  <c r="S394" i="2"/>
  <c r="S344" i="2"/>
  <c r="S158" i="2"/>
  <c r="S289" i="2"/>
  <c r="S695" i="2"/>
  <c r="S673" i="2"/>
  <c r="S548" i="2"/>
  <c r="S550" i="2"/>
  <c r="S113" i="2"/>
  <c r="S705" i="2"/>
  <c r="S380" i="2"/>
  <c r="S108" i="2"/>
  <c r="S430" i="2"/>
  <c r="S499" i="2"/>
  <c r="S112" i="2"/>
  <c r="S275" i="2"/>
  <c r="S458" i="2"/>
  <c r="S435" i="2"/>
  <c r="S551" i="2"/>
  <c r="S605" i="2"/>
  <c r="S712" i="2"/>
  <c r="S396" i="2"/>
  <c r="S225" i="2"/>
  <c r="S118" i="2"/>
  <c r="S541" i="2"/>
  <c r="S669" i="2"/>
  <c r="S598" i="2"/>
  <c r="S468" i="2"/>
  <c r="S614" i="2"/>
  <c r="S249" i="2"/>
  <c r="S639" i="2"/>
  <c r="S373" i="2"/>
  <c r="S381" i="2"/>
  <c r="S655" i="2"/>
  <c r="S419" i="2"/>
  <c r="S686" i="2"/>
  <c r="S736" i="2"/>
  <c r="S709" i="2"/>
  <c r="S482" i="2"/>
  <c r="S681" i="2"/>
  <c r="S412" i="2"/>
  <c r="S671" i="2"/>
  <c r="S597" i="2"/>
  <c r="S729" i="2"/>
  <c r="S683" i="2"/>
  <c r="S624" i="2"/>
  <c r="S634" i="2"/>
  <c r="S487" i="2"/>
  <c r="S643" i="2"/>
  <c r="S690" i="2"/>
  <c r="S674" i="2"/>
  <c r="S722" i="2"/>
  <c r="S704" i="2"/>
  <c r="S713" i="2"/>
  <c r="S680" i="2"/>
  <c r="S636" i="2"/>
  <c r="S711" i="2"/>
  <c r="S730" i="2"/>
  <c r="S738" i="2"/>
  <c r="N645" i="2"/>
  <c r="N461" i="2"/>
  <c r="N493" i="2"/>
  <c r="N104" i="2"/>
  <c r="N257" i="2"/>
  <c r="N371" i="2"/>
  <c r="N385" i="2"/>
  <c r="N562" i="2"/>
  <c r="N340" i="2"/>
  <c r="N619" i="2"/>
  <c r="N387" i="2"/>
  <c r="N214" i="2"/>
  <c r="N123" i="2"/>
  <c r="N684" i="2"/>
  <c r="N71" i="2"/>
  <c r="N524" i="2"/>
  <c r="N285" i="2"/>
  <c r="N566" i="2"/>
  <c r="N647" i="2"/>
  <c r="N336" i="2"/>
  <c r="N444" i="2"/>
  <c r="N273" i="2"/>
  <c r="N365" i="2"/>
  <c r="N209" i="2"/>
  <c r="N552" i="2"/>
  <c r="N564" i="2"/>
  <c r="N628" i="2"/>
  <c r="N460" i="2"/>
  <c r="N102" i="2"/>
  <c r="N64" i="2"/>
  <c r="N431" i="2"/>
  <c r="N641" i="2"/>
  <c r="N244" i="2"/>
  <c r="N696" i="2"/>
  <c r="N399" i="2"/>
  <c r="N16" i="2"/>
  <c r="N726" i="2"/>
  <c r="N120" i="2"/>
  <c r="N657" i="2"/>
  <c r="N464" i="2"/>
  <c r="N484" i="2"/>
  <c r="N149" i="2"/>
  <c r="N453" i="2"/>
  <c r="N339" i="2"/>
  <c r="N609" i="2"/>
  <c r="N535" i="2"/>
  <c r="N247" i="2"/>
  <c r="N613" i="2"/>
  <c r="N311" i="2"/>
  <c r="N465" i="2"/>
  <c r="N314" i="2"/>
  <c r="N310" i="2"/>
  <c r="N241" i="2"/>
  <c r="N288" i="2"/>
  <c r="N199" i="2"/>
  <c r="N450" i="2"/>
  <c r="N268" i="2"/>
  <c r="N466" i="2"/>
  <c r="N595" i="2"/>
  <c r="N274" i="2"/>
  <c r="N557" i="2"/>
  <c r="N352" i="2"/>
  <c r="N578" i="2"/>
  <c r="N378" i="2"/>
  <c r="N400" i="2"/>
  <c r="N375" i="2"/>
  <c r="N408" i="2"/>
  <c r="N505" i="2"/>
  <c r="N549" i="2"/>
  <c r="N417" i="2"/>
  <c r="N366" i="2"/>
  <c r="N176" i="2"/>
  <c r="N212" i="2"/>
  <c r="N173" i="2"/>
  <c r="N593" i="2"/>
  <c r="N269" i="2"/>
  <c r="N105" i="2"/>
  <c r="N36" i="2"/>
  <c r="N129" i="2"/>
  <c r="N218" i="2"/>
  <c r="N316" i="2"/>
  <c r="N223" i="2"/>
  <c r="N525" i="2"/>
  <c r="N132" i="2"/>
  <c r="N35" i="2"/>
  <c r="N438" i="2"/>
  <c r="N139" i="2"/>
  <c r="N463" i="2"/>
  <c r="N348" i="2"/>
  <c r="N337" i="2"/>
  <c r="N517" i="2"/>
  <c r="N30" i="2"/>
  <c r="N106" i="2"/>
  <c r="N414" i="2"/>
  <c r="N313" i="2"/>
  <c r="N591" i="2"/>
  <c r="N182" i="2"/>
  <c r="N723" i="2"/>
  <c r="N542" i="2"/>
  <c r="N449" i="2"/>
  <c r="N94" i="2"/>
  <c r="N19" i="2"/>
  <c r="N134" i="2"/>
  <c r="N637" i="2"/>
  <c r="N446" i="2"/>
  <c r="N358" i="2"/>
  <c r="N376" i="2"/>
  <c r="N334" i="2"/>
  <c r="N679" i="2"/>
  <c r="N39" i="2"/>
  <c r="N66" i="2"/>
  <c r="N324" i="2"/>
  <c r="N476" i="2"/>
  <c r="N55" i="2"/>
  <c r="N364" i="2"/>
  <c r="N99" i="2"/>
  <c r="N327" i="2"/>
  <c r="N404" i="2"/>
  <c r="N700" i="2"/>
  <c r="N496" i="2"/>
  <c r="N402" i="2"/>
  <c r="N318" i="2"/>
  <c r="N191" i="2"/>
  <c r="N103" i="2"/>
  <c r="N307" i="2"/>
  <c r="N267" i="2"/>
  <c r="N728" i="2"/>
  <c r="N379" i="2"/>
  <c r="N10" i="2"/>
  <c r="N230" i="2"/>
  <c r="N213" i="2"/>
  <c r="N403" i="2"/>
  <c r="N238" i="2"/>
  <c r="N490" i="2"/>
  <c r="N413" i="2"/>
  <c r="N346" i="2"/>
  <c r="N629" i="2"/>
  <c r="N242" i="2"/>
  <c r="N332" i="2"/>
  <c r="N668" i="2"/>
  <c r="N367" i="2"/>
  <c r="N672" i="2"/>
  <c r="N100" i="2"/>
  <c r="N601" i="2"/>
  <c r="N512" i="2"/>
  <c r="N443" i="2"/>
  <c r="N205" i="2"/>
  <c r="N33" i="2"/>
  <c r="N555" i="2"/>
  <c r="N391" i="2"/>
  <c r="N195" i="2"/>
  <c r="N478" i="2"/>
  <c r="N306" i="2"/>
  <c r="N155" i="2"/>
  <c r="N397" i="2"/>
  <c r="N735" i="2"/>
  <c r="N27" i="2"/>
  <c r="N395" i="2"/>
  <c r="N479" i="2"/>
  <c r="N497" i="2"/>
  <c r="N676" i="2"/>
  <c r="N204" i="2"/>
  <c r="N272" i="2"/>
  <c r="N193" i="2"/>
  <c r="N572" i="2"/>
  <c r="N315" i="2"/>
  <c r="N506" i="2"/>
  <c r="N475" i="2"/>
  <c r="N51" i="2"/>
  <c r="N101" i="2"/>
  <c r="N540" i="2"/>
  <c r="N554" i="2"/>
  <c r="N74" i="2"/>
  <c r="N528" i="2"/>
  <c r="N660" i="2"/>
  <c r="N536" i="2"/>
  <c r="N169" i="2"/>
  <c r="N409" i="2"/>
  <c r="N650" i="2"/>
  <c r="N294" i="2"/>
  <c r="N606" i="2"/>
  <c r="N687" i="2"/>
  <c r="N495" i="2"/>
  <c r="N622" i="2"/>
  <c r="N692" i="2"/>
  <c r="N596" i="2"/>
  <c r="N25" i="2"/>
  <c r="N210" i="2"/>
  <c r="N338" i="2"/>
  <c r="N73" i="2"/>
  <c r="N488" i="2"/>
  <c r="N38" i="2"/>
  <c r="N328" i="2"/>
  <c r="N240" i="2"/>
  <c r="N189" i="2"/>
  <c r="N693" i="2"/>
  <c r="N658" i="2"/>
  <c r="N47" i="2"/>
  <c r="N432" i="2"/>
  <c r="N250" i="2"/>
  <c r="N532" i="2"/>
  <c r="N451" i="2"/>
  <c r="N652" i="2"/>
  <c r="N258" i="2"/>
  <c r="N567" i="2"/>
  <c r="N187" i="2"/>
  <c r="N447" i="2"/>
  <c r="N42" i="2"/>
  <c r="N691" i="2"/>
  <c r="N6" i="2"/>
  <c r="N454" i="2"/>
  <c r="N439" i="2"/>
  <c r="N667" i="2"/>
  <c r="N279" i="2"/>
  <c r="N516" i="2"/>
  <c r="N68" i="2"/>
  <c r="N287" i="2"/>
  <c r="N281" i="2"/>
  <c r="N263" i="2"/>
  <c r="N174" i="2"/>
  <c r="N177" i="2"/>
  <c r="N675" i="2"/>
  <c r="N150" i="2"/>
  <c r="N559" i="2"/>
  <c r="N633" i="2"/>
  <c r="N355" i="2"/>
  <c r="N457" i="2"/>
  <c r="N81" i="2"/>
  <c r="N474" i="2"/>
  <c r="N611" i="2"/>
  <c r="N472" i="2"/>
  <c r="N82" i="2"/>
  <c r="N183" i="2"/>
  <c r="N663" i="2"/>
  <c r="N309" i="2"/>
  <c r="N392" i="2"/>
  <c r="N434" i="2"/>
  <c r="N377" i="2"/>
  <c r="N406" i="2"/>
  <c r="N401" i="2"/>
  <c r="N295" i="2"/>
  <c r="N41" i="2"/>
  <c r="N534" i="2"/>
  <c r="N662" i="2"/>
  <c r="N181" i="2"/>
  <c r="N135" i="2"/>
  <c r="N32" i="2"/>
  <c r="N44" i="2"/>
  <c r="N280" i="2"/>
  <c r="N293" i="2"/>
  <c r="N323" i="2"/>
  <c r="N433" i="2"/>
  <c r="N194" i="2"/>
  <c r="N659" i="2"/>
  <c r="N29" i="2"/>
  <c r="N79" i="2"/>
  <c r="N77" i="2"/>
  <c r="N144" i="2"/>
  <c r="N481" i="2"/>
  <c r="N436" i="2"/>
  <c r="N706" i="2"/>
  <c r="N62" i="2"/>
  <c r="N717" i="2"/>
  <c r="N574" i="2"/>
  <c r="N501" i="2"/>
  <c r="N357" i="2"/>
  <c r="N317" i="2"/>
  <c r="N341" i="2"/>
  <c r="N411" i="2"/>
  <c r="N491" i="2"/>
  <c r="N383" i="2"/>
  <c r="N455" i="2"/>
  <c r="N320" i="2"/>
  <c r="N653" i="2"/>
  <c r="N34" i="2"/>
  <c r="N556" i="2"/>
  <c r="N206" i="2"/>
  <c r="N21" i="2"/>
  <c r="N494" i="2"/>
  <c r="N565" i="2"/>
  <c r="N384" i="2"/>
  <c r="N142" i="2"/>
  <c r="N50" i="2"/>
  <c r="N714" i="2"/>
  <c r="N720" i="2"/>
  <c r="N124" i="2"/>
  <c r="N608" i="2"/>
  <c r="N137" i="2"/>
  <c r="N157" i="2"/>
  <c r="N545" i="2"/>
  <c r="N486" i="2"/>
  <c r="N452" i="2"/>
  <c r="N122" i="2"/>
  <c r="N649" i="2"/>
  <c r="N252" i="2"/>
  <c r="N5" i="2"/>
  <c r="N145" i="2"/>
  <c r="N90" i="2"/>
  <c r="N197" i="2"/>
  <c r="N207" i="2"/>
  <c r="N185" i="2"/>
  <c r="N627" i="2"/>
  <c r="N398" i="2"/>
  <c r="N462" i="2"/>
  <c r="N75" i="2"/>
  <c r="N682" i="2"/>
  <c r="N147" i="2"/>
  <c r="N80" i="2"/>
  <c r="N330" i="2"/>
  <c r="N219" i="2"/>
  <c r="N656" i="2"/>
  <c r="N26" i="2"/>
  <c r="N3" i="2"/>
  <c r="N498" i="2"/>
  <c r="N304" i="2"/>
  <c r="N232" i="2"/>
  <c r="N292" i="2"/>
  <c r="N153" i="2"/>
  <c r="N312" i="2"/>
  <c r="N308" i="2"/>
  <c r="N480" i="2"/>
  <c r="N343" i="2"/>
  <c r="N407" i="2"/>
  <c r="N85" i="2"/>
  <c r="N96" i="2"/>
  <c r="N154" i="2"/>
  <c r="N87" i="2"/>
  <c r="N97" i="2"/>
  <c r="N621" i="2"/>
  <c r="N2" i="2"/>
  <c r="N188" i="2"/>
  <c r="N58" i="2"/>
  <c r="N151" i="2"/>
  <c r="N57" i="2"/>
  <c r="N561" i="2"/>
  <c r="N115" i="2"/>
  <c r="N56" i="2"/>
  <c r="N642" i="2"/>
  <c r="N88" i="2"/>
  <c r="N351" i="2"/>
  <c r="N415" i="2"/>
  <c r="N276" i="2"/>
  <c r="N184" i="2"/>
  <c r="N37" i="2"/>
  <c r="N229" i="2"/>
  <c r="N665" i="2"/>
  <c r="N546" i="2"/>
  <c r="N666" i="2"/>
  <c r="N553" i="2"/>
  <c r="N600" i="2"/>
  <c r="N349" i="2"/>
  <c r="N386" i="2"/>
  <c r="N599" i="2"/>
  <c r="N448" i="2"/>
  <c r="N278" i="2"/>
  <c r="N573" i="2"/>
  <c r="N164" i="2"/>
  <c r="N538" i="2"/>
  <c r="N40" i="2"/>
  <c r="N228" i="2"/>
  <c r="N233" i="2"/>
  <c r="N141" i="2"/>
  <c r="N140" i="2"/>
  <c r="N116" i="2"/>
  <c r="N69" i="2"/>
  <c r="N121" i="2"/>
  <c r="N694" i="2"/>
  <c r="N65" i="2"/>
  <c r="N523" i="2"/>
  <c r="N31" i="2"/>
  <c r="N119" i="2"/>
  <c r="N483" i="2"/>
  <c r="N63" i="2"/>
  <c r="N322" i="2"/>
  <c r="N361" i="2"/>
  <c r="N91" i="2"/>
  <c r="N539" i="2"/>
  <c r="N98" i="2"/>
  <c r="N126" i="2"/>
  <c r="N217" i="2"/>
  <c r="N586" i="2"/>
  <c r="N46" i="2"/>
  <c r="N678" i="2"/>
  <c r="N277" i="2"/>
  <c r="N216" i="2"/>
  <c r="N24" i="2"/>
  <c r="N9" i="2"/>
  <c r="N221" i="2"/>
  <c r="N201" i="2"/>
  <c r="N734" i="2"/>
  <c r="N581" i="2"/>
  <c r="N459" i="2"/>
  <c r="N353" i="2"/>
  <c r="N362" i="2"/>
  <c r="N152" i="2"/>
  <c r="N473" i="2"/>
  <c r="N253" i="2"/>
  <c r="N513" i="2"/>
  <c r="N11" i="2"/>
  <c r="N615" i="2"/>
  <c r="N544" i="2"/>
  <c r="N4" i="2"/>
  <c r="N519" i="2"/>
  <c r="N405" i="2"/>
  <c r="N180" i="2"/>
  <c r="N428" i="2"/>
  <c r="N18" i="2"/>
  <c r="N345" i="2"/>
  <c r="N13" i="2"/>
  <c r="N227" i="2"/>
  <c r="N393" i="2"/>
  <c r="N22" i="2"/>
  <c r="N198" i="2"/>
  <c r="N698" i="2"/>
  <c r="N648" i="2"/>
  <c r="N689" i="2"/>
  <c r="N429" i="2"/>
  <c r="N297" i="2"/>
  <c r="N203" i="2"/>
  <c r="N646" i="2"/>
  <c r="N518" i="2"/>
  <c r="N688" i="2"/>
  <c r="N369" i="2"/>
  <c r="N298" i="2"/>
  <c r="N110" i="2"/>
  <c r="N178" i="2"/>
  <c r="N580" i="2"/>
  <c r="N732" i="2"/>
  <c r="N248" i="2"/>
  <c r="N588" i="2"/>
  <c r="N427" i="2"/>
  <c r="N111" i="2"/>
  <c r="N300" i="2"/>
  <c r="N445" i="2"/>
  <c r="N283" i="2"/>
  <c r="N533" i="2"/>
  <c r="N165" i="2"/>
  <c r="N14" i="2"/>
  <c r="N644" i="2"/>
  <c r="N215" i="2"/>
  <c r="N166" i="2"/>
  <c r="N616" i="2"/>
  <c r="N626" i="2"/>
  <c r="N254" i="2"/>
  <c r="N284" i="2"/>
  <c r="N558" i="2"/>
  <c r="N211" i="2"/>
  <c r="N107" i="2"/>
  <c r="N7" i="2"/>
  <c r="N347" i="2"/>
  <c r="N52" i="2"/>
  <c r="N49" i="2"/>
  <c r="N8" i="2"/>
  <c r="N148" i="2"/>
  <c r="N441" i="2"/>
  <c r="N291" i="2"/>
  <c r="N677" i="2"/>
  <c r="N570" i="2"/>
  <c r="N136" i="2"/>
  <c r="N508" i="2"/>
  <c r="N699" i="2"/>
  <c r="N168" i="2"/>
  <c r="N133" i="2"/>
  <c r="N576" i="2"/>
  <c r="N537" i="2"/>
  <c r="N12" i="2"/>
  <c r="N477" i="2"/>
  <c r="N363" i="2"/>
  <c r="N638" i="2"/>
  <c r="N423" i="2"/>
  <c r="N143" i="2"/>
  <c r="N93" i="2"/>
  <c r="N237" i="2"/>
  <c r="N17" i="2"/>
  <c r="N350" i="2"/>
  <c r="N424" i="2"/>
  <c r="N251" i="2"/>
  <c r="N530" i="2"/>
  <c r="N15" i="2"/>
  <c r="N664" i="2"/>
  <c r="N620" i="2"/>
  <c r="N243" i="2"/>
  <c r="N245" i="2"/>
  <c r="N368" i="2"/>
  <c r="N575" i="2"/>
  <c r="N418" i="2"/>
  <c r="N590" i="2"/>
  <c r="N20" i="2"/>
  <c r="N159" i="2"/>
  <c r="N492" i="2"/>
  <c r="N234" i="2"/>
  <c r="N282" i="2"/>
  <c r="N485" i="2"/>
  <c r="N583" i="2"/>
  <c r="N727" i="2"/>
  <c r="N271" i="2"/>
  <c r="N84" i="2"/>
  <c r="N326" i="2"/>
  <c r="N264" i="2"/>
  <c r="N702" i="2"/>
  <c r="N514" i="2"/>
  <c r="N200" i="2"/>
  <c r="N654" i="2"/>
  <c r="N503" i="2"/>
  <c r="N331" i="2"/>
  <c r="N526" i="2"/>
  <c r="N354" i="2"/>
  <c r="N731" i="2"/>
  <c r="N579" i="2"/>
  <c r="N231" i="2"/>
  <c r="N569" i="2"/>
  <c r="N83" i="2"/>
  <c r="N607" i="2"/>
  <c r="N301" i="2"/>
  <c r="N390" i="2"/>
  <c r="N707" i="2"/>
  <c r="N290" i="2"/>
  <c r="N53" i="2"/>
  <c r="N560" i="2"/>
  <c r="N529" i="2"/>
  <c r="N305" i="2"/>
  <c r="N265" i="2"/>
  <c r="N76" i="2"/>
  <c r="N220" i="2"/>
  <c r="N661" i="2"/>
  <c r="N577" i="2"/>
  <c r="N721" i="2"/>
  <c r="N45" i="2"/>
  <c r="N507" i="2"/>
  <c r="N469" i="2"/>
  <c r="N236" i="2"/>
  <c r="N286" i="2"/>
  <c r="N48" i="2"/>
  <c r="N360" i="2"/>
  <c r="N568" i="2"/>
  <c r="N266" i="2"/>
  <c r="N92" i="2"/>
  <c r="N388" i="2"/>
  <c r="N329" i="2"/>
  <c r="N89" i="2"/>
  <c r="N382" i="2"/>
  <c r="N186" i="2"/>
  <c r="N422" i="2"/>
  <c r="N202" i="2"/>
  <c r="N28" i="2"/>
  <c r="N162" i="2"/>
  <c r="N356" i="2"/>
  <c r="N716" i="2"/>
  <c r="N303" i="2"/>
  <c r="N708" i="2"/>
  <c r="N440" i="2"/>
  <c r="N270" i="2"/>
  <c r="N421" i="2"/>
  <c r="N335" i="2"/>
  <c r="N703" i="2"/>
  <c r="N584" i="2"/>
  <c r="N587" i="2"/>
  <c r="N603" i="2"/>
  <c r="N163" i="2"/>
  <c r="N470" i="2"/>
  <c r="N502" i="2"/>
  <c r="N61" i="2"/>
  <c r="N259" i="2"/>
  <c r="N23" i="2"/>
  <c r="N54" i="2"/>
  <c r="N571" i="2"/>
  <c r="N342" i="2"/>
  <c r="N325" i="2"/>
  <c r="N86" i="2"/>
  <c r="N531" i="2"/>
  <c r="N160" i="2"/>
  <c r="N426" i="2"/>
  <c r="N718" i="2"/>
  <c r="N109" i="2"/>
  <c r="N67" i="2"/>
  <c r="N592" i="2"/>
  <c r="N261" i="2"/>
  <c r="N95" i="2"/>
  <c r="N302" i="2"/>
  <c r="N625" i="2"/>
  <c r="N437" i="2"/>
  <c r="N725" i="2"/>
  <c r="N78" i="2"/>
  <c r="N138" i="2"/>
  <c r="N612" i="2"/>
  <c r="N389" i="2"/>
  <c r="N509" i="2"/>
  <c r="N114" i="2"/>
  <c r="N179" i="2"/>
  <c r="N167" i="2"/>
  <c r="N456" i="2"/>
  <c r="N635" i="2"/>
  <c r="N733" i="2"/>
  <c r="N582" i="2"/>
  <c r="N192" i="2"/>
  <c r="N585" i="2"/>
  <c r="N172" i="2"/>
  <c r="N321" i="2"/>
  <c r="N72" i="2"/>
  <c r="N631" i="2"/>
  <c r="N489" i="2"/>
  <c r="N589" i="2"/>
  <c r="N43" i="2"/>
  <c r="N640" i="2"/>
  <c r="N670" i="2"/>
  <c r="N410" i="2"/>
  <c r="N260" i="2"/>
  <c r="N563" i="2"/>
  <c r="N420" i="2"/>
  <c r="N235" i="2"/>
  <c r="N500" i="2"/>
  <c r="N128" i="2"/>
  <c r="N299" i="2"/>
  <c r="N70" i="2"/>
  <c r="N504" i="2"/>
  <c r="N59" i="2"/>
  <c r="N471" i="2"/>
  <c r="N618" i="2"/>
  <c r="N319" i="2"/>
  <c r="N60" i="2"/>
  <c r="N602" i="2"/>
  <c r="N370" i="2"/>
  <c r="N146" i="2"/>
  <c r="N171" i="2"/>
  <c r="N701" i="2"/>
  <c r="N117" i="2"/>
  <c r="N359" i="2"/>
  <c r="N196" i="2"/>
  <c r="N527" i="2"/>
  <c r="N161" i="2"/>
  <c r="N632" i="2"/>
  <c r="N374" i="2"/>
  <c r="N715" i="2"/>
  <c r="N651" i="2"/>
  <c r="N130" i="2"/>
  <c r="N226" i="2"/>
  <c r="N255" i="2"/>
  <c r="N522" i="2"/>
  <c r="N604" i="2"/>
  <c r="N710" i="2"/>
  <c r="N630" i="2"/>
  <c r="N685" i="2"/>
  <c r="N262" i="2"/>
  <c r="N170" i="2"/>
  <c r="N623" i="2"/>
  <c r="N333" i="2"/>
  <c r="N239" i="2"/>
  <c r="N521" i="2"/>
  <c r="N594" i="2"/>
  <c r="N372" i="2"/>
  <c r="N697" i="2"/>
  <c r="N515" i="2"/>
  <c r="N543" i="2"/>
  <c r="N175" i="2"/>
  <c r="N617" i="2"/>
  <c r="N719" i="2"/>
  <c r="N425" i="2"/>
  <c r="N467" i="2"/>
  <c r="N610" i="2"/>
  <c r="N737" i="2"/>
  <c r="N156" i="2"/>
  <c r="N296" i="2"/>
  <c r="N224" i="2"/>
  <c r="N442" i="2"/>
  <c r="N127" i="2"/>
  <c r="N510" i="2"/>
  <c r="N547" i="2"/>
  <c r="N190" i="2"/>
  <c r="N131" i="2"/>
  <c r="N222" i="2"/>
  <c r="N520" i="2"/>
  <c r="N208" i="2"/>
  <c r="N125" i="2"/>
  <c r="N416" i="2"/>
  <c r="N246" i="2"/>
  <c r="N256" i="2"/>
  <c r="N724" i="2"/>
  <c r="N511" i="2"/>
  <c r="N394" i="2"/>
  <c r="N344" i="2"/>
  <c r="N158" i="2"/>
  <c r="N289" i="2"/>
  <c r="N695" i="2"/>
  <c r="N673" i="2"/>
  <c r="N548" i="2"/>
  <c r="N550" i="2"/>
  <c r="N113" i="2"/>
  <c r="N705" i="2"/>
  <c r="N380" i="2"/>
  <c r="N108" i="2"/>
  <c r="N430" i="2"/>
  <c r="N499" i="2"/>
  <c r="N112" i="2"/>
  <c r="N275" i="2"/>
  <c r="N458" i="2"/>
  <c r="N435" i="2"/>
  <c r="N551" i="2"/>
  <c r="N605" i="2"/>
  <c r="N712" i="2"/>
  <c r="N396" i="2"/>
  <c r="N225" i="2"/>
  <c r="N118" i="2"/>
  <c r="N541" i="2"/>
  <c r="N669" i="2"/>
  <c r="N598" i="2"/>
  <c r="N468" i="2"/>
  <c r="N614" i="2"/>
  <c r="N249" i="2"/>
  <c r="N639" i="2"/>
  <c r="N373" i="2"/>
  <c r="N381" i="2"/>
  <c r="N655" i="2"/>
  <c r="N419" i="2"/>
  <c r="N686" i="2"/>
  <c r="N736" i="2"/>
  <c r="N709" i="2"/>
  <c r="N482" i="2"/>
  <c r="N681" i="2"/>
  <c r="N412" i="2"/>
  <c r="N671" i="2"/>
  <c r="N597" i="2"/>
  <c r="N729" i="2"/>
  <c r="N683" i="2"/>
  <c r="N624" i="2"/>
  <c r="N634" i="2"/>
  <c r="N487" i="2"/>
  <c r="N643" i="2"/>
  <c r="N690" i="2"/>
  <c r="N674" i="2"/>
  <c r="N722" i="2"/>
  <c r="N704" i="2"/>
  <c r="N713" i="2"/>
  <c r="N680" i="2"/>
  <c r="N636" i="2"/>
  <c r="N711" i="2"/>
  <c r="N730" i="2"/>
  <c r="N738" i="2"/>
  <c r="L645" i="2"/>
  <c r="L461" i="2"/>
  <c r="L493" i="2"/>
  <c r="L104" i="2"/>
  <c r="L257" i="2"/>
  <c r="L371" i="2"/>
  <c r="L385" i="2"/>
  <c r="L562" i="2"/>
  <c r="L340" i="2"/>
  <c r="L619" i="2"/>
  <c r="L387" i="2"/>
  <c r="L214" i="2"/>
  <c r="L123" i="2"/>
  <c r="L684" i="2"/>
  <c r="L71" i="2"/>
  <c r="L524" i="2"/>
  <c r="L285" i="2"/>
  <c r="L566" i="2"/>
  <c r="L647" i="2"/>
  <c r="L336" i="2"/>
  <c r="L444" i="2"/>
  <c r="L273" i="2"/>
  <c r="L365" i="2"/>
  <c r="L209" i="2"/>
  <c r="L552" i="2"/>
  <c r="L564" i="2"/>
  <c r="L628" i="2"/>
  <c r="L460" i="2"/>
  <c r="L102" i="2"/>
  <c r="L64" i="2"/>
  <c r="L431" i="2"/>
  <c r="L641" i="2"/>
  <c r="L244" i="2"/>
  <c r="L696" i="2"/>
  <c r="L399" i="2"/>
  <c r="L16" i="2"/>
  <c r="L726" i="2"/>
  <c r="L120" i="2"/>
  <c r="L657" i="2"/>
  <c r="L464" i="2"/>
  <c r="L484" i="2"/>
  <c r="L149" i="2"/>
  <c r="L453" i="2"/>
  <c r="L339" i="2"/>
  <c r="L609" i="2"/>
  <c r="L535" i="2"/>
  <c r="L247" i="2"/>
  <c r="L613" i="2"/>
  <c r="L311" i="2"/>
  <c r="L465" i="2"/>
  <c r="L314" i="2"/>
  <c r="L310" i="2"/>
  <c r="L241" i="2"/>
  <c r="L288" i="2"/>
  <c r="L199" i="2"/>
  <c r="L450" i="2"/>
  <c r="L268" i="2"/>
  <c r="L466" i="2"/>
  <c r="L595" i="2"/>
  <c r="L274" i="2"/>
  <c r="L557" i="2"/>
  <c r="L352" i="2"/>
  <c r="L578" i="2"/>
  <c r="L378" i="2"/>
  <c r="L400" i="2"/>
  <c r="L375" i="2"/>
  <c r="L408" i="2"/>
  <c r="L505" i="2"/>
  <c r="L549" i="2"/>
  <c r="L417" i="2"/>
  <c r="L366" i="2"/>
  <c r="L176" i="2"/>
  <c r="L212" i="2"/>
  <c r="L173" i="2"/>
  <c r="L593" i="2"/>
  <c r="L269" i="2"/>
  <c r="L105" i="2"/>
  <c r="L36" i="2"/>
  <c r="L129" i="2"/>
  <c r="L218" i="2"/>
  <c r="L316" i="2"/>
  <c r="L223" i="2"/>
  <c r="L525" i="2"/>
  <c r="L132" i="2"/>
  <c r="L35" i="2"/>
  <c r="L438" i="2"/>
  <c r="L139" i="2"/>
  <c r="L463" i="2"/>
  <c r="L348" i="2"/>
  <c r="L337" i="2"/>
  <c r="L517" i="2"/>
  <c r="L30" i="2"/>
  <c r="L106" i="2"/>
  <c r="L414" i="2"/>
  <c r="L313" i="2"/>
  <c r="L591" i="2"/>
  <c r="L182" i="2"/>
  <c r="L723" i="2"/>
  <c r="L542" i="2"/>
  <c r="L449" i="2"/>
  <c r="L94" i="2"/>
  <c r="L19" i="2"/>
  <c r="L134" i="2"/>
  <c r="L637" i="2"/>
  <c r="L446" i="2"/>
  <c r="L358" i="2"/>
  <c r="L376" i="2"/>
  <c r="L334" i="2"/>
  <c r="L679" i="2"/>
  <c r="L39" i="2"/>
  <c r="L66" i="2"/>
  <c r="L324" i="2"/>
  <c r="L476" i="2"/>
  <c r="L55" i="2"/>
  <c r="L364" i="2"/>
  <c r="L99" i="2"/>
  <c r="L327" i="2"/>
  <c r="L404" i="2"/>
  <c r="L700" i="2"/>
  <c r="L496" i="2"/>
  <c r="L402" i="2"/>
  <c r="L318" i="2"/>
  <c r="L191" i="2"/>
  <c r="L103" i="2"/>
  <c r="L307" i="2"/>
  <c r="L267" i="2"/>
  <c r="L728" i="2"/>
  <c r="L379" i="2"/>
  <c r="L10" i="2"/>
  <c r="L230" i="2"/>
  <c r="L213" i="2"/>
  <c r="L403" i="2"/>
  <c r="L238" i="2"/>
  <c r="L490" i="2"/>
  <c r="L413" i="2"/>
  <c r="L346" i="2"/>
  <c r="L629" i="2"/>
  <c r="L242" i="2"/>
  <c r="L332" i="2"/>
  <c r="L668" i="2"/>
  <c r="L367" i="2"/>
  <c r="L672" i="2"/>
  <c r="L100" i="2"/>
  <c r="L601" i="2"/>
  <c r="L512" i="2"/>
  <c r="L443" i="2"/>
  <c r="L205" i="2"/>
  <c r="L33" i="2"/>
  <c r="L555" i="2"/>
  <c r="L391" i="2"/>
  <c r="L195" i="2"/>
  <c r="L478" i="2"/>
  <c r="L306" i="2"/>
  <c r="L155" i="2"/>
  <c r="L397" i="2"/>
  <c r="L735" i="2"/>
  <c r="L27" i="2"/>
  <c r="L395" i="2"/>
  <c r="L479" i="2"/>
  <c r="L497" i="2"/>
  <c r="L676" i="2"/>
  <c r="L204" i="2"/>
  <c r="L272" i="2"/>
  <c r="L193" i="2"/>
  <c r="L572" i="2"/>
  <c r="L315" i="2"/>
  <c r="L506" i="2"/>
  <c r="L475" i="2"/>
  <c r="L51" i="2"/>
  <c r="L101" i="2"/>
  <c r="L540" i="2"/>
  <c r="L554" i="2"/>
  <c r="L74" i="2"/>
  <c r="L528" i="2"/>
  <c r="L660" i="2"/>
  <c r="L536" i="2"/>
  <c r="L169" i="2"/>
  <c r="L409" i="2"/>
  <c r="L650" i="2"/>
  <c r="L294" i="2"/>
  <c r="L606" i="2"/>
  <c r="L687" i="2"/>
  <c r="L495" i="2"/>
  <c r="L622" i="2"/>
  <c r="L692" i="2"/>
  <c r="L596" i="2"/>
  <c r="L25" i="2"/>
  <c r="L210" i="2"/>
  <c r="L338" i="2"/>
  <c r="L73" i="2"/>
  <c r="L488" i="2"/>
  <c r="L38" i="2"/>
  <c r="L328" i="2"/>
  <c r="L240" i="2"/>
  <c r="L189" i="2"/>
  <c r="L693" i="2"/>
  <c r="L658" i="2"/>
  <c r="L47" i="2"/>
  <c r="L432" i="2"/>
  <c r="L250" i="2"/>
  <c r="L532" i="2"/>
  <c r="L451" i="2"/>
  <c r="L652" i="2"/>
  <c r="L258" i="2"/>
  <c r="L567" i="2"/>
  <c r="L187" i="2"/>
  <c r="L447" i="2"/>
  <c r="L42" i="2"/>
  <c r="L691" i="2"/>
  <c r="L6" i="2"/>
  <c r="L454" i="2"/>
  <c r="L439" i="2"/>
  <c r="L667" i="2"/>
  <c r="L279" i="2"/>
  <c r="L516" i="2"/>
  <c r="L68" i="2"/>
  <c r="L287" i="2"/>
  <c r="L281" i="2"/>
  <c r="L263" i="2"/>
  <c r="L174" i="2"/>
  <c r="L177" i="2"/>
  <c r="L675" i="2"/>
  <c r="L150" i="2"/>
  <c r="L559" i="2"/>
  <c r="L633" i="2"/>
  <c r="L355" i="2"/>
  <c r="L457" i="2"/>
  <c r="L81" i="2"/>
  <c r="L474" i="2"/>
  <c r="L611" i="2"/>
  <c r="L472" i="2"/>
  <c r="L82" i="2"/>
  <c r="L183" i="2"/>
  <c r="L663" i="2"/>
  <c r="L309" i="2"/>
  <c r="L392" i="2"/>
  <c r="L434" i="2"/>
  <c r="L377" i="2"/>
  <c r="L406" i="2"/>
  <c r="L401" i="2"/>
  <c r="L295" i="2"/>
  <c r="L41" i="2"/>
  <c r="L534" i="2"/>
  <c r="L662" i="2"/>
  <c r="L181" i="2"/>
  <c r="L135" i="2"/>
  <c r="L32" i="2"/>
  <c r="L44" i="2"/>
  <c r="L280" i="2"/>
  <c r="L293" i="2"/>
  <c r="L323" i="2"/>
  <c r="L433" i="2"/>
  <c r="L194" i="2"/>
  <c r="L659" i="2"/>
  <c r="L29" i="2"/>
  <c r="L79" i="2"/>
  <c r="L77" i="2"/>
  <c r="L144" i="2"/>
  <c r="L481" i="2"/>
  <c r="L436" i="2"/>
  <c r="L706" i="2"/>
  <c r="L62" i="2"/>
  <c r="L717" i="2"/>
  <c r="L574" i="2"/>
  <c r="L501" i="2"/>
  <c r="L357" i="2"/>
  <c r="L317" i="2"/>
  <c r="L341" i="2"/>
  <c r="L411" i="2"/>
  <c r="L491" i="2"/>
  <c r="L383" i="2"/>
  <c r="L455" i="2"/>
  <c r="L320" i="2"/>
  <c r="L653" i="2"/>
  <c r="L34" i="2"/>
  <c r="L556" i="2"/>
  <c r="L206" i="2"/>
  <c r="L21" i="2"/>
  <c r="L494" i="2"/>
  <c r="L565" i="2"/>
  <c r="L384" i="2"/>
  <c r="L142" i="2"/>
  <c r="L50" i="2"/>
  <c r="L714" i="2"/>
  <c r="L720" i="2"/>
  <c r="L124" i="2"/>
  <c r="L608" i="2"/>
  <c r="L137" i="2"/>
  <c r="L157" i="2"/>
  <c r="L545" i="2"/>
  <c r="L486" i="2"/>
  <c r="L452" i="2"/>
  <c r="L122" i="2"/>
  <c r="L649" i="2"/>
  <c r="L252" i="2"/>
  <c r="L5" i="2"/>
  <c r="L145" i="2"/>
  <c r="L90" i="2"/>
  <c r="L197" i="2"/>
  <c r="L207" i="2"/>
  <c r="L185" i="2"/>
  <c r="L627" i="2"/>
  <c r="L398" i="2"/>
  <c r="L462" i="2"/>
  <c r="L75" i="2"/>
  <c r="L682" i="2"/>
  <c r="L147" i="2"/>
  <c r="L80" i="2"/>
  <c r="L330" i="2"/>
  <c r="L219" i="2"/>
  <c r="L656" i="2"/>
  <c r="L26" i="2"/>
  <c r="L3" i="2"/>
  <c r="L498" i="2"/>
  <c r="L304" i="2"/>
  <c r="L232" i="2"/>
  <c r="L292" i="2"/>
  <c r="L153" i="2"/>
  <c r="L312" i="2"/>
  <c r="L308" i="2"/>
  <c r="L480" i="2"/>
  <c r="L343" i="2"/>
  <c r="L407" i="2"/>
  <c r="L85" i="2"/>
  <c r="L96" i="2"/>
  <c r="L154" i="2"/>
  <c r="L87" i="2"/>
  <c r="L97" i="2"/>
  <c r="L621" i="2"/>
  <c r="L2" i="2"/>
  <c r="L188" i="2"/>
  <c r="L58" i="2"/>
  <c r="L151" i="2"/>
  <c r="L57" i="2"/>
  <c r="L561" i="2"/>
  <c r="L115" i="2"/>
  <c r="L56" i="2"/>
  <c r="L642" i="2"/>
  <c r="L88" i="2"/>
  <c r="L351" i="2"/>
  <c r="L415" i="2"/>
  <c r="L276" i="2"/>
  <c r="L184" i="2"/>
  <c r="L37" i="2"/>
  <c r="L229" i="2"/>
  <c r="L665" i="2"/>
  <c r="L546" i="2"/>
  <c r="L666" i="2"/>
  <c r="L553" i="2"/>
  <c r="L600" i="2"/>
  <c r="L349" i="2"/>
  <c r="L386" i="2"/>
  <c r="L599" i="2"/>
  <c r="L448" i="2"/>
  <c r="L278" i="2"/>
  <c r="L573" i="2"/>
  <c r="L164" i="2"/>
  <c r="L538" i="2"/>
  <c r="L40" i="2"/>
  <c r="L228" i="2"/>
  <c r="L233" i="2"/>
  <c r="L141" i="2"/>
  <c r="L140" i="2"/>
  <c r="L116" i="2"/>
  <c r="L69" i="2"/>
  <c r="L121" i="2"/>
  <c r="L694" i="2"/>
  <c r="L65" i="2"/>
  <c r="L523" i="2"/>
  <c r="L31" i="2"/>
  <c r="L119" i="2"/>
  <c r="L483" i="2"/>
  <c r="L63" i="2"/>
  <c r="L322" i="2"/>
  <c r="L361" i="2"/>
  <c r="L91" i="2"/>
  <c r="L539" i="2"/>
  <c r="L98" i="2"/>
  <c r="L126" i="2"/>
  <c r="L217" i="2"/>
  <c r="L586" i="2"/>
  <c r="L46" i="2"/>
  <c r="L678" i="2"/>
  <c r="L277" i="2"/>
  <c r="L216" i="2"/>
  <c r="L24" i="2"/>
  <c r="L9" i="2"/>
  <c r="L221" i="2"/>
  <c r="L201" i="2"/>
  <c r="L734" i="2"/>
  <c r="L581" i="2"/>
  <c r="L459" i="2"/>
  <c r="L353" i="2"/>
  <c r="L362" i="2"/>
  <c r="L152" i="2"/>
  <c r="L473" i="2"/>
  <c r="L253" i="2"/>
  <c r="L513" i="2"/>
  <c r="L11" i="2"/>
  <c r="L615" i="2"/>
  <c r="L544" i="2"/>
  <c r="L4" i="2"/>
  <c r="L519" i="2"/>
  <c r="L405" i="2"/>
  <c r="L180" i="2"/>
  <c r="L428" i="2"/>
  <c r="L18" i="2"/>
  <c r="L345" i="2"/>
  <c r="L13" i="2"/>
  <c r="L227" i="2"/>
  <c r="L393" i="2"/>
  <c r="L22" i="2"/>
  <c r="L198" i="2"/>
  <c r="L698" i="2"/>
  <c r="L648" i="2"/>
  <c r="L689" i="2"/>
  <c r="L429" i="2"/>
  <c r="L297" i="2"/>
  <c r="L203" i="2"/>
  <c r="L646" i="2"/>
  <c r="L518" i="2"/>
  <c r="L688" i="2"/>
  <c r="L369" i="2"/>
  <c r="L298" i="2"/>
  <c r="L110" i="2"/>
  <c r="L178" i="2"/>
  <c r="L580" i="2"/>
  <c r="L732" i="2"/>
  <c r="L248" i="2"/>
  <c r="L588" i="2"/>
  <c r="L427" i="2"/>
  <c r="L111" i="2"/>
  <c r="L300" i="2"/>
  <c r="L445" i="2"/>
  <c r="L283" i="2"/>
  <c r="L533" i="2"/>
  <c r="L165" i="2"/>
  <c r="L14" i="2"/>
  <c r="L644" i="2"/>
  <c r="L215" i="2"/>
  <c r="L166" i="2"/>
  <c r="L616" i="2"/>
  <c r="L626" i="2"/>
  <c r="L254" i="2"/>
  <c r="L284" i="2"/>
  <c r="L558" i="2"/>
  <c r="L211" i="2"/>
  <c r="L107" i="2"/>
  <c r="L7" i="2"/>
  <c r="L347" i="2"/>
  <c r="L52" i="2"/>
  <c r="L49" i="2"/>
  <c r="L8" i="2"/>
  <c r="L148" i="2"/>
  <c r="L441" i="2"/>
  <c r="L291" i="2"/>
  <c r="L677" i="2"/>
  <c r="L570" i="2"/>
  <c r="L136" i="2"/>
  <c r="L508" i="2"/>
  <c r="L699" i="2"/>
  <c r="L168" i="2"/>
  <c r="L133" i="2"/>
  <c r="L576" i="2"/>
  <c r="L537" i="2"/>
  <c r="L12" i="2"/>
  <c r="L477" i="2"/>
  <c r="L363" i="2"/>
  <c r="L638" i="2"/>
  <c r="L423" i="2"/>
  <c r="L143" i="2"/>
  <c r="L93" i="2"/>
  <c r="L237" i="2"/>
  <c r="L17" i="2"/>
  <c r="L350" i="2"/>
  <c r="L424" i="2"/>
  <c r="L251" i="2"/>
  <c r="L530" i="2"/>
  <c r="L15" i="2"/>
  <c r="L664" i="2"/>
  <c r="L620" i="2"/>
  <c r="L243" i="2"/>
  <c r="L245" i="2"/>
  <c r="L368" i="2"/>
  <c r="L575" i="2"/>
  <c r="L418" i="2"/>
  <c r="L590" i="2"/>
  <c r="L20" i="2"/>
  <c r="L159" i="2"/>
  <c r="L492" i="2"/>
  <c r="L234" i="2"/>
  <c r="L282" i="2"/>
  <c r="L485" i="2"/>
  <c r="L583" i="2"/>
  <c r="L727" i="2"/>
  <c r="L271" i="2"/>
  <c r="L84" i="2"/>
  <c r="L326" i="2"/>
  <c r="L264" i="2"/>
  <c r="L702" i="2"/>
  <c r="L514" i="2"/>
  <c r="L200" i="2"/>
  <c r="L654" i="2"/>
  <c r="L503" i="2"/>
  <c r="L331" i="2"/>
  <c r="L526" i="2"/>
  <c r="L354" i="2"/>
  <c r="L731" i="2"/>
  <c r="L579" i="2"/>
  <c r="L231" i="2"/>
  <c r="L569" i="2"/>
  <c r="L83" i="2"/>
  <c r="L607" i="2"/>
  <c r="L301" i="2"/>
  <c r="L390" i="2"/>
  <c r="L707" i="2"/>
  <c r="L290" i="2"/>
  <c r="L53" i="2"/>
  <c r="L560" i="2"/>
  <c r="L529" i="2"/>
  <c r="L305" i="2"/>
  <c r="L265" i="2"/>
  <c r="L76" i="2"/>
  <c r="L220" i="2"/>
  <c r="L661" i="2"/>
  <c r="L577" i="2"/>
  <c r="L721" i="2"/>
  <c r="L45" i="2"/>
  <c r="L507" i="2"/>
  <c r="L469" i="2"/>
  <c r="L236" i="2"/>
  <c r="L286" i="2"/>
  <c r="L48" i="2"/>
  <c r="L360" i="2"/>
  <c r="L568" i="2"/>
  <c r="L266" i="2"/>
  <c r="L92" i="2"/>
  <c r="L388" i="2"/>
  <c r="L329" i="2"/>
  <c r="L89" i="2"/>
  <c r="L382" i="2"/>
  <c r="L186" i="2"/>
  <c r="L422" i="2"/>
  <c r="L202" i="2"/>
  <c r="L28" i="2"/>
  <c r="L162" i="2"/>
  <c r="L356" i="2"/>
  <c r="L716" i="2"/>
  <c r="L303" i="2"/>
  <c r="L708" i="2"/>
  <c r="L440" i="2"/>
  <c r="L270" i="2"/>
  <c r="L421" i="2"/>
  <c r="L335" i="2"/>
  <c r="L703" i="2"/>
  <c r="L584" i="2"/>
  <c r="L587" i="2"/>
  <c r="L603" i="2"/>
  <c r="L163" i="2"/>
  <c r="L470" i="2"/>
  <c r="L502" i="2"/>
  <c r="L61" i="2"/>
  <c r="L259" i="2"/>
  <c r="L23" i="2"/>
  <c r="L54" i="2"/>
  <c r="L571" i="2"/>
  <c r="L342" i="2"/>
  <c r="L325" i="2"/>
  <c r="L86" i="2"/>
  <c r="L531" i="2"/>
  <c r="L160" i="2"/>
  <c r="L426" i="2"/>
  <c r="L718" i="2"/>
  <c r="L109" i="2"/>
  <c r="L67" i="2"/>
  <c r="L592" i="2"/>
  <c r="L261" i="2"/>
  <c r="L95" i="2"/>
  <c r="L302" i="2"/>
  <c r="L625" i="2"/>
  <c r="L437" i="2"/>
  <c r="L725" i="2"/>
  <c r="L78" i="2"/>
  <c r="L138" i="2"/>
  <c r="L612" i="2"/>
  <c r="L389" i="2"/>
  <c r="L509" i="2"/>
  <c r="L114" i="2"/>
  <c r="L179" i="2"/>
  <c r="L167" i="2"/>
  <c r="L456" i="2"/>
  <c r="L635" i="2"/>
  <c r="L733" i="2"/>
  <c r="L582" i="2"/>
  <c r="L192" i="2"/>
  <c r="L585" i="2"/>
  <c r="L172" i="2"/>
  <c r="L321" i="2"/>
  <c r="L72" i="2"/>
  <c r="L631" i="2"/>
  <c r="L489" i="2"/>
  <c r="L589" i="2"/>
  <c r="L43" i="2"/>
  <c r="L640" i="2"/>
  <c r="L670" i="2"/>
  <c r="L410" i="2"/>
  <c r="L260" i="2"/>
  <c r="L563" i="2"/>
  <c r="L420" i="2"/>
  <c r="L235" i="2"/>
  <c r="L500" i="2"/>
  <c r="L128" i="2"/>
  <c r="L299" i="2"/>
  <c r="L70" i="2"/>
  <c r="L504" i="2"/>
  <c r="L59" i="2"/>
  <c r="L471" i="2"/>
  <c r="L618" i="2"/>
  <c r="L319" i="2"/>
  <c r="L60" i="2"/>
  <c r="L602" i="2"/>
  <c r="L370" i="2"/>
  <c r="L146" i="2"/>
  <c r="L171" i="2"/>
  <c r="L701" i="2"/>
  <c r="L117" i="2"/>
  <c r="L359" i="2"/>
  <c r="L196" i="2"/>
  <c r="L527" i="2"/>
  <c r="L161" i="2"/>
  <c r="L632" i="2"/>
  <c r="L374" i="2"/>
  <c r="L715" i="2"/>
  <c r="L651" i="2"/>
  <c r="L130" i="2"/>
  <c r="L226" i="2"/>
  <c r="L255" i="2"/>
  <c r="L522" i="2"/>
  <c r="L604" i="2"/>
  <c r="L710" i="2"/>
  <c r="L630" i="2"/>
  <c r="L685" i="2"/>
  <c r="L262" i="2"/>
  <c r="L170" i="2"/>
  <c r="L623" i="2"/>
  <c r="L333" i="2"/>
  <c r="L239" i="2"/>
  <c r="L521" i="2"/>
  <c r="L594" i="2"/>
  <c r="L372" i="2"/>
  <c r="L697" i="2"/>
  <c r="L515" i="2"/>
  <c r="L543" i="2"/>
  <c r="L175" i="2"/>
  <c r="L617" i="2"/>
  <c r="L719" i="2"/>
  <c r="L425" i="2"/>
  <c r="L467" i="2"/>
  <c r="L610" i="2"/>
  <c r="L737" i="2"/>
  <c r="L156" i="2"/>
  <c r="L296" i="2"/>
  <c r="L224" i="2"/>
  <c r="L442" i="2"/>
  <c r="L127" i="2"/>
  <c r="L510" i="2"/>
  <c r="L547" i="2"/>
  <c r="L190" i="2"/>
  <c r="L131" i="2"/>
  <c r="L222" i="2"/>
  <c r="L520" i="2"/>
  <c r="L208" i="2"/>
  <c r="L125" i="2"/>
  <c r="L416" i="2"/>
  <c r="L246" i="2"/>
  <c r="L256" i="2"/>
  <c r="L724" i="2"/>
  <c r="L511" i="2"/>
  <c r="L394" i="2"/>
  <c r="L344" i="2"/>
  <c r="L158" i="2"/>
  <c r="L289" i="2"/>
  <c r="L695" i="2"/>
  <c r="L673" i="2"/>
  <c r="L548" i="2"/>
  <c r="L550" i="2"/>
  <c r="L113" i="2"/>
  <c r="L705" i="2"/>
  <c r="L380" i="2"/>
  <c r="L108" i="2"/>
  <c r="L430" i="2"/>
  <c r="L499" i="2"/>
  <c r="L112" i="2"/>
  <c r="L275" i="2"/>
  <c r="L458" i="2"/>
  <c r="L435" i="2"/>
  <c r="L551" i="2"/>
  <c r="L605" i="2"/>
  <c r="L712" i="2"/>
  <c r="L396" i="2"/>
  <c r="L225" i="2"/>
  <c r="L118" i="2"/>
  <c r="L541" i="2"/>
  <c r="L669" i="2"/>
  <c r="L598" i="2"/>
  <c r="L468" i="2"/>
  <c r="L614" i="2"/>
  <c r="L249" i="2"/>
  <c r="L639" i="2"/>
  <c r="L373" i="2"/>
  <c r="L381" i="2"/>
  <c r="L655" i="2"/>
  <c r="L419" i="2"/>
  <c r="L686" i="2"/>
  <c r="L736" i="2"/>
  <c r="L709" i="2"/>
  <c r="L482" i="2"/>
  <c r="L681" i="2"/>
  <c r="L412" i="2"/>
  <c r="L671" i="2"/>
  <c r="L597" i="2"/>
  <c r="L729" i="2"/>
  <c r="L683" i="2"/>
  <c r="L624" i="2"/>
  <c r="L634" i="2"/>
  <c r="L487" i="2"/>
  <c r="L643" i="2"/>
  <c r="L690" i="2"/>
  <c r="L674" i="2"/>
  <c r="L722" i="2"/>
  <c r="L704" i="2"/>
  <c r="L713" i="2"/>
  <c r="L680" i="2"/>
  <c r="L636" i="2"/>
  <c r="L711" i="2"/>
  <c r="L730" i="2"/>
  <c r="L738" i="2"/>
  <c r="J645" i="2"/>
  <c r="J461" i="2"/>
  <c r="J493" i="2"/>
  <c r="J104" i="2"/>
  <c r="J257" i="2"/>
  <c r="J371" i="2"/>
  <c r="J385" i="2"/>
  <c r="J562" i="2"/>
  <c r="J340" i="2"/>
  <c r="J619" i="2"/>
  <c r="J387" i="2"/>
  <c r="J214" i="2"/>
  <c r="J123" i="2"/>
  <c r="J684" i="2"/>
  <c r="J71" i="2"/>
  <c r="J524" i="2"/>
  <c r="J285" i="2"/>
  <c r="J566" i="2"/>
  <c r="J647" i="2"/>
  <c r="J336" i="2"/>
  <c r="J444" i="2"/>
  <c r="J273" i="2"/>
  <c r="J365" i="2"/>
  <c r="J209" i="2"/>
  <c r="J552" i="2"/>
  <c r="J564" i="2"/>
  <c r="J628" i="2"/>
  <c r="J460" i="2"/>
  <c r="J102" i="2"/>
  <c r="J64" i="2"/>
  <c r="J431" i="2"/>
  <c r="J641" i="2"/>
  <c r="J244" i="2"/>
  <c r="J696" i="2"/>
  <c r="J399" i="2"/>
  <c r="J16" i="2"/>
  <c r="J726" i="2"/>
  <c r="J120" i="2"/>
  <c r="J657" i="2"/>
  <c r="J464" i="2"/>
  <c r="J484" i="2"/>
  <c r="J149" i="2"/>
  <c r="J453" i="2"/>
  <c r="J339" i="2"/>
  <c r="J609" i="2"/>
  <c r="J535" i="2"/>
  <c r="J247" i="2"/>
  <c r="J613" i="2"/>
  <c r="J311" i="2"/>
  <c r="J465" i="2"/>
  <c r="J314" i="2"/>
  <c r="J310" i="2"/>
  <c r="J241" i="2"/>
  <c r="J288" i="2"/>
  <c r="J199" i="2"/>
  <c r="J450" i="2"/>
  <c r="J268" i="2"/>
  <c r="J466" i="2"/>
  <c r="J595" i="2"/>
  <c r="J274" i="2"/>
  <c r="J557" i="2"/>
  <c r="J352" i="2"/>
  <c r="J578" i="2"/>
  <c r="J378" i="2"/>
  <c r="J400" i="2"/>
  <c r="J375" i="2"/>
  <c r="J408" i="2"/>
  <c r="J505" i="2"/>
  <c r="J549" i="2"/>
  <c r="J417" i="2"/>
  <c r="J366" i="2"/>
  <c r="J176" i="2"/>
  <c r="J212" i="2"/>
  <c r="J173" i="2"/>
  <c r="J593" i="2"/>
  <c r="J269" i="2"/>
  <c r="J105" i="2"/>
  <c r="J36" i="2"/>
  <c r="J129" i="2"/>
  <c r="J218" i="2"/>
  <c r="J316" i="2"/>
  <c r="J223" i="2"/>
  <c r="J525" i="2"/>
  <c r="J132" i="2"/>
  <c r="J35" i="2"/>
  <c r="J438" i="2"/>
  <c r="J139" i="2"/>
  <c r="J463" i="2"/>
  <c r="J348" i="2"/>
  <c r="J337" i="2"/>
  <c r="J517" i="2"/>
  <c r="J30" i="2"/>
  <c r="J106" i="2"/>
  <c r="J414" i="2"/>
  <c r="J313" i="2"/>
  <c r="J591" i="2"/>
  <c r="J182" i="2"/>
  <c r="J723" i="2"/>
  <c r="J542" i="2"/>
  <c r="J449" i="2"/>
  <c r="J94" i="2"/>
  <c r="J19" i="2"/>
  <c r="J134" i="2"/>
  <c r="J637" i="2"/>
  <c r="J446" i="2"/>
  <c r="J358" i="2"/>
  <c r="J376" i="2"/>
  <c r="J334" i="2"/>
  <c r="J679" i="2"/>
  <c r="J39" i="2"/>
  <c r="J66" i="2"/>
  <c r="J324" i="2"/>
  <c r="J476" i="2"/>
  <c r="J55" i="2"/>
  <c r="J364" i="2"/>
  <c r="J99" i="2"/>
  <c r="J327" i="2"/>
  <c r="J404" i="2"/>
  <c r="J700" i="2"/>
  <c r="J496" i="2"/>
  <c r="J402" i="2"/>
  <c r="J318" i="2"/>
  <c r="J191" i="2"/>
  <c r="J103" i="2"/>
  <c r="J307" i="2"/>
  <c r="J267" i="2"/>
  <c r="J728" i="2"/>
  <c r="J379" i="2"/>
  <c r="J10" i="2"/>
  <c r="J230" i="2"/>
  <c r="J213" i="2"/>
  <c r="J403" i="2"/>
  <c r="J238" i="2"/>
  <c r="J490" i="2"/>
  <c r="J413" i="2"/>
  <c r="J346" i="2"/>
  <c r="J629" i="2"/>
  <c r="J242" i="2"/>
  <c r="J332" i="2"/>
  <c r="J668" i="2"/>
  <c r="J367" i="2"/>
  <c r="J672" i="2"/>
  <c r="J100" i="2"/>
  <c r="J601" i="2"/>
  <c r="J512" i="2"/>
  <c r="J443" i="2"/>
  <c r="J205" i="2"/>
  <c r="J33" i="2"/>
  <c r="J555" i="2"/>
  <c r="J391" i="2"/>
  <c r="J195" i="2"/>
  <c r="J478" i="2"/>
  <c r="J306" i="2"/>
  <c r="J155" i="2"/>
  <c r="J397" i="2"/>
  <c r="J735" i="2"/>
  <c r="J27" i="2"/>
  <c r="J395" i="2"/>
  <c r="J479" i="2"/>
  <c r="J497" i="2"/>
  <c r="J676" i="2"/>
  <c r="J204" i="2"/>
  <c r="J272" i="2"/>
  <c r="J193" i="2"/>
  <c r="J572" i="2"/>
  <c r="J315" i="2"/>
  <c r="J506" i="2"/>
  <c r="J475" i="2"/>
  <c r="J51" i="2"/>
  <c r="J101" i="2"/>
  <c r="J540" i="2"/>
  <c r="J554" i="2"/>
  <c r="J74" i="2"/>
  <c r="J528" i="2"/>
  <c r="J660" i="2"/>
  <c r="J536" i="2"/>
  <c r="J169" i="2"/>
  <c r="J409" i="2"/>
  <c r="J650" i="2"/>
  <c r="J294" i="2"/>
  <c r="J606" i="2"/>
  <c r="J687" i="2"/>
  <c r="J495" i="2"/>
  <c r="J622" i="2"/>
  <c r="J692" i="2"/>
  <c r="J596" i="2"/>
  <c r="J25" i="2"/>
  <c r="J210" i="2"/>
  <c r="J338" i="2"/>
  <c r="J73" i="2"/>
  <c r="J488" i="2"/>
  <c r="J38" i="2"/>
  <c r="J328" i="2"/>
  <c r="J240" i="2"/>
  <c r="J189" i="2"/>
  <c r="J693" i="2"/>
  <c r="J658" i="2"/>
  <c r="J47" i="2"/>
  <c r="J432" i="2"/>
  <c r="J250" i="2"/>
  <c r="J532" i="2"/>
  <c r="J451" i="2"/>
  <c r="J652" i="2"/>
  <c r="J258" i="2"/>
  <c r="J567" i="2"/>
  <c r="J187" i="2"/>
  <c r="J447" i="2"/>
  <c r="J42" i="2"/>
  <c r="J691" i="2"/>
  <c r="J6" i="2"/>
  <c r="J454" i="2"/>
  <c r="J439" i="2"/>
  <c r="J667" i="2"/>
  <c r="J279" i="2"/>
  <c r="J516" i="2"/>
  <c r="J68" i="2"/>
  <c r="J287" i="2"/>
  <c r="J281" i="2"/>
  <c r="J263" i="2"/>
  <c r="J174" i="2"/>
  <c r="J177" i="2"/>
  <c r="J675" i="2"/>
  <c r="J150" i="2"/>
  <c r="J559" i="2"/>
  <c r="J633" i="2"/>
  <c r="J355" i="2"/>
  <c r="J457" i="2"/>
  <c r="J81" i="2"/>
  <c r="J474" i="2"/>
  <c r="J611" i="2"/>
  <c r="J472" i="2"/>
  <c r="J82" i="2"/>
  <c r="J183" i="2"/>
  <c r="J663" i="2"/>
  <c r="J309" i="2"/>
  <c r="J392" i="2"/>
  <c r="J434" i="2"/>
  <c r="J377" i="2"/>
  <c r="J406" i="2"/>
  <c r="J401" i="2"/>
  <c r="J295" i="2"/>
  <c r="J41" i="2"/>
  <c r="J534" i="2"/>
  <c r="J662" i="2"/>
  <c r="J181" i="2"/>
  <c r="J135" i="2"/>
  <c r="J32" i="2"/>
  <c r="J44" i="2"/>
  <c r="J280" i="2"/>
  <c r="J293" i="2"/>
  <c r="J323" i="2"/>
  <c r="J433" i="2"/>
  <c r="J194" i="2"/>
  <c r="J659" i="2"/>
  <c r="J29" i="2"/>
  <c r="J79" i="2"/>
  <c r="J77" i="2"/>
  <c r="J144" i="2"/>
  <c r="J481" i="2"/>
  <c r="J436" i="2"/>
  <c r="J706" i="2"/>
  <c r="J62" i="2"/>
  <c r="J717" i="2"/>
  <c r="J574" i="2"/>
  <c r="J501" i="2"/>
  <c r="J357" i="2"/>
  <c r="J317" i="2"/>
  <c r="J341" i="2"/>
  <c r="J411" i="2"/>
  <c r="J491" i="2"/>
  <c r="J383" i="2"/>
  <c r="J455" i="2"/>
  <c r="J320" i="2"/>
  <c r="J653" i="2"/>
  <c r="J34" i="2"/>
  <c r="J556" i="2"/>
  <c r="J206" i="2"/>
  <c r="J21" i="2"/>
  <c r="J494" i="2"/>
  <c r="J565" i="2"/>
  <c r="J384" i="2"/>
  <c r="J142" i="2"/>
  <c r="J50" i="2"/>
  <c r="J714" i="2"/>
  <c r="J720" i="2"/>
  <c r="J124" i="2"/>
  <c r="J608" i="2"/>
  <c r="J137" i="2"/>
  <c r="J157" i="2"/>
  <c r="J545" i="2"/>
  <c r="J486" i="2"/>
  <c r="J452" i="2"/>
  <c r="J122" i="2"/>
  <c r="J649" i="2"/>
  <c r="J252" i="2"/>
  <c r="J5" i="2"/>
  <c r="J145" i="2"/>
  <c r="J90" i="2"/>
  <c r="J197" i="2"/>
  <c r="J207" i="2"/>
  <c r="J185" i="2"/>
  <c r="J627" i="2"/>
  <c r="J398" i="2"/>
  <c r="J462" i="2"/>
  <c r="J75" i="2"/>
  <c r="J682" i="2"/>
  <c r="J147" i="2"/>
  <c r="J80" i="2"/>
  <c r="J330" i="2"/>
  <c r="J219" i="2"/>
  <c r="J656" i="2"/>
  <c r="J26" i="2"/>
  <c r="J3" i="2"/>
  <c r="J498" i="2"/>
  <c r="J304" i="2"/>
  <c r="J232" i="2"/>
  <c r="J292" i="2"/>
  <c r="J153" i="2"/>
  <c r="J312" i="2"/>
  <c r="J308" i="2"/>
  <c r="J480" i="2"/>
  <c r="J343" i="2"/>
  <c r="J407" i="2"/>
  <c r="J85" i="2"/>
  <c r="J96" i="2"/>
  <c r="J154" i="2"/>
  <c r="J87" i="2"/>
  <c r="J97" i="2"/>
  <c r="J621" i="2"/>
  <c r="J2" i="2"/>
  <c r="J188" i="2"/>
  <c r="J58" i="2"/>
  <c r="J151" i="2"/>
  <c r="J57" i="2"/>
  <c r="J561" i="2"/>
  <c r="J115" i="2"/>
  <c r="J56" i="2"/>
  <c r="J642" i="2"/>
  <c r="J88" i="2"/>
  <c r="J351" i="2"/>
  <c r="J415" i="2"/>
  <c r="J276" i="2"/>
  <c r="J184" i="2"/>
  <c r="J37" i="2"/>
  <c r="J229" i="2"/>
  <c r="J665" i="2"/>
  <c r="J546" i="2"/>
  <c r="J666" i="2"/>
  <c r="J553" i="2"/>
  <c r="J600" i="2"/>
  <c r="J349" i="2"/>
  <c r="J386" i="2"/>
  <c r="J599" i="2"/>
  <c r="J448" i="2"/>
  <c r="J278" i="2"/>
  <c r="J573" i="2"/>
  <c r="J164" i="2"/>
  <c r="J538" i="2"/>
  <c r="J40" i="2"/>
  <c r="J228" i="2"/>
  <c r="J233" i="2"/>
  <c r="J141" i="2"/>
  <c r="J140" i="2"/>
  <c r="J116" i="2"/>
  <c r="J69" i="2"/>
  <c r="J121" i="2"/>
  <c r="J694" i="2"/>
  <c r="J65" i="2"/>
  <c r="J523" i="2"/>
  <c r="J31" i="2"/>
  <c r="J119" i="2"/>
  <c r="J483" i="2"/>
  <c r="J63" i="2"/>
  <c r="J322" i="2"/>
  <c r="J361" i="2"/>
  <c r="J91" i="2"/>
  <c r="J539" i="2"/>
  <c r="J98" i="2"/>
  <c r="J126" i="2"/>
  <c r="J217" i="2"/>
  <c r="J586" i="2"/>
  <c r="J46" i="2"/>
  <c r="J678" i="2"/>
  <c r="J277" i="2"/>
  <c r="J216" i="2"/>
  <c r="J24" i="2"/>
  <c r="J9" i="2"/>
  <c r="J221" i="2"/>
  <c r="J201" i="2"/>
  <c r="J734" i="2"/>
  <c r="J581" i="2"/>
  <c r="J459" i="2"/>
  <c r="J353" i="2"/>
  <c r="J362" i="2"/>
  <c r="J152" i="2"/>
  <c r="J473" i="2"/>
  <c r="J253" i="2"/>
  <c r="J513" i="2"/>
  <c r="J11" i="2"/>
  <c r="J615" i="2"/>
  <c r="J544" i="2"/>
  <c r="J4" i="2"/>
  <c r="J519" i="2"/>
  <c r="J405" i="2"/>
  <c r="J180" i="2"/>
  <c r="J428" i="2"/>
  <c r="J18" i="2"/>
  <c r="J345" i="2"/>
  <c r="J13" i="2"/>
  <c r="J227" i="2"/>
  <c r="J393" i="2"/>
  <c r="J22" i="2"/>
  <c r="J198" i="2"/>
  <c r="J698" i="2"/>
  <c r="J648" i="2"/>
  <c r="J689" i="2"/>
  <c r="J429" i="2"/>
  <c r="J297" i="2"/>
  <c r="J203" i="2"/>
  <c r="J646" i="2"/>
  <c r="J518" i="2"/>
  <c r="J688" i="2"/>
  <c r="J369" i="2"/>
  <c r="J298" i="2"/>
  <c r="J110" i="2"/>
  <c r="J178" i="2"/>
  <c r="J580" i="2"/>
  <c r="J732" i="2"/>
  <c r="J248" i="2"/>
  <c r="J588" i="2"/>
  <c r="J427" i="2"/>
  <c r="J111" i="2"/>
  <c r="J300" i="2"/>
  <c r="J445" i="2"/>
  <c r="J283" i="2"/>
  <c r="J533" i="2"/>
  <c r="J165" i="2"/>
  <c r="J14" i="2"/>
  <c r="J644" i="2"/>
  <c r="J215" i="2"/>
  <c r="J166" i="2"/>
  <c r="J616" i="2"/>
  <c r="J626" i="2"/>
  <c r="J254" i="2"/>
  <c r="J284" i="2"/>
  <c r="J558" i="2"/>
  <c r="J211" i="2"/>
  <c r="J107" i="2"/>
  <c r="J7" i="2"/>
  <c r="J347" i="2"/>
  <c r="J52" i="2"/>
  <c r="J49" i="2"/>
  <c r="J8" i="2"/>
  <c r="J148" i="2"/>
  <c r="J441" i="2"/>
  <c r="J291" i="2"/>
  <c r="J677" i="2"/>
  <c r="J570" i="2"/>
  <c r="J136" i="2"/>
  <c r="J508" i="2"/>
  <c r="J699" i="2"/>
  <c r="J168" i="2"/>
  <c r="J133" i="2"/>
  <c r="J576" i="2"/>
  <c r="J537" i="2"/>
  <c r="J12" i="2"/>
  <c r="J477" i="2"/>
  <c r="J363" i="2"/>
  <c r="J638" i="2"/>
  <c r="J423" i="2"/>
  <c r="J143" i="2"/>
  <c r="J93" i="2"/>
  <c r="J237" i="2"/>
  <c r="J17" i="2"/>
  <c r="J350" i="2"/>
  <c r="J424" i="2"/>
  <c r="J251" i="2"/>
  <c r="J530" i="2"/>
  <c r="J15" i="2"/>
  <c r="J664" i="2"/>
  <c r="J620" i="2"/>
  <c r="J243" i="2"/>
  <c r="J245" i="2"/>
  <c r="J368" i="2"/>
  <c r="J575" i="2"/>
  <c r="J418" i="2"/>
  <c r="J590" i="2"/>
  <c r="J20" i="2"/>
  <c r="J159" i="2"/>
  <c r="J492" i="2"/>
  <c r="J234" i="2"/>
  <c r="J282" i="2"/>
  <c r="J485" i="2"/>
  <c r="J583" i="2"/>
  <c r="J727" i="2"/>
  <c r="J271" i="2"/>
  <c r="J84" i="2"/>
  <c r="J326" i="2"/>
  <c r="J264" i="2"/>
  <c r="J702" i="2"/>
  <c r="J514" i="2"/>
  <c r="J200" i="2"/>
  <c r="J654" i="2"/>
  <c r="J503" i="2"/>
  <c r="J331" i="2"/>
  <c r="J526" i="2"/>
  <c r="J354" i="2"/>
  <c r="J731" i="2"/>
  <c r="J579" i="2"/>
  <c r="J231" i="2"/>
  <c r="J569" i="2"/>
  <c r="J83" i="2"/>
  <c r="J607" i="2"/>
  <c r="J301" i="2"/>
  <c r="J390" i="2"/>
  <c r="J707" i="2"/>
  <c r="J290" i="2"/>
  <c r="J53" i="2"/>
  <c r="J560" i="2"/>
  <c r="J529" i="2"/>
  <c r="J305" i="2"/>
  <c r="J265" i="2"/>
  <c r="J76" i="2"/>
  <c r="J220" i="2"/>
  <c r="J661" i="2"/>
  <c r="J577" i="2"/>
  <c r="J721" i="2"/>
  <c r="J45" i="2"/>
  <c r="J507" i="2"/>
  <c r="J469" i="2"/>
  <c r="J236" i="2"/>
  <c r="J286" i="2"/>
  <c r="J48" i="2"/>
  <c r="J360" i="2"/>
  <c r="J568" i="2"/>
  <c r="J266" i="2"/>
  <c r="J92" i="2"/>
  <c r="J388" i="2"/>
  <c r="J329" i="2"/>
  <c r="J89" i="2"/>
  <c r="J382" i="2"/>
  <c r="J186" i="2"/>
  <c r="J422" i="2"/>
  <c r="J202" i="2"/>
  <c r="J28" i="2"/>
  <c r="J162" i="2"/>
  <c r="J356" i="2"/>
  <c r="J716" i="2"/>
  <c r="J303" i="2"/>
  <c r="J708" i="2"/>
  <c r="J440" i="2"/>
  <c r="J270" i="2"/>
  <c r="J421" i="2"/>
  <c r="J335" i="2"/>
  <c r="J703" i="2"/>
  <c r="J584" i="2"/>
  <c r="J587" i="2"/>
  <c r="J603" i="2"/>
  <c r="J163" i="2"/>
  <c r="J470" i="2"/>
  <c r="J502" i="2"/>
  <c r="J61" i="2"/>
  <c r="J259" i="2"/>
  <c r="J23" i="2"/>
  <c r="J54" i="2"/>
  <c r="J571" i="2"/>
  <c r="J342" i="2"/>
  <c r="J325" i="2"/>
  <c r="J86" i="2"/>
  <c r="J531" i="2"/>
  <c r="J160" i="2"/>
  <c r="J426" i="2"/>
  <c r="J718" i="2"/>
  <c r="J109" i="2"/>
  <c r="J67" i="2"/>
  <c r="J592" i="2"/>
  <c r="J261" i="2"/>
  <c r="J95" i="2"/>
  <c r="J302" i="2"/>
  <c r="J625" i="2"/>
  <c r="J437" i="2"/>
  <c r="J725" i="2"/>
  <c r="J78" i="2"/>
  <c r="J138" i="2"/>
  <c r="J612" i="2"/>
  <c r="J389" i="2"/>
  <c r="J509" i="2"/>
  <c r="J114" i="2"/>
  <c r="J179" i="2"/>
  <c r="J167" i="2"/>
  <c r="J456" i="2"/>
  <c r="J635" i="2"/>
  <c r="J733" i="2"/>
  <c r="J582" i="2"/>
  <c r="J192" i="2"/>
  <c r="J585" i="2"/>
  <c r="J172" i="2"/>
  <c r="J321" i="2"/>
  <c r="J72" i="2"/>
  <c r="J631" i="2"/>
  <c r="J489" i="2"/>
  <c r="J589" i="2"/>
  <c r="J43" i="2"/>
  <c r="J640" i="2"/>
  <c r="J670" i="2"/>
  <c r="J410" i="2"/>
  <c r="J260" i="2"/>
  <c r="J563" i="2"/>
  <c r="J420" i="2"/>
  <c r="J235" i="2"/>
  <c r="J500" i="2"/>
  <c r="J128" i="2"/>
  <c r="J299" i="2"/>
  <c r="J70" i="2"/>
  <c r="J504" i="2"/>
  <c r="J59" i="2"/>
  <c r="J471" i="2"/>
  <c r="J618" i="2"/>
  <c r="J319" i="2"/>
  <c r="J60" i="2"/>
  <c r="J602" i="2"/>
  <c r="J370" i="2"/>
  <c r="J146" i="2"/>
  <c r="J171" i="2"/>
  <c r="J701" i="2"/>
  <c r="J117" i="2"/>
  <c r="J359" i="2"/>
  <c r="J196" i="2"/>
  <c r="J527" i="2"/>
  <c r="J161" i="2"/>
  <c r="J632" i="2"/>
  <c r="J374" i="2"/>
  <c r="J715" i="2"/>
  <c r="J651" i="2"/>
  <c r="J130" i="2"/>
  <c r="J226" i="2"/>
  <c r="J255" i="2"/>
  <c r="J522" i="2"/>
  <c r="J604" i="2"/>
  <c r="J710" i="2"/>
  <c r="J630" i="2"/>
  <c r="J685" i="2"/>
  <c r="J262" i="2"/>
  <c r="J170" i="2"/>
  <c r="J623" i="2"/>
  <c r="J333" i="2"/>
  <c r="J239" i="2"/>
  <c r="J521" i="2"/>
  <c r="J594" i="2"/>
  <c r="J372" i="2"/>
  <c r="J697" i="2"/>
  <c r="J515" i="2"/>
  <c r="J543" i="2"/>
  <c r="J175" i="2"/>
  <c r="J617" i="2"/>
  <c r="J719" i="2"/>
  <c r="J425" i="2"/>
  <c r="J467" i="2"/>
  <c r="J610" i="2"/>
  <c r="J737" i="2"/>
  <c r="J156" i="2"/>
  <c r="J296" i="2"/>
  <c r="J224" i="2"/>
  <c r="J442" i="2"/>
  <c r="J127" i="2"/>
  <c r="J510" i="2"/>
  <c r="J547" i="2"/>
  <c r="J190" i="2"/>
  <c r="J131" i="2"/>
  <c r="J222" i="2"/>
  <c r="J520" i="2"/>
  <c r="J208" i="2"/>
  <c r="J125" i="2"/>
  <c r="J416" i="2"/>
  <c r="J246" i="2"/>
  <c r="J256" i="2"/>
  <c r="J724" i="2"/>
  <c r="J511" i="2"/>
  <c r="J394" i="2"/>
  <c r="J344" i="2"/>
  <c r="J158" i="2"/>
  <c r="J289" i="2"/>
  <c r="J695" i="2"/>
  <c r="J673" i="2"/>
  <c r="J548" i="2"/>
  <c r="J550" i="2"/>
  <c r="J113" i="2"/>
  <c r="J705" i="2"/>
  <c r="J380" i="2"/>
  <c r="J108" i="2"/>
  <c r="J430" i="2"/>
  <c r="J499" i="2"/>
  <c r="J112" i="2"/>
  <c r="J275" i="2"/>
  <c r="J458" i="2"/>
  <c r="J435" i="2"/>
  <c r="J551" i="2"/>
  <c r="J605" i="2"/>
  <c r="J712" i="2"/>
  <c r="J396" i="2"/>
  <c r="J225" i="2"/>
  <c r="J118" i="2"/>
  <c r="J541" i="2"/>
  <c r="J669" i="2"/>
  <c r="J598" i="2"/>
  <c r="J468" i="2"/>
  <c r="J614" i="2"/>
  <c r="J249" i="2"/>
  <c r="J639" i="2"/>
  <c r="J373" i="2"/>
  <c r="J381" i="2"/>
  <c r="J655" i="2"/>
  <c r="J419" i="2"/>
  <c r="J686" i="2"/>
  <c r="J736" i="2"/>
  <c r="J709" i="2"/>
  <c r="J482" i="2"/>
  <c r="J681" i="2"/>
  <c r="J412" i="2"/>
  <c r="J671" i="2"/>
  <c r="J597" i="2"/>
  <c r="J729" i="2"/>
  <c r="J683" i="2"/>
  <c r="J624" i="2"/>
  <c r="J634" i="2"/>
  <c r="J487" i="2"/>
  <c r="J643" i="2"/>
  <c r="J690" i="2"/>
  <c r="J674" i="2"/>
  <c r="J722" i="2"/>
  <c r="J704" i="2"/>
  <c r="J713" i="2"/>
  <c r="J680" i="2"/>
  <c r="J636" i="2"/>
  <c r="J711" i="2"/>
  <c r="J730" i="2"/>
  <c r="J738" i="2"/>
  <c r="H645" i="2"/>
  <c r="H461" i="2"/>
  <c r="H493" i="2"/>
  <c r="H104" i="2"/>
  <c r="H257" i="2"/>
  <c r="H371" i="2"/>
  <c r="H385" i="2"/>
  <c r="H562" i="2"/>
  <c r="H340" i="2"/>
  <c r="H619" i="2"/>
  <c r="H387" i="2"/>
  <c r="H214" i="2"/>
  <c r="H123" i="2"/>
  <c r="H684" i="2"/>
  <c r="H71" i="2"/>
  <c r="H524" i="2"/>
  <c r="H285" i="2"/>
  <c r="H566" i="2"/>
  <c r="H647" i="2"/>
  <c r="H336" i="2"/>
  <c r="H444" i="2"/>
  <c r="H273" i="2"/>
  <c r="H365" i="2"/>
  <c r="H209" i="2"/>
  <c r="H552" i="2"/>
  <c r="H564" i="2"/>
  <c r="H628" i="2"/>
  <c r="H460" i="2"/>
  <c r="H102" i="2"/>
  <c r="H64" i="2"/>
  <c r="H431" i="2"/>
  <c r="H641" i="2"/>
  <c r="H244" i="2"/>
  <c r="H696" i="2"/>
  <c r="H399" i="2"/>
  <c r="H16" i="2"/>
  <c r="H726" i="2"/>
  <c r="H120" i="2"/>
  <c r="H657" i="2"/>
  <c r="H464" i="2"/>
  <c r="H484" i="2"/>
  <c r="H149" i="2"/>
  <c r="H453" i="2"/>
  <c r="H339" i="2"/>
  <c r="H609" i="2"/>
  <c r="H535" i="2"/>
  <c r="H247" i="2"/>
  <c r="H613" i="2"/>
  <c r="H311" i="2"/>
  <c r="H465" i="2"/>
  <c r="H314" i="2"/>
  <c r="H310" i="2"/>
  <c r="H241" i="2"/>
  <c r="H288" i="2"/>
  <c r="H199" i="2"/>
  <c r="H450" i="2"/>
  <c r="H268" i="2"/>
  <c r="H466" i="2"/>
  <c r="H595" i="2"/>
  <c r="H274" i="2"/>
  <c r="H557" i="2"/>
  <c r="H352" i="2"/>
  <c r="H578" i="2"/>
  <c r="H378" i="2"/>
  <c r="H400" i="2"/>
  <c r="H375" i="2"/>
  <c r="H408" i="2"/>
  <c r="H505" i="2"/>
  <c r="H549" i="2"/>
  <c r="H417" i="2"/>
  <c r="H366" i="2"/>
  <c r="H176" i="2"/>
  <c r="H212" i="2"/>
  <c r="H173" i="2"/>
  <c r="H593" i="2"/>
  <c r="H269" i="2"/>
  <c r="H105" i="2"/>
  <c r="H36" i="2"/>
  <c r="H129" i="2"/>
  <c r="H218" i="2"/>
  <c r="H316" i="2"/>
  <c r="H223" i="2"/>
  <c r="H525" i="2"/>
  <c r="H132" i="2"/>
  <c r="H35" i="2"/>
  <c r="H438" i="2"/>
  <c r="H139" i="2"/>
  <c r="H463" i="2"/>
  <c r="H348" i="2"/>
  <c r="H337" i="2"/>
  <c r="H517" i="2"/>
  <c r="H30" i="2"/>
  <c r="H106" i="2"/>
  <c r="H414" i="2"/>
  <c r="H313" i="2"/>
  <c r="H591" i="2"/>
  <c r="H182" i="2"/>
  <c r="H723" i="2"/>
  <c r="H542" i="2"/>
  <c r="H449" i="2"/>
  <c r="H94" i="2"/>
  <c r="H19" i="2"/>
  <c r="H134" i="2"/>
  <c r="H637" i="2"/>
  <c r="H446" i="2"/>
  <c r="H358" i="2"/>
  <c r="H376" i="2"/>
  <c r="H334" i="2"/>
  <c r="H679" i="2"/>
  <c r="H39" i="2"/>
  <c r="H66" i="2"/>
  <c r="H324" i="2"/>
  <c r="H476" i="2"/>
  <c r="H55" i="2"/>
  <c r="H364" i="2"/>
  <c r="H99" i="2"/>
  <c r="H327" i="2"/>
  <c r="H404" i="2"/>
  <c r="H700" i="2"/>
  <c r="H496" i="2"/>
  <c r="H402" i="2"/>
  <c r="H318" i="2"/>
  <c r="H191" i="2"/>
  <c r="H103" i="2"/>
  <c r="H307" i="2"/>
  <c r="H267" i="2"/>
  <c r="H728" i="2"/>
  <c r="H379" i="2"/>
  <c r="H10" i="2"/>
  <c r="H230" i="2"/>
  <c r="H213" i="2"/>
  <c r="H403" i="2"/>
  <c r="H238" i="2"/>
  <c r="H490" i="2"/>
  <c r="H413" i="2"/>
  <c r="H346" i="2"/>
  <c r="H629" i="2"/>
  <c r="H242" i="2"/>
  <c r="H332" i="2"/>
  <c r="H668" i="2"/>
  <c r="H367" i="2"/>
  <c r="H672" i="2"/>
  <c r="H100" i="2"/>
  <c r="H601" i="2"/>
  <c r="H512" i="2"/>
  <c r="H443" i="2"/>
  <c r="H205" i="2"/>
  <c r="H33" i="2"/>
  <c r="H555" i="2"/>
  <c r="H391" i="2"/>
  <c r="H195" i="2"/>
  <c r="H478" i="2"/>
  <c r="H306" i="2"/>
  <c r="H155" i="2"/>
  <c r="H397" i="2"/>
  <c r="H735" i="2"/>
  <c r="H27" i="2"/>
  <c r="H395" i="2"/>
  <c r="H479" i="2"/>
  <c r="H497" i="2"/>
  <c r="H676" i="2"/>
  <c r="H204" i="2"/>
  <c r="H272" i="2"/>
  <c r="H193" i="2"/>
  <c r="H572" i="2"/>
  <c r="H315" i="2"/>
  <c r="H506" i="2"/>
  <c r="H475" i="2"/>
  <c r="H51" i="2"/>
  <c r="H101" i="2"/>
  <c r="H540" i="2"/>
  <c r="H554" i="2"/>
  <c r="H74" i="2"/>
  <c r="H528" i="2"/>
  <c r="H660" i="2"/>
  <c r="H536" i="2"/>
  <c r="H169" i="2"/>
  <c r="H409" i="2"/>
  <c r="H650" i="2"/>
  <c r="H294" i="2"/>
  <c r="H606" i="2"/>
  <c r="H687" i="2"/>
  <c r="H495" i="2"/>
  <c r="H622" i="2"/>
  <c r="H692" i="2"/>
  <c r="H596" i="2"/>
  <c r="H25" i="2"/>
  <c r="H210" i="2"/>
  <c r="H338" i="2"/>
  <c r="H73" i="2"/>
  <c r="H488" i="2"/>
  <c r="H38" i="2"/>
  <c r="H328" i="2"/>
  <c r="H240" i="2"/>
  <c r="H189" i="2"/>
  <c r="H693" i="2"/>
  <c r="H658" i="2"/>
  <c r="H47" i="2"/>
  <c r="H432" i="2"/>
  <c r="H250" i="2"/>
  <c r="H532" i="2"/>
  <c r="H451" i="2"/>
  <c r="H652" i="2"/>
  <c r="H258" i="2"/>
  <c r="H567" i="2"/>
  <c r="H187" i="2"/>
  <c r="H447" i="2"/>
  <c r="H42" i="2"/>
  <c r="H691" i="2"/>
  <c r="H6" i="2"/>
  <c r="H454" i="2"/>
  <c r="H439" i="2"/>
  <c r="H667" i="2"/>
  <c r="H279" i="2"/>
  <c r="H516" i="2"/>
  <c r="H68" i="2"/>
  <c r="H287" i="2"/>
  <c r="H281" i="2"/>
  <c r="H263" i="2"/>
  <c r="H174" i="2"/>
  <c r="H177" i="2"/>
  <c r="H675" i="2"/>
  <c r="H150" i="2"/>
  <c r="H559" i="2"/>
  <c r="H633" i="2"/>
  <c r="H355" i="2"/>
  <c r="H457" i="2"/>
  <c r="H81" i="2"/>
  <c r="H474" i="2"/>
  <c r="H611" i="2"/>
  <c r="H472" i="2"/>
  <c r="H82" i="2"/>
  <c r="H183" i="2"/>
  <c r="H663" i="2"/>
  <c r="H309" i="2"/>
  <c r="H392" i="2"/>
  <c r="H434" i="2"/>
  <c r="H377" i="2"/>
  <c r="H406" i="2"/>
  <c r="H401" i="2"/>
  <c r="H295" i="2"/>
  <c r="H41" i="2"/>
  <c r="H534" i="2"/>
  <c r="H662" i="2"/>
  <c r="H181" i="2"/>
  <c r="H135" i="2"/>
  <c r="H32" i="2"/>
  <c r="H44" i="2"/>
  <c r="H280" i="2"/>
  <c r="H293" i="2"/>
  <c r="H323" i="2"/>
  <c r="H433" i="2"/>
  <c r="H194" i="2"/>
  <c r="H659" i="2"/>
  <c r="H29" i="2"/>
  <c r="H79" i="2"/>
  <c r="H77" i="2"/>
  <c r="H144" i="2"/>
  <c r="H481" i="2"/>
  <c r="H436" i="2"/>
  <c r="H706" i="2"/>
  <c r="H62" i="2"/>
  <c r="H717" i="2"/>
  <c r="H574" i="2"/>
  <c r="H501" i="2"/>
  <c r="H357" i="2"/>
  <c r="H317" i="2"/>
  <c r="H341" i="2"/>
  <c r="H411" i="2"/>
  <c r="H491" i="2"/>
  <c r="H383" i="2"/>
  <c r="H455" i="2"/>
  <c r="H320" i="2"/>
  <c r="H653" i="2"/>
  <c r="H34" i="2"/>
  <c r="H556" i="2"/>
  <c r="H206" i="2"/>
  <c r="H21" i="2"/>
  <c r="H494" i="2"/>
  <c r="H565" i="2"/>
  <c r="H384" i="2"/>
  <c r="H142" i="2"/>
  <c r="H50" i="2"/>
  <c r="H714" i="2"/>
  <c r="H720" i="2"/>
  <c r="H124" i="2"/>
  <c r="H608" i="2"/>
  <c r="H137" i="2"/>
  <c r="H157" i="2"/>
  <c r="H545" i="2"/>
  <c r="H486" i="2"/>
  <c r="H452" i="2"/>
  <c r="H122" i="2"/>
  <c r="H649" i="2"/>
  <c r="H252" i="2"/>
  <c r="H5" i="2"/>
  <c r="H145" i="2"/>
  <c r="H90" i="2"/>
  <c r="H197" i="2"/>
  <c r="H207" i="2"/>
  <c r="H185" i="2"/>
  <c r="H627" i="2"/>
  <c r="H398" i="2"/>
  <c r="H462" i="2"/>
  <c r="H75" i="2"/>
  <c r="H682" i="2"/>
  <c r="H147" i="2"/>
  <c r="H80" i="2"/>
  <c r="H330" i="2"/>
  <c r="H219" i="2"/>
  <c r="H656" i="2"/>
  <c r="H26" i="2"/>
  <c r="H3" i="2"/>
  <c r="H498" i="2"/>
  <c r="H304" i="2"/>
  <c r="H232" i="2"/>
  <c r="H292" i="2"/>
  <c r="H153" i="2"/>
  <c r="H312" i="2"/>
  <c r="H308" i="2"/>
  <c r="H480" i="2"/>
  <c r="H343" i="2"/>
  <c r="H407" i="2"/>
  <c r="H85" i="2"/>
  <c r="H96" i="2"/>
  <c r="H154" i="2"/>
  <c r="H87" i="2"/>
  <c r="H97" i="2"/>
  <c r="H621" i="2"/>
  <c r="H2" i="2"/>
  <c r="H188" i="2"/>
  <c r="H58" i="2"/>
  <c r="H151" i="2"/>
  <c r="H57" i="2"/>
  <c r="H561" i="2"/>
  <c r="H115" i="2"/>
  <c r="H56" i="2"/>
  <c r="H642" i="2"/>
  <c r="H88" i="2"/>
  <c r="H351" i="2"/>
  <c r="H415" i="2"/>
  <c r="H276" i="2"/>
  <c r="H184" i="2"/>
  <c r="H37" i="2"/>
  <c r="H229" i="2"/>
  <c r="H665" i="2"/>
  <c r="H546" i="2"/>
  <c r="H666" i="2"/>
  <c r="H553" i="2"/>
  <c r="H600" i="2"/>
  <c r="H349" i="2"/>
  <c r="H386" i="2"/>
  <c r="H599" i="2"/>
  <c r="H448" i="2"/>
  <c r="H278" i="2"/>
  <c r="H573" i="2"/>
  <c r="H164" i="2"/>
  <c r="H538" i="2"/>
  <c r="H40" i="2"/>
  <c r="H228" i="2"/>
  <c r="H233" i="2"/>
  <c r="H141" i="2"/>
  <c r="H140" i="2"/>
  <c r="H116" i="2"/>
  <c r="H69" i="2"/>
  <c r="H121" i="2"/>
  <c r="H694" i="2"/>
  <c r="H65" i="2"/>
  <c r="H523" i="2"/>
  <c r="H31" i="2"/>
  <c r="H119" i="2"/>
  <c r="H483" i="2"/>
  <c r="H63" i="2"/>
  <c r="H322" i="2"/>
  <c r="H361" i="2"/>
  <c r="H91" i="2"/>
  <c r="H539" i="2"/>
  <c r="H98" i="2"/>
  <c r="H126" i="2"/>
  <c r="H217" i="2"/>
  <c r="H586" i="2"/>
  <c r="H46" i="2"/>
  <c r="H678" i="2"/>
  <c r="H277" i="2"/>
  <c r="H216" i="2"/>
  <c r="H24" i="2"/>
  <c r="H9" i="2"/>
  <c r="H221" i="2"/>
  <c r="H201" i="2"/>
  <c r="H734" i="2"/>
  <c r="H581" i="2"/>
  <c r="H459" i="2"/>
  <c r="H353" i="2"/>
  <c r="H362" i="2"/>
  <c r="H152" i="2"/>
  <c r="H473" i="2"/>
  <c r="H253" i="2"/>
  <c r="H513" i="2"/>
  <c r="H11" i="2"/>
  <c r="H615" i="2"/>
  <c r="H544" i="2"/>
  <c r="H4" i="2"/>
  <c r="H519" i="2"/>
  <c r="H405" i="2"/>
  <c r="H180" i="2"/>
  <c r="H428" i="2"/>
  <c r="H18" i="2"/>
  <c r="H345" i="2"/>
  <c r="H13" i="2"/>
  <c r="H227" i="2"/>
  <c r="H393" i="2"/>
  <c r="H22" i="2"/>
  <c r="H198" i="2"/>
  <c r="H698" i="2"/>
  <c r="H648" i="2"/>
  <c r="H689" i="2"/>
  <c r="H429" i="2"/>
  <c r="H297" i="2"/>
  <c r="H203" i="2"/>
  <c r="H646" i="2"/>
  <c r="H518" i="2"/>
  <c r="H688" i="2"/>
  <c r="H369" i="2"/>
  <c r="H298" i="2"/>
  <c r="H110" i="2"/>
  <c r="H178" i="2"/>
  <c r="H580" i="2"/>
  <c r="H732" i="2"/>
  <c r="H248" i="2"/>
  <c r="H588" i="2"/>
  <c r="H427" i="2"/>
  <c r="H111" i="2"/>
  <c r="H300" i="2"/>
  <c r="H445" i="2"/>
  <c r="H283" i="2"/>
  <c r="H533" i="2"/>
  <c r="H165" i="2"/>
  <c r="H14" i="2"/>
  <c r="H644" i="2"/>
  <c r="H215" i="2"/>
  <c r="H166" i="2"/>
  <c r="H616" i="2"/>
  <c r="H626" i="2"/>
  <c r="H254" i="2"/>
  <c r="H284" i="2"/>
  <c r="H558" i="2"/>
  <c r="H211" i="2"/>
  <c r="H107" i="2"/>
  <c r="H7" i="2"/>
  <c r="H347" i="2"/>
  <c r="H52" i="2"/>
  <c r="H49" i="2"/>
  <c r="H8" i="2"/>
  <c r="H148" i="2"/>
  <c r="H441" i="2"/>
  <c r="H291" i="2"/>
  <c r="H677" i="2"/>
  <c r="H570" i="2"/>
  <c r="H136" i="2"/>
  <c r="H508" i="2"/>
  <c r="H699" i="2"/>
  <c r="H168" i="2"/>
  <c r="H133" i="2"/>
  <c r="H576" i="2"/>
  <c r="H537" i="2"/>
  <c r="H12" i="2"/>
  <c r="H477" i="2"/>
  <c r="H363" i="2"/>
  <c r="H638" i="2"/>
  <c r="H423" i="2"/>
  <c r="H143" i="2"/>
  <c r="H93" i="2"/>
  <c r="H237" i="2"/>
  <c r="H17" i="2"/>
  <c r="H350" i="2"/>
  <c r="H424" i="2"/>
  <c r="H251" i="2"/>
  <c r="H530" i="2"/>
  <c r="H15" i="2"/>
  <c r="H664" i="2"/>
  <c r="H620" i="2"/>
  <c r="H243" i="2"/>
  <c r="H245" i="2"/>
  <c r="H368" i="2"/>
  <c r="H575" i="2"/>
  <c r="H418" i="2"/>
  <c r="H590" i="2"/>
  <c r="H20" i="2"/>
  <c r="H159" i="2"/>
  <c r="H492" i="2"/>
  <c r="H234" i="2"/>
  <c r="H282" i="2"/>
  <c r="H485" i="2"/>
  <c r="H583" i="2"/>
  <c r="H727" i="2"/>
  <c r="H271" i="2"/>
  <c r="H84" i="2"/>
  <c r="H326" i="2"/>
  <c r="H264" i="2"/>
  <c r="H702" i="2"/>
  <c r="H514" i="2"/>
  <c r="H200" i="2"/>
  <c r="H654" i="2"/>
  <c r="H503" i="2"/>
  <c r="H331" i="2"/>
  <c r="H526" i="2"/>
  <c r="H354" i="2"/>
  <c r="H731" i="2"/>
  <c r="H579" i="2"/>
  <c r="H231" i="2"/>
  <c r="H569" i="2"/>
  <c r="H83" i="2"/>
  <c r="H607" i="2"/>
  <c r="H301" i="2"/>
  <c r="H390" i="2"/>
  <c r="H707" i="2"/>
  <c r="H290" i="2"/>
  <c r="H53" i="2"/>
  <c r="H560" i="2"/>
  <c r="H529" i="2"/>
  <c r="H305" i="2"/>
  <c r="H265" i="2"/>
  <c r="H76" i="2"/>
  <c r="H220" i="2"/>
  <c r="H661" i="2"/>
  <c r="H577" i="2"/>
  <c r="H721" i="2"/>
  <c r="H45" i="2"/>
  <c r="H507" i="2"/>
  <c r="H469" i="2"/>
  <c r="H236" i="2"/>
  <c r="H286" i="2"/>
  <c r="H48" i="2"/>
  <c r="H360" i="2"/>
  <c r="H568" i="2"/>
  <c r="H266" i="2"/>
  <c r="H92" i="2"/>
  <c r="H388" i="2"/>
  <c r="H329" i="2"/>
  <c r="H89" i="2"/>
  <c r="H382" i="2"/>
  <c r="H186" i="2"/>
  <c r="H422" i="2"/>
  <c r="H202" i="2"/>
  <c r="H28" i="2"/>
  <c r="H162" i="2"/>
  <c r="H356" i="2"/>
  <c r="H716" i="2"/>
  <c r="H303" i="2"/>
  <c r="H708" i="2"/>
  <c r="H440" i="2"/>
  <c r="H270" i="2"/>
  <c r="H421" i="2"/>
  <c r="H335" i="2"/>
  <c r="H703" i="2"/>
  <c r="H584" i="2"/>
  <c r="H587" i="2"/>
  <c r="H603" i="2"/>
  <c r="H163" i="2"/>
  <c r="H470" i="2"/>
  <c r="H502" i="2"/>
  <c r="H61" i="2"/>
  <c r="H259" i="2"/>
  <c r="H23" i="2"/>
  <c r="H54" i="2"/>
  <c r="H571" i="2"/>
  <c r="H342" i="2"/>
  <c r="H325" i="2"/>
  <c r="H86" i="2"/>
  <c r="H531" i="2"/>
  <c r="H160" i="2"/>
  <c r="H426" i="2"/>
  <c r="H718" i="2"/>
  <c r="H109" i="2"/>
  <c r="H67" i="2"/>
  <c r="H592" i="2"/>
  <c r="H261" i="2"/>
  <c r="H95" i="2"/>
  <c r="H302" i="2"/>
  <c r="H625" i="2"/>
  <c r="H437" i="2"/>
  <c r="H725" i="2"/>
  <c r="H78" i="2"/>
  <c r="H138" i="2"/>
  <c r="H612" i="2"/>
  <c r="H389" i="2"/>
  <c r="H509" i="2"/>
  <c r="H114" i="2"/>
  <c r="H179" i="2"/>
  <c r="H167" i="2"/>
  <c r="H456" i="2"/>
  <c r="H635" i="2"/>
  <c r="H733" i="2"/>
  <c r="H582" i="2"/>
  <c r="H192" i="2"/>
  <c r="H585" i="2"/>
  <c r="H172" i="2"/>
  <c r="H321" i="2"/>
  <c r="H72" i="2"/>
  <c r="H631" i="2"/>
  <c r="H489" i="2"/>
  <c r="H589" i="2"/>
  <c r="H43" i="2"/>
  <c r="H640" i="2"/>
  <c r="H670" i="2"/>
  <c r="H410" i="2"/>
  <c r="H260" i="2"/>
  <c r="H563" i="2"/>
  <c r="H420" i="2"/>
  <c r="H235" i="2"/>
  <c r="H500" i="2"/>
  <c r="H128" i="2"/>
  <c r="H299" i="2"/>
  <c r="H70" i="2"/>
  <c r="H504" i="2"/>
  <c r="H59" i="2"/>
  <c r="H471" i="2"/>
  <c r="H618" i="2"/>
  <c r="H319" i="2"/>
  <c r="H60" i="2"/>
  <c r="H602" i="2"/>
  <c r="H370" i="2"/>
  <c r="H146" i="2"/>
  <c r="H171" i="2"/>
  <c r="H701" i="2"/>
  <c r="H117" i="2"/>
  <c r="H359" i="2"/>
  <c r="H196" i="2"/>
  <c r="H527" i="2"/>
  <c r="H161" i="2"/>
  <c r="H632" i="2"/>
  <c r="H374" i="2"/>
  <c r="H715" i="2"/>
  <c r="H651" i="2"/>
  <c r="H130" i="2"/>
  <c r="H226" i="2"/>
  <c r="H255" i="2"/>
  <c r="H522" i="2"/>
  <c r="H604" i="2"/>
  <c r="H710" i="2"/>
  <c r="H630" i="2"/>
  <c r="H685" i="2"/>
  <c r="H262" i="2"/>
  <c r="H170" i="2"/>
  <c r="H623" i="2"/>
  <c r="H333" i="2"/>
  <c r="H239" i="2"/>
  <c r="H521" i="2"/>
  <c r="H594" i="2"/>
  <c r="H372" i="2"/>
  <c r="H697" i="2"/>
  <c r="H515" i="2"/>
  <c r="H543" i="2"/>
  <c r="H175" i="2"/>
  <c r="H617" i="2"/>
  <c r="H719" i="2"/>
  <c r="H425" i="2"/>
  <c r="H467" i="2"/>
  <c r="H610" i="2"/>
  <c r="H737" i="2"/>
  <c r="H156" i="2"/>
  <c r="H296" i="2"/>
  <c r="H224" i="2"/>
  <c r="H442" i="2"/>
  <c r="H127" i="2"/>
  <c r="H510" i="2"/>
  <c r="H547" i="2"/>
  <c r="H190" i="2"/>
  <c r="H131" i="2"/>
  <c r="H222" i="2"/>
  <c r="H520" i="2"/>
  <c r="H208" i="2"/>
  <c r="H125" i="2"/>
  <c r="H416" i="2"/>
  <c r="H246" i="2"/>
  <c r="H256" i="2"/>
  <c r="H724" i="2"/>
  <c r="H511" i="2"/>
  <c r="H394" i="2"/>
  <c r="H344" i="2"/>
  <c r="H158" i="2"/>
  <c r="H289" i="2"/>
  <c r="H695" i="2"/>
  <c r="H673" i="2"/>
  <c r="H548" i="2"/>
  <c r="H550" i="2"/>
  <c r="H113" i="2"/>
  <c r="H705" i="2"/>
  <c r="H380" i="2"/>
  <c r="H108" i="2"/>
  <c r="H430" i="2"/>
  <c r="H499" i="2"/>
  <c r="H112" i="2"/>
  <c r="H275" i="2"/>
  <c r="H458" i="2"/>
  <c r="H435" i="2"/>
  <c r="H551" i="2"/>
  <c r="H605" i="2"/>
  <c r="H712" i="2"/>
  <c r="H396" i="2"/>
  <c r="H225" i="2"/>
  <c r="H118" i="2"/>
  <c r="H541" i="2"/>
  <c r="H669" i="2"/>
  <c r="H598" i="2"/>
  <c r="H468" i="2"/>
  <c r="H614" i="2"/>
  <c r="H249" i="2"/>
  <c r="H639" i="2"/>
  <c r="H373" i="2"/>
  <c r="H381" i="2"/>
  <c r="H655" i="2"/>
  <c r="H419" i="2"/>
  <c r="H686" i="2"/>
  <c r="H736" i="2"/>
  <c r="H709" i="2"/>
  <c r="H482" i="2"/>
  <c r="H681" i="2"/>
  <c r="H412" i="2"/>
  <c r="H671" i="2"/>
  <c r="H597" i="2"/>
  <c r="H729" i="2"/>
  <c r="H683" i="2"/>
  <c r="H624" i="2"/>
  <c r="H634" i="2"/>
  <c r="H487" i="2"/>
  <c r="H643" i="2"/>
  <c r="H690" i="2"/>
  <c r="H674" i="2"/>
  <c r="H722" i="2"/>
  <c r="H704" i="2"/>
  <c r="H713" i="2"/>
  <c r="H680" i="2"/>
  <c r="H636" i="2"/>
  <c r="H711" i="2"/>
  <c r="H730" i="2"/>
  <c r="H738" i="2"/>
  <c r="N92" i="3" l="1"/>
  <c r="M68" i="3"/>
  <c r="M45" i="3"/>
  <c r="L21" i="3"/>
  <c r="K44" i="3"/>
  <c r="K31" i="3"/>
  <c r="L110" i="3"/>
  <c r="J15" i="3"/>
  <c r="J34" i="3"/>
  <c r="K84" i="3"/>
  <c r="K43" i="3"/>
  <c r="L98" i="3"/>
  <c r="S53" i="3"/>
  <c r="T53" i="3"/>
  <c r="U53" i="3"/>
  <c r="V53" i="3"/>
  <c r="M53" i="3"/>
  <c r="N53" i="3"/>
  <c r="O53" i="3"/>
  <c r="P53" i="3"/>
  <c r="R53" i="3"/>
  <c r="K53" i="3"/>
  <c r="Q53" i="3"/>
  <c r="G53" i="3"/>
  <c r="E53" i="3"/>
  <c r="F53" i="3"/>
  <c r="J53" i="3"/>
  <c r="H53" i="3"/>
  <c r="I53" i="3"/>
  <c r="L53" i="3"/>
  <c r="S52" i="3"/>
  <c r="T52" i="3"/>
  <c r="U52" i="3"/>
  <c r="V52" i="3"/>
  <c r="M52" i="3"/>
  <c r="N52" i="3"/>
  <c r="O52" i="3"/>
  <c r="P52" i="3"/>
  <c r="R52" i="3"/>
  <c r="K52" i="3"/>
  <c r="Q52" i="3"/>
  <c r="I52" i="3"/>
  <c r="E52" i="3"/>
  <c r="F52" i="3"/>
  <c r="L52" i="3"/>
  <c r="G52" i="3"/>
  <c r="J52" i="3"/>
  <c r="H52" i="3"/>
  <c r="S47" i="3"/>
  <c r="T47" i="3"/>
  <c r="U47" i="3"/>
  <c r="V47" i="3"/>
  <c r="M47" i="3"/>
  <c r="N47" i="3"/>
  <c r="O47" i="3"/>
  <c r="P47" i="3"/>
  <c r="R47" i="3"/>
  <c r="Q47" i="3"/>
  <c r="K47" i="3"/>
  <c r="L47" i="3"/>
  <c r="E47" i="3"/>
  <c r="H47" i="3"/>
  <c r="F47" i="3"/>
  <c r="J47" i="3"/>
  <c r="I47" i="3"/>
  <c r="G47" i="3"/>
  <c r="S56" i="3"/>
  <c r="T56" i="3"/>
  <c r="U56" i="3"/>
  <c r="V56" i="3"/>
  <c r="R56" i="3"/>
  <c r="M56" i="3"/>
  <c r="N56" i="3"/>
  <c r="O56" i="3"/>
  <c r="P56" i="3"/>
  <c r="L56" i="3"/>
  <c r="Q56" i="3"/>
  <c r="G56" i="3"/>
  <c r="E56" i="3"/>
  <c r="F56" i="3"/>
  <c r="H56" i="3"/>
  <c r="J56" i="3"/>
  <c r="S8" i="3"/>
  <c r="T8" i="3"/>
  <c r="U8" i="3"/>
  <c r="V8" i="3"/>
  <c r="M8" i="3"/>
  <c r="R8" i="3"/>
  <c r="N8" i="3"/>
  <c r="O8" i="3"/>
  <c r="P8" i="3"/>
  <c r="Q8" i="3"/>
  <c r="K8" i="3"/>
  <c r="H8" i="3"/>
  <c r="E8" i="3"/>
  <c r="L8" i="3"/>
  <c r="F8" i="3"/>
  <c r="J8" i="3"/>
  <c r="I8" i="3"/>
  <c r="G8" i="3"/>
  <c r="S58" i="3"/>
  <c r="T58" i="3"/>
  <c r="U58" i="3"/>
  <c r="V58" i="3"/>
  <c r="M58" i="3"/>
  <c r="N58" i="3"/>
  <c r="O58" i="3"/>
  <c r="P58" i="3"/>
  <c r="R58" i="3"/>
  <c r="Q58" i="3"/>
  <c r="L58" i="3"/>
  <c r="K58" i="3"/>
  <c r="E58" i="3"/>
  <c r="F58" i="3"/>
  <c r="H58" i="3"/>
  <c r="G58" i="3"/>
  <c r="J58" i="3"/>
  <c r="C56" i="3"/>
  <c r="D39" i="3"/>
  <c r="D53" i="3"/>
  <c r="E97" i="3"/>
  <c r="C67" i="3"/>
  <c r="C33" i="3"/>
  <c r="D6" i="3"/>
  <c r="F97" i="3"/>
  <c r="G104" i="3"/>
  <c r="H119" i="3"/>
  <c r="H2" i="3"/>
  <c r="I79" i="3"/>
  <c r="M119" i="3"/>
  <c r="U118" i="3"/>
  <c r="V118" i="3"/>
  <c r="O118" i="3"/>
  <c r="P118" i="3"/>
  <c r="Q118" i="3"/>
  <c r="R118" i="3"/>
  <c r="T118" i="3"/>
  <c r="S118" i="3"/>
  <c r="M118" i="3"/>
  <c r="N118" i="3"/>
  <c r="L118" i="3"/>
  <c r="G118" i="3"/>
  <c r="I118" i="3"/>
  <c r="H118" i="3"/>
  <c r="J118" i="3"/>
  <c r="C118" i="3"/>
  <c r="S79" i="3"/>
  <c r="U79" i="3"/>
  <c r="V79" i="3"/>
  <c r="O79" i="3"/>
  <c r="P79" i="3"/>
  <c r="Q79" i="3"/>
  <c r="R79" i="3"/>
  <c r="T79" i="3"/>
  <c r="M79" i="3"/>
  <c r="N79" i="3"/>
  <c r="G79" i="3"/>
  <c r="L79" i="3"/>
  <c r="J79" i="3"/>
  <c r="H79" i="3"/>
  <c r="C79" i="3"/>
  <c r="K56" i="3"/>
  <c r="M99" i="3"/>
  <c r="C53" i="3"/>
  <c r="D71" i="3"/>
  <c r="E111" i="3"/>
  <c r="F98" i="3"/>
  <c r="H97" i="3"/>
  <c r="E99" i="3"/>
  <c r="F105" i="3"/>
  <c r="I56" i="3"/>
  <c r="K6" i="3"/>
  <c r="N119" i="3"/>
  <c r="E98" i="3"/>
  <c r="U120" i="3"/>
  <c r="V120" i="3"/>
  <c r="Q120" i="3"/>
  <c r="R120" i="3"/>
  <c r="S120" i="3"/>
  <c r="T120" i="3"/>
  <c r="M120" i="3"/>
  <c r="I120" i="3"/>
  <c r="J120" i="3"/>
  <c r="K120" i="3"/>
  <c r="P120" i="3"/>
  <c r="O120" i="3"/>
  <c r="L120" i="3"/>
  <c r="C120" i="3"/>
  <c r="H120" i="3"/>
  <c r="E120" i="3"/>
  <c r="U104" i="3"/>
  <c r="V104" i="3"/>
  <c r="T104" i="3"/>
  <c r="Q104" i="3"/>
  <c r="S104" i="3"/>
  <c r="R104" i="3"/>
  <c r="M104" i="3"/>
  <c r="H104" i="3"/>
  <c r="I104" i="3"/>
  <c r="J104" i="3"/>
  <c r="N104" i="3"/>
  <c r="K104" i="3"/>
  <c r="L104" i="3"/>
  <c r="C104" i="3"/>
  <c r="O104" i="3"/>
  <c r="E104" i="3"/>
  <c r="U5" i="3"/>
  <c r="V5" i="3"/>
  <c r="Q5" i="3"/>
  <c r="T5" i="3"/>
  <c r="S5" i="3"/>
  <c r="M5" i="3"/>
  <c r="P5" i="3"/>
  <c r="H5" i="3"/>
  <c r="L5" i="3"/>
  <c r="I5" i="3"/>
  <c r="R5" i="3"/>
  <c r="N5" i="3"/>
  <c r="O5" i="3"/>
  <c r="J5" i="3"/>
  <c r="G5" i="3"/>
  <c r="K5" i="3"/>
  <c r="C5" i="3"/>
  <c r="E5" i="3"/>
  <c r="V114" i="3"/>
  <c r="U114" i="3"/>
  <c r="R114" i="3"/>
  <c r="S114" i="3"/>
  <c r="N114" i="3"/>
  <c r="L114" i="3"/>
  <c r="T114" i="3"/>
  <c r="Q114" i="3"/>
  <c r="I114" i="3"/>
  <c r="M114" i="3"/>
  <c r="J114" i="3"/>
  <c r="O114" i="3"/>
  <c r="P114" i="3"/>
  <c r="K114" i="3"/>
  <c r="D114" i="3"/>
  <c r="F114" i="3"/>
  <c r="V111" i="3"/>
  <c r="R111" i="3"/>
  <c r="T111" i="3"/>
  <c r="S111" i="3"/>
  <c r="U111" i="3"/>
  <c r="N111" i="3"/>
  <c r="Q111" i="3"/>
  <c r="M111" i="3"/>
  <c r="O111" i="3"/>
  <c r="P111" i="3"/>
  <c r="I111" i="3"/>
  <c r="J111" i="3"/>
  <c r="H111" i="3"/>
  <c r="K111" i="3"/>
  <c r="D111" i="3"/>
  <c r="F111" i="3"/>
  <c r="V42" i="3"/>
  <c r="S42" i="3"/>
  <c r="U42" i="3"/>
  <c r="T42" i="3"/>
  <c r="R42" i="3"/>
  <c r="N42" i="3"/>
  <c r="I42" i="3"/>
  <c r="M42" i="3"/>
  <c r="L42" i="3"/>
  <c r="J42" i="3"/>
  <c r="O42" i="3"/>
  <c r="P42" i="3"/>
  <c r="K42" i="3"/>
  <c r="Q42" i="3"/>
  <c r="H42" i="3"/>
  <c r="D42" i="3"/>
  <c r="G42" i="3"/>
  <c r="F42" i="3"/>
  <c r="V33" i="3"/>
  <c r="S33" i="3"/>
  <c r="R33" i="3"/>
  <c r="T33" i="3"/>
  <c r="N33" i="3"/>
  <c r="M33" i="3"/>
  <c r="O33" i="3"/>
  <c r="U33" i="3"/>
  <c r="Q33" i="3"/>
  <c r="P33" i="3"/>
  <c r="I33" i="3"/>
  <c r="J33" i="3"/>
  <c r="L33" i="3"/>
  <c r="K33" i="3"/>
  <c r="H33" i="3"/>
  <c r="D33" i="3"/>
  <c r="F33" i="3"/>
  <c r="V49" i="3"/>
  <c r="S49" i="3"/>
  <c r="T49" i="3"/>
  <c r="R49" i="3"/>
  <c r="N49" i="3"/>
  <c r="P49" i="3"/>
  <c r="U49" i="3"/>
  <c r="G49" i="3"/>
  <c r="I49" i="3"/>
  <c r="M49" i="3"/>
  <c r="J49" i="3"/>
  <c r="O49" i="3"/>
  <c r="K49" i="3"/>
  <c r="H49" i="3"/>
  <c r="Q49" i="3"/>
  <c r="D49" i="3"/>
  <c r="F49" i="3"/>
  <c r="V69" i="3"/>
  <c r="S69" i="3"/>
  <c r="U69" i="3"/>
  <c r="R69" i="3"/>
  <c r="T69" i="3"/>
  <c r="N69" i="3"/>
  <c r="M69" i="3"/>
  <c r="L69" i="3"/>
  <c r="O69" i="3"/>
  <c r="G69" i="3"/>
  <c r="I69" i="3"/>
  <c r="Q69" i="3"/>
  <c r="J69" i="3"/>
  <c r="P69" i="3"/>
  <c r="H69" i="3"/>
  <c r="K69" i="3"/>
  <c r="D69" i="3"/>
  <c r="F69" i="3"/>
  <c r="V76" i="3"/>
  <c r="S76" i="3"/>
  <c r="U76" i="3"/>
  <c r="T76" i="3"/>
  <c r="R76" i="3"/>
  <c r="N76" i="3"/>
  <c r="Q76" i="3"/>
  <c r="P76" i="3"/>
  <c r="G76" i="3"/>
  <c r="L76" i="3"/>
  <c r="I76" i="3"/>
  <c r="M76" i="3"/>
  <c r="J76" i="3"/>
  <c r="O76" i="3"/>
  <c r="K76" i="3"/>
  <c r="D76" i="3"/>
  <c r="H76" i="3"/>
  <c r="F76" i="3"/>
  <c r="V28" i="3"/>
  <c r="S28" i="3"/>
  <c r="U28" i="3"/>
  <c r="T28" i="3"/>
  <c r="N28" i="3"/>
  <c r="M28" i="3"/>
  <c r="O28" i="3"/>
  <c r="G28" i="3"/>
  <c r="R28" i="3"/>
  <c r="I28" i="3"/>
  <c r="J28" i="3"/>
  <c r="Q28" i="3"/>
  <c r="H28" i="3"/>
  <c r="P28" i="3"/>
  <c r="D28" i="3"/>
  <c r="F28" i="3"/>
  <c r="C84" i="3"/>
  <c r="C47" i="3"/>
  <c r="C28" i="3"/>
  <c r="D118" i="3"/>
  <c r="D62" i="3"/>
  <c r="D90" i="3"/>
  <c r="E6" i="3"/>
  <c r="I17" i="3"/>
  <c r="K28" i="3"/>
  <c r="N120" i="3"/>
  <c r="T107" i="3"/>
  <c r="U107" i="3"/>
  <c r="V107" i="3"/>
  <c r="M107" i="3"/>
  <c r="N107" i="3"/>
  <c r="O107" i="3"/>
  <c r="P107" i="3"/>
  <c r="R107" i="3"/>
  <c r="S107" i="3"/>
  <c r="K107" i="3"/>
  <c r="L107" i="3"/>
  <c r="Q107" i="3"/>
  <c r="I107" i="3"/>
  <c r="H107" i="3"/>
  <c r="E107" i="3"/>
  <c r="F107" i="3"/>
  <c r="J107" i="3"/>
  <c r="G107" i="3"/>
  <c r="S99" i="3"/>
  <c r="U99" i="3"/>
  <c r="V99" i="3"/>
  <c r="O99" i="3"/>
  <c r="T99" i="3"/>
  <c r="P99" i="3"/>
  <c r="Q99" i="3"/>
  <c r="R99" i="3"/>
  <c r="G99" i="3"/>
  <c r="J99" i="3"/>
  <c r="N99" i="3"/>
  <c r="K99" i="3"/>
  <c r="H99" i="3"/>
  <c r="I99" i="3"/>
  <c r="L99" i="3"/>
  <c r="C99" i="3"/>
  <c r="D47" i="3"/>
  <c r="U106" i="3"/>
  <c r="V106" i="3"/>
  <c r="T106" i="3"/>
  <c r="S106" i="3"/>
  <c r="Q106" i="3"/>
  <c r="R106" i="3"/>
  <c r="M106" i="3"/>
  <c r="L106" i="3"/>
  <c r="I106" i="3"/>
  <c r="P106" i="3"/>
  <c r="O106" i="3"/>
  <c r="J106" i="3"/>
  <c r="K106" i="3"/>
  <c r="N106" i="3"/>
  <c r="G106" i="3"/>
  <c r="H106" i="3"/>
  <c r="C106" i="3"/>
  <c r="E106" i="3"/>
  <c r="U60" i="3"/>
  <c r="V60" i="3"/>
  <c r="Q60" i="3"/>
  <c r="R60" i="3"/>
  <c r="S60" i="3"/>
  <c r="M60" i="3"/>
  <c r="N60" i="3"/>
  <c r="O60" i="3"/>
  <c r="H60" i="3"/>
  <c r="P60" i="3"/>
  <c r="I60" i="3"/>
  <c r="T60" i="3"/>
  <c r="L60" i="3"/>
  <c r="G60" i="3"/>
  <c r="J60" i="3"/>
  <c r="K60" i="3"/>
  <c r="C60" i="3"/>
  <c r="E60" i="3"/>
  <c r="V54" i="3"/>
  <c r="R54" i="3"/>
  <c r="U54" i="3"/>
  <c r="N54" i="3"/>
  <c r="T54" i="3"/>
  <c r="L54" i="3"/>
  <c r="I54" i="3"/>
  <c r="M54" i="3"/>
  <c r="J54" i="3"/>
  <c r="Q54" i="3"/>
  <c r="O54" i="3"/>
  <c r="P54" i="3"/>
  <c r="K54" i="3"/>
  <c r="G54" i="3"/>
  <c r="S54" i="3"/>
  <c r="H54" i="3"/>
  <c r="D54" i="3"/>
  <c r="F54" i="3"/>
  <c r="C42" i="3"/>
  <c r="E39" i="3"/>
  <c r="E42" i="3"/>
  <c r="G101" i="3"/>
  <c r="L111" i="3"/>
  <c r="N98" i="3"/>
  <c r="S87" i="3"/>
  <c r="U87" i="3"/>
  <c r="V87" i="3"/>
  <c r="O87" i="3"/>
  <c r="P87" i="3"/>
  <c r="Q87" i="3"/>
  <c r="R87" i="3"/>
  <c r="T87" i="3"/>
  <c r="M87" i="3"/>
  <c r="N87" i="3"/>
  <c r="G87" i="3"/>
  <c r="L87" i="3"/>
  <c r="I87" i="3"/>
  <c r="J87" i="3"/>
  <c r="C87" i="3"/>
  <c r="S97" i="3"/>
  <c r="U97" i="3"/>
  <c r="V97" i="3"/>
  <c r="O97" i="3"/>
  <c r="P97" i="3"/>
  <c r="Q97" i="3"/>
  <c r="T97" i="3"/>
  <c r="K97" i="3"/>
  <c r="G97" i="3"/>
  <c r="R97" i="3"/>
  <c r="L97" i="3"/>
  <c r="M97" i="3"/>
  <c r="J97" i="3"/>
  <c r="I97" i="3"/>
  <c r="N97" i="3"/>
  <c r="C97" i="3"/>
  <c r="D99" i="3"/>
  <c r="U89" i="3"/>
  <c r="V89" i="3"/>
  <c r="Q89" i="3"/>
  <c r="R89" i="3"/>
  <c r="T89" i="3"/>
  <c r="S89" i="3"/>
  <c r="M89" i="3"/>
  <c r="N89" i="3"/>
  <c r="O89" i="3"/>
  <c r="P89" i="3"/>
  <c r="L89" i="3"/>
  <c r="I89" i="3"/>
  <c r="J89" i="3"/>
  <c r="K89" i="3"/>
  <c r="G89" i="3"/>
  <c r="C89" i="3"/>
  <c r="H89" i="3"/>
  <c r="E89" i="3"/>
  <c r="U13" i="3"/>
  <c r="V13" i="3"/>
  <c r="S13" i="3"/>
  <c r="Q13" i="3"/>
  <c r="R13" i="3"/>
  <c r="M13" i="3"/>
  <c r="N13" i="3"/>
  <c r="O13" i="3"/>
  <c r="H13" i="3"/>
  <c r="I13" i="3"/>
  <c r="T13" i="3"/>
  <c r="P13" i="3"/>
  <c r="L13" i="3"/>
  <c r="J13" i="3"/>
  <c r="K13" i="3"/>
  <c r="C13" i="3"/>
  <c r="E13" i="3"/>
  <c r="U27" i="3"/>
  <c r="V27" i="3"/>
  <c r="S27" i="3"/>
  <c r="R27" i="3"/>
  <c r="Q27" i="3"/>
  <c r="T27" i="3"/>
  <c r="M27" i="3"/>
  <c r="L27" i="3"/>
  <c r="N27" i="3"/>
  <c r="O27" i="3"/>
  <c r="H27" i="3"/>
  <c r="I27" i="3"/>
  <c r="P27" i="3"/>
  <c r="G27" i="3"/>
  <c r="J27" i="3"/>
  <c r="C27" i="3"/>
  <c r="K27" i="3"/>
  <c r="E27" i="3"/>
  <c r="D98" i="3"/>
  <c r="V83" i="3"/>
  <c r="S83" i="3"/>
  <c r="R83" i="3"/>
  <c r="U83" i="3"/>
  <c r="T83" i="3"/>
  <c r="N83" i="3"/>
  <c r="M83" i="3"/>
  <c r="O83" i="3"/>
  <c r="Q83" i="3"/>
  <c r="P83" i="3"/>
  <c r="L83" i="3"/>
  <c r="I83" i="3"/>
  <c r="J83" i="3"/>
  <c r="K83" i="3"/>
  <c r="G83" i="3"/>
  <c r="D83" i="3"/>
  <c r="F83" i="3"/>
  <c r="U113" i="3"/>
  <c r="V113" i="3"/>
  <c r="S113" i="3"/>
  <c r="M113" i="3"/>
  <c r="T113" i="3"/>
  <c r="P113" i="3"/>
  <c r="H113" i="3"/>
  <c r="Q113" i="3"/>
  <c r="I113" i="3"/>
  <c r="J113" i="3"/>
  <c r="R113" i="3"/>
  <c r="N113" i="3"/>
  <c r="K113" i="3"/>
  <c r="O113" i="3"/>
  <c r="L113" i="3"/>
  <c r="C113" i="3"/>
  <c r="F113" i="3"/>
  <c r="G113" i="3"/>
  <c r="U109" i="3"/>
  <c r="R109" i="3"/>
  <c r="T109" i="3"/>
  <c r="S109" i="3"/>
  <c r="M109" i="3"/>
  <c r="V109" i="3"/>
  <c r="P109" i="3"/>
  <c r="O109" i="3"/>
  <c r="H109" i="3"/>
  <c r="I109" i="3"/>
  <c r="J109" i="3"/>
  <c r="K109" i="3"/>
  <c r="Q109" i="3"/>
  <c r="C109" i="3"/>
  <c r="E109" i="3"/>
  <c r="N109" i="3"/>
  <c r="F109" i="3"/>
  <c r="L109" i="3"/>
  <c r="S65" i="3"/>
  <c r="U65" i="3"/>
  <c r="R65" i="3"/>
  <c r="M65" i="3"/>
  <c r="V65" i="3"/>
  <c r="T65" i="3"/>
  <c r="P65" i="3"/>
  <c r="L65" i="3"/>
  <c r="H65" i="3"/>
  <c r="I65" i="3"/>
  <c r="J65" i="3"/>
  <c r="Q65" i="3"/>
  <c r="N65" i="3"/>
  <c r="K65" i="3"/>
  <c r="O65" i="3"/>
  <c r="G65" i="3"/>
  <c r="C65" i="3"/>
  <c r="E65" i="3"/>
  <c r="F65" i="3"/>
  <c r="S10" i="3"/>
  <c r="U10" i="3"/>
  <c r="R10" i="3"/>
  <c r="T10" i="3"/>
  <c r="V10" i="3"/>
  <c r="M10" i="3"/>
  <c r="P10" i="3"/>
  <c r="Q10" i="3"/>
  <c r="O10" i="3"/>
  <c r="L10" i="3"/>
  <c r="H10" i="3"/>
  <c r="I10" i="3"/>
  <c r="J10" i="3"/>
  <c r="K10" i="3"/>
  <c r="N10" i="3"/>
  <c r="C10" i="3"/>
  <c r="G10" i="3"/>
  <c r="E10" i="3"/>
  <c r="F10" i="3"/>
  <c r="S73" i="3"/>
  <c r="U73" i="3"/>
  <c r="T73" i="3"/>
  <c r="R73" i="3"/>
  <c r="V73" i="3"/>
  <c r="M73" i="3"/>
  <c r="P73" i="3"/>
  <c r="H73" i="3"/>
  <c r="I73" i="3"/>
  <c r="L73" i="3"/>
  <c r="J73" i="3"/>
  <c r="N73" i="3"/>
  <c r="K73" i="3"/>
  <c r="O73" i="3"/>
  <c r="Q73" i="3"/>
  <c r="C73" i="3"/>
  <c r="E73" i="3"/>
  <c r="F73" i="3"/>
  <c r="S77" i="3"/>
  <c r="U77" i="3"/>
  <c r="V77" i="3"/>
  <c r="T77" i="3"/>
  <c r="M77" i="3"/>
  <c r="P77" i="3"/>
  <c r="O77" i="3"/>
  <c r="R77" i="3"/>
  <c r="Q77" i="3"/>
  <c r="H77" i="3"/>
  <c r="I77" i="3"/>
  <c r="J77" i="3"/>
  <c r="K77" i="3"/>
  <c r="L77" i="3"/>
  <c r="N77" i="3"/>
  <c r="G77" i="3"/>
  <c r="C77" i="3"/>
  <c r="E77" i="3"/>
  <c r="F77" i="3"/>
  <c r="S81" i="3"/>
  <c r="U81" i="3"/>
  <c r="V81" i="3"/>
  <c r="T81" i="3"/>
  <c r="R81" i="3"/>
  <c r="M81" i="3"/>
  <c r="P81" i="3"/>
  <c r="H81" i="3"/>
  <c r="I81" i="3"/>
  <c r="J81" i="3"/>
  <c r="N81" i="3"/>
  <c r="K81" i="3"/>
  <c r="O81" i="3"/>
  <c r="Q81" i="3"/>
  <c r="G81" i="3"/>
  <c r="C81" i="3"/>
  <c r="L81" i="3"/>
  <c r="E81" i="3"/>
  <c r="F81" i="3"/>
  <c r="S63" i="3"/>
  <c r="T63" i="3"/>
  <c r="U63" i="3"/>
  <c r="R63" i="3"/>
  <c r="M63" i="3"/>
  <c r="V63" i="3"/>
  <c r="P63" i="3"/>
  <c r="O63" i="3"/>
  <c r="H63" i="3"/>
  <c r="I63" i="3"/>
  <c r="Q63" i="3"/>
  <c r="J63" i="3"/>
  <c r="K63" i="3"/>
  <c r="L63" i="3"/>
  <c r="C63" i="3"/>
  <c r="E63" i="3"/>
  <c r="N63" i="3"/>
  <c r="G63" i="3"/>
  <c r="F63" i="3"/>
  <c r="S20" i="3"/>
  <c r="T20" i="3"/>
  <c r="U20" i="3"/>
  <c r="M20" i="3"/>
  <c r="V20" i="3"/>
  <c r="R20" i="3"/>
  <c r="P20" i="3"/>
  <c r="Q20" i="3"/>
  <c r="H20" i="3"/>
  <c r="I20" i="3"/>
  <c r="L20" i="3"/>
  <c r="J20" i="3"/>
  <c r="N20" i="3"/>
  <c r="O20" i="3"/>
  <c r="K20" i="3"/>
  <c r="G20" i="3"/>
  <c r="C20" i="3"/>
  <c r="E20" i="3"/>
  <c r="F20" i="3"/>
  <c r="S93" i="3"/>
  <c r="T93" i="3"/>
  <c r="U93" i="3"/>
  <c r="V93" i="3"/>
  <c r="M93" i="3"/>
  <c r="P93" i="3"/>
  <c r="O93" i="3"/>
  <c r="H93" i="3"/>
  <c r="I93" i="3"/>
  <c r="R93" i="3"/>
  <c r="J93" i="3"/>
  <c r="Q93" i="3"/>
  <c r="L93" i="3"/>
  <c r="G93" i="3"/>
  <c r="N93" i="3"/>
  <c r="C93" i="3"/>
  <c r="K93" i="3"/>
  <c r="E93" i="3"/>
  <c r="F93" i="3"/>
  <c r="C43" i="3"/>
  <c r="C8" i="3"/>
  <c r="W41" i="3" s="1"/>
  <c r="D87" i="3"/>
  <c r="D52" i="3"/>
  <c r="D81" i="3"/>
  <c r="D5" i="3"/>
  <c r="E28" i="3"/>
  <c r="F104" i="3"/>
  <c r="H87" i="3"/>
  <c r="S67" i="3"/>
  <c r="T67" i="3"/>
  <c r="U67" i="3"/>
  <c r="V67" i="3"/>
  <c r="M67" i="3"/>
  <c r="N67" i="3"/>
  <c r="O67" i="3"/>
  <c r="P67" i="3"/>
  <c r="R67" i="3"/>
  <c r="K67" i="3"/>
  <c r="Q67" i="3"/>
  <c r="E67" i="3"/>
  <c r="F67" i="3"/>
  <c r="J67" i="3"/>
  <c r="L67" i="3"/>
  <c r="G67" i="3"/>
  <c r="I67" i="3"/>
  <c r="U119" i="3"/>
  <c r="V119" i="3"/>
  <c r="O119" i="3"/>
  <c r="P119" i="3"/>
  <c r="Q119" i="3"/>
  <c r="R119" i="3"/>
  <c r="S119" i="3"/>
  <c r="T119" i="3"/>
  <c r="L119" i="3"/>
  <c r="J119" i="3"/>
  <c r="G119" i="3"/>
  <c r="K119" i="3"/>
  <c r="I119" i="3"/>
  <c r="C119" i="3"/>
  <c r="S39" i="3"/>
  <c r="U39" i="3"/>
  <c r="V39" i="3"/>
  <c r="T39" i="3"/>
  <c r="O39" i="3"/>
  <c r="P39" i="3"/>
  <c r="Q39" i="3"/>
  <c r="R39" i="3"/>
  <c r="L39" i="3"/>
  <c r="G39" i="3"/>
  <c r="J39" i="3"/>
  <c r="K39" i="3"/>
  <c r="M39" i="3"/>
  <c r="N39" i="3"/>
  <c r="H39" i="3"/>
  <c r="I39" i="3"/>
  <c r="C39" i="3"/>
  <c r="S17" i="3"/>
  <c r="U17" i="3"/>
  <c r="V17" i="3"/>
  <c r="T17" i="3"/>
  <c r="O17" i="3"/>
  <c r="P17" i="3"/>
  <c r="Q17" i="3"/>
  <c r="R17" i="3"/>
  <c r="M17" i="3"/>
  <c r="N17" i="3"/>
  <c r="L17" i="3"/>
  <c r="G17" i="3"/>
  <c r="H17" i="3"/>
  <c r="J17" i="3"/>
  <c r="K17" i="3"/>
  <c r="C17" i="3"/>
  <c r="C58" i="3"/>
  <c r="F118" i="3"/>
  <c r="U105" i="3"/>
  <c r="V105" i="3"/>
  <c r="Q105" i="3"/>
  <c r="R105" i="3"/>
  <c r="T105" i="3"/>
  <c r="M105" i="3"/>
  <c r="S105" i="3"/>
  <c r="N105" i="3"/>
  <c r="O105" i="3"/>
  <c r="L105" i="3"/>
  <c r="P105" i="3"/>
  <c r="I105" i="3"/>
  <c r="H105" i="3"/>
  <c r="G105" i="3"/>
  <c r="J105" i="3"/>
  <c r="K105" i="3"/>
  <c r="C105" i="3"/>
  <c r="E105" i="3"/>
  <c r="U90" i="3"/>
  <c r="V90" i="3"/>
  <c r="Q90" i="3"/>
  <c r="T90" i="3"/>
  <c r="S90" i="3"/>
  <c r="R90" i="3"/>
  <c r="M90" i="3"/>
  <c r="P90" i="3"/>
  <c r="H90" i="3"/>
  <c r="I90" i="3"/>
  <c r="J90" i="3"/>
  <c r="K90" i="3"/>
  <c r="G90" i="3"/>
  <c r="O90" i="3"/>
  <c r="C90" i="3"/>
  <c r="N90" i="3"/>
  <c r="L90" i="3"/>
  <c r="E90" i="3"/>
  <c r="C62" i="3"/>
  <c r="C49" i="3"/>
  <c r="D107" i="3"/>
  <c r="D109" i="3"/>
  <c r="D89" i="3"/>
  <c r="E54" i="3"/>
  <c r="F17" i="3"/>
  <c r="F27" i="3"/>
  <c r="H83" i="3"/>
  <c r="P104" i="3"/>
  <c r="G13" i="3"/>
  <c r="I58" i="3"/>
  <c r="K118" i="3"/>
  <c r="S62" i="3"/>
  <c r="T62" i="3"/>
  <c r="U62" i="3"/>
  <c r="V62" i="3"/>
  <c r="M62" i="3"/>
  <c r="N62" i="3"/>
  <c r="O62" i="3"/>
  <c r="P62" i="3"/>
  <c r="R62" i="3"/>
  <c r="K62" i="3"/>
  <c r="Q62" i="3"/>
  <c r="H62" i="3"/>
  <c r="L62" i="3"/>
  <c r="E62" i="3"/>
  <c r="I62" i="3"/>
  <c r="F62" i="3"/>
  <c r="J62" i="3"/>
  <c r="S6" i="3"/>
  <c r="U6" i="3"/>
  <c r="V6" i="3"/>
  <c r="O6" i="3"/>
  <c r="P6" i="3"/>
  <c r="R6" i="3"/>
  <c r="Q6" i="3"/>
  <c r="T6" i="3"/>
  <c r="M6" i="3"/>
  <c r="N6" i="3"/>
  <c r="G6" i="3"/>
  <c r="L6" i="3"/>
  <c r="H6" i="3"/>
  <c r="I6" i="3"/>
  <c r="J6" i="3"/>
  <c r="C6" i="3"/>
  <c r="D79" i="3"/>
  <c r="D56" i="3"/>
  <c r="E79" i="3"/>
  <c r="F119" i="3"/>
  <c r="F106" i="3"/>
  <c r="S72" i="3"/>
  <c r="T72" i="3"/>
  <c r="U72" i="3"/>
  <c r="V72" i="3"/>
  <c r="M72" i="3"/>
  <c r="N72" i="3"/>
  <c r="P72" i="3"/>
  <c r="Q72" i="3"/>
  <c r="I72" i="3"/>
  <c r="K72" i="3"/>
  <c r="R72" i="3"/>
  <c r="O72" i="3"/>
  <c r="L72" i="3"/>
  <c r="C72" i="3"/>
  <c r="D72" i="3"/>
  <c r="E72" i="3"/>
  <c r="F72" i="3"/>
  <c r="H72" i="3"/>
  <c r="G72" i="3"/>
  <c r="S96" i="3"/>
  <c r="T96" i="3"/>
  <c r="U96" i="3"/>
  <c r="V96" i="3"/>
  <c r="M96" i="3"/>
  <c r="N96" i="3"/>
  <c r="P96" i="3"/>
  <c r="Q96" i="3"/>
  <c r="R96" i="3"/>
  <c r="I96" i="3"/>
  <c r="K96" i="3"/>
  <c r="O96" i="3"/>
  <c r="C96" i="3"/>
  <c r="D96" i="3"/>
  <c r="E96" i="3"/>
  <c r="J96" i="3"/>
  <c r="F96" i="3"/>
  <c r="L96" i="3"/>
  <c r="G96" i="3"/>
  <c r="S95" i="3"/>
  <c r="T95" i="3"/>
  <c r="U95" i="3"/>
  <c r="V95" i="3"/>
  <c r="M95" i="3"/>
  <c r="N95" i="3"/>
  <c r="P95" i="3"/>
  <c r="Q95" i="3"/>
  <c r="I95" i="3"/>
  <c r="K95" i="3"/>
  <c r="O95" i="3"/>
  <c r="C95" i="3"/>
  <c r="L95" i="3"/>
  <c r="H95" i="3"/>
  <c r="D95" i="3"/>
  <c r="E95" i="3"/>
  <c r="F95" i="3"/>
  <c r="R95" i="3"/>
  <c r="S117" i="3"/>
  <c r="T117" i="3"/>
  <c r="U117" i="3"/>
  <c r="V117" i="3"/>
  <c r="M117" i="3"/>
  <c r="N117" i="3"/>
  <c r="P117" i="3"/>
  <c r="Q117" i="3"/>
  <c r="L117" i="3"/>
  <c r="I117" i="3"/>
  <c r="K117" i="3"/>
  <c r="R117" i="3"/>
  <c r="O117" i="3"/>
  <c r="C117" i="3"/>
  <c r="D117" i="3"/>
  <c r="G117" i="3"/>
  <c r="E117" i="3"/>
  <c r="J117" i="3"/>
  <c r="F117" i="3"/>
  <c r="H117" i="3"/>
  <c r="S103" i="3"/>
  <c r="T103" i="3"/>
  <c r="U103" i="3"/>
  <c r="V103" i="3"/>
  <c r="M103" i="3"/>
  <c r="N103" i="3"/>
  <c r="P103" i="3"/>
  <c r="Q103" i="3"/>
  <c r="R103" i="3"/>
  <c r="I103" i="3"/>
  <c r="L103" i="3"/>
  <c r="K103" i="3"/>
  <c r="O103" i="3"/>
  <c r="H103" i="3"/>
  <c r="C103" i="3"/>
  <c r="D103" i="3"/>
  <c r="E103" i="3"/>
  <c r="F103" i="3"/>
  <c r="G103" i="3"/>
  <c r="R102" i="3"/>
  <c r="S102" i="3"/>
  <c r="T102" i="3"/>
  <c r="U102" i="3"/>
  <c r="V102" i="3"/>
  <c r="M102" i="3"/>
  <c r="N102" i="3"/>
  <c r="P102" i="3"/>
  <c r="Q102" i="3"/>
  <c r="I102" i="3"/>
  <c r="K102" i="3"/>
  <c r="L102" i="3"/>
  <c r="O102" i="3"/>
  <c r="C102" i="3"/>
  <c r="D102" i="3"/>
  <c r="E102" i="3"/>
  <c r="J102" i="3"/>
  <c r="H102" i="3"/>
  <c r="F102" i="3"/>
  <c r="G102" i="3"/>
  <c r="R15" i="3"/>
  <c r="S15" i="3"/>
  <c r="T15" i="3"/>
  <c r="U15" i="3"/>
  <c r="V15" i="3"/>
  <c r="M15" i="3"/>
  <c r="N15" i="3"/>
  <c r="P15" i="3"/>
  <c r="Q15" i="3"/>
  <c r="I15" i="3"/>
  <c r="K15" i="3"/>
  <c r="O15" i="3"/>
  <c r="L15" i="3"/>
  <c r="G15" i="3"/>
  <c r="C15" i="3"/>
  <c r="D15" i="3"/>
  <c r="E15" i="3"/>
  <c r="F15" i="3"/>
  <c r="H15" i="3"/>
  <c r="R82" i="3"/>
  <c r="S82" i="3"/>
  <c r="T82" i="3"/>
  <c r="U82" i="3"/>
  <c r="V82" i="3"/>
  <c r="L82" i="3"/>
  <c r="M82" i="3"/>
  <c r="N82" i="3"/>
  <c r="P82" i="3"/>
  <c r="Q82" i="3"/>
  <c r="I82" i="3"/>
  <c r="K82" i="3"/>
  <c r="O82" i="3"/>
  <c r="C82" i="3"/>
  <c r="H82" i="3"/>
  <c r="D82" i="3"/>
  <c r="E82" i="3"/>
  <c r="J82" i="3"/>
  <c r="F82" i="3"/>
  <c r="G82" i="3"/>
  <c r="R34" i="3"/>
  <c r="S34" i="3"/>
  <c r="T34" i="3"/>
  <c r="U34" i="3"/>
  <c r="V34" i="3"/>
  <c r="L34" i="3"/>
  <c r="M34" i="3"/>
  <c r="N34" i="3"/>
  <c r="P34" i="3"/>
  <c r="Q34" i="3"/>
  <c r="I34" i="3"/>
  <c r="O34" i="3"/>
  <c r="K34" i="3"/>
  <c r="C34" i="3"/>
  <c r="D34" i="3"/>
  <c r="E34" i="3"/>
  <c r="F34" i="3"/>
  <c r="H34" i="3"/>
  <c r="G34" i="3"/>
  <c r="C52" i="3"/>
  <c r="C76" i="3"/>
  <c r="D119" i="3"/>
  <c r="D67" i="3"/>
  <c r="D10" i="3"/>
  <c r="D60" i="3"/>
  <c r="E113" i="3"/>
  <c r="F79" i="3"/>
  <c r="F13" i="3"/>
  <c r="J72" i="3"/>
  <c r="T71" i="3"/>
  <c r="U71" i="3"/>
  <c r="V71" i="3"/>
  <c r="M71" i="3"/>
  <c r="N71" i="3"/>
  <c r="O71" i="3"/>
  <c r="P71" i="3"/>
  <c r="R71" i="3"/>
  <c r="K71" i="3"/>
  <c r="Q71" i="3"/>
  <c r="S71" i="3"/>
  <c r="L71" i="3"/>
  <c r="E71" i="3"/>
  <c r="F71" i="3"/>
  <c r="I71" i="3"/>
  <c r="H71" i="3"/>
  <c r="G71" i="3"/>
  <c r="J71" i="3"/>
  <c r="S98" i="3"/>
  <c r="U98" i="3"/>
  <c r="V98" i="3"/>
  <c r="O98" i="3"/>
  <c r="P98" i="3"/>
  <c r="Q98" i="3"/>
  <c r="T98" i="3"/>
  <c r="R98" i="3"/>
  <c r="G98" i="3"/>
  <c r="H98" i="3"/>
  <c r="J98" i="3"/>
  <c r="K98" i="3"/>
  <c r="I98" i="3"/>
  <c r="M98" i="3"/>
  <c r="C98" i="3"/>
  <c r="S86" i="3"/>
  <c r="T86" i="3"/>
  <c r="U86" i="3"/>
  <c r="V86" i="3"/>
  <c r="M86" i="3"/>
  <c r="N86" i="3"/>
  <c r="O86" i="3"/>
  <c r="Q86" i="3"/>
  <c r="R86" i="3"/>
  <c r="J86" i="3"/>
  <c r="L86" i="3"/>
  <c r="P86" i="3"/>
  <c r="I86" i="3"/>
  <c r="H86" i="3"/>
  <c r="D86" i="3"/>
  <c r="E86" i="3"/>
  <c r="F86" i="3"/>
  <c r="K86" i="3"/>
  <c r="G86" i="3"/>
  <c r="S84" i="3"/>
  <c r="T84" i="3"/>
  <c r="U84" i="3"/>
  <c r="V84" i="3"/>
  <c r="M84" i="3"/>
  <c r="N84" i="3"/>
  <c r="O84" i="3"/>
  <c r="Q84" i="3"/>
  <c r="R84" i="3"/>
  <c r="J84" i="3"/>
  <c r="P84" i="3"/>
  <c r="L84" i="3"/>
  <c r="D84" i="3"/>
  <c r="E84" i="3"/>
  <c r="F84" i="3"/>
  <c r="G84" i="3"/>
  <c r="I84" i="3"/>
  <c r="H84" i="3"/>
  <c r="S101" i="3"/>
  <c r="T101" i="3"/>
  <c r="U101" i="3"/>
  <c r="V101" i="3"/>
  <c r="M101" i="3"/>
  <c r="N101" i="3"/>
  <c r="O101" i="3"/>
  <c r="Q101" i="3"/>
  <c r="R101" i="3"/>
  <c r="J101" i="3"/>
  <c r="P101" i="3"/>
  <c r="D101" i="3"/>
  <c r="E101" i="3"/>
  <c r="F101" i="3"/>
  <c r="K101" i="3"/>
  <c r="L101" i="3"/>
  <c r="H101" i="3"/>
  <c r="S43" i="3"/>
  <c r="T43" i="3"/>
  <c r="U43" i="3"/>
  <c r="V43" i="3"/>
  <c r="L43" i="3"/>
  <c r="M43" i="3"/>
  <c r="N43" i="3"/>
  <c r="O43" i="3"/>
  <c r="Q43" i="3"/>
  <c r="R43" i="3"/>
  <c r="J43" i="3"/>
  <c r="P43" i="3"/>
  <c r="G43" i="3"/>
  <c r="H43" i="3"/>
  <c r="D43" i="3"/>
  <c r="E43" i="3"/>
  <c r="I43" i="3"/>
  <c r="F43" i="3"/>
  <c r="S91" i="3"/>
  <c r="T91" i="3"/>
  <c r="U91" i="3"/>
  <c r="V91" i="3"/>
  <c r="L91" i="3"/>
  <c r="M91" i="3"/>
  <c r="N91" i="3"/>
  <c r="O91" i="3"/>
  <c r="Q91" i="3"/>
  <c r="R91" i="3"/>
  <c r="P91" i="3"/>
  <c r="J91" i="3"/>
  <c r="D91" i="3"/>
  <c r="G91" i="3"/>
  <c r="E91" i="3"/>
  <c r="F91" i="3"/>
  <c r="K91" i="3"/>
  <c r="H91" i="3"/>
  <c r="S75" i="3"/>
  <c r="T75" i="3"/>
  <c r="U75" i="3"/>
  <c r="V75" i="3"/>
  <c r="L75" i="3"/>
  <c r="M75" i="3"/>
  <c r="N75" i="3"/>
  <c r="O75" i="3"/>
  <c r="Q75" i="3"/>
  <c r="J75" i="3"/>
  <c r="R75" i="3"/>
  <c r="P75" i="3"/>
  <c r="I75" i="3"/>
  <c r="D75" i="3"/>
  <c r="E75" i="3"/>
  <c r="F75" i="3"/>
  <c r="G75" i="3"/>
  <c r="S30" i="3"/>
  <c r="T30" i="3"/>
  <c r="U30" i="3"/>
  <c r="V30" i="3"/>
  <c r="L30" i="3"/>
  <c r="M30" i="3"/>
  <c r="N30" i="3"/>
  <c r="O30" i="3"/>
  <c r="Q30" i="3"/>
  <c r="J30" i="3"/>
  <c r="R30" i="3"/>
  <c r="P30" i="3"/>
  <c r="D30" i="3"/>
  <c r="E30" i="3"/>
  <c r="H30" i="3"/>
  <c r="F30" i="3"/>
  <c r="K30" i="3"/>
  <c r="I30" i="3"/>
  <c r="S2" i="3"/>
  <c r="T2" i="3"/>
  <c r="U2" i="3"/>
  <c r="V2" i="3"/>
  <c r="L2" i="3"/>
  <c r="M2" i="3"/>
  <c r="N2" i="3"/>
  <c r="O2" i="3"/>
  <c r="Q2" i="3"/>
  <c r="J2" i="3"/>
  <c r="K2" i="3"/>
  <c r="I2" i="3"/>
  <c r="D2" i="3"/>
  <c r="E2" i="3"/>
  <c r="F2" i="3"/>
  <c r="Y16" i="3" s="1"/>
  <c r="R2" i="3"/>
  <c r="P2" i="3"/>
  <c r="S48" i="3"/>
  <c r="T48" i="3"/>
  <c r="U48" i="3"/>
  <c r="V48" i="3"/>
  <c r="L48" i="3"/>
  <c r="M48" i="3"/>
  <c r="R48" i="3"/>
  <c r="N48" i="3"/>
  <c r="O48" i="3"/>
  <c r="Q48" i="3"/>
  <c r="J48" i="3"/>
  <c r="K48" i="3"/>
  <c r="P48" i="3"/>
  <c r="H48" i="3"/>
  <c r="D48" i="3"/>
  <c r="E48" i="3"/>
  <c r="F48" i="3"/>
  <c r="I48" i="3"/>
  <c r="G48" i="3"/>
  <c r="S32" i="3"/>
  <c r="T32" i="3"/>
  <c r="U32" i="3"/>
  <c r="V32" i="3"/>
  <c r="L32" i="3"/>
  <c r="M32" i="3"/>
  <c r="N32" i="3"/>
  <c r="O32" i="3"/>
  <c r="R32" i="3"/>
  <c r="Q32" i="3"/>
  <c r="J32" i="3"/>
  <c r="K32" i="3"/>
  <c r="D32" i="3"/>
  <c r="E32" i="3"/>
  <c r="F32" i="3"/>
  <c r="P32" i="3"/>
  <c r="H32" i="3"/>
  <c r="I32" i="3"/>
  <c r="C107" i="3"/>
  <c r="C83" i="3"/>
  <c r="C2" i="3"/>
  <c r="W25" i="3" s="1"/>
  <c r="D120" i="3"/>
  <c r="D17" i="3"/>
  <c r="D58" i="3"/>
  <c r="E87" i="3"/>
  <c r="E33" i="3"/>
  <c r="F120" i="3"/>
  <c r="G32" i="3"/>
  <c r="K87" i="3"/>
  <c r="L49" i="3"/>
  <c r="T116" i="3"/>
  <c r="U116" i="3"/>
  <c r="V116" i="3"/>
  <c r="N116" i="3"/>
  <c r="O116" i="3"/>
  <c r="P116" i="3"/>
  <c r="Q116" i="3"/>
  <c r="R116" i="3"/>
  <c r="S116" i="3"/>
  <c r="L116" i="3"/>
  <c r="T70" i="3"/>
  <c r="U70" i="3"/>
  <c r="V70" i="3"/>
  <c r="S70" i="3"/>
  <c r="N70" i="3"/>
  <c r="O70" i="3"/>
  <c r="P70" i="3"/>
  <c r="Q70" i="3"/>
  <c r="R70" i="3"/>
  <c r="M70" i="3"/>
  <c r="L70" i="3"/>
  <c r="T100" i="3"/>
  <c r="U100" i="3"/>
  <c r="V100" i="3"/>
  <c r="N100" i="3"/>
  <c r="O100" i="3"/>
  <c r="S100" i="3"/>
  <c r="P100" i="3"/>
  <c r="Q100" i="3"/>
  <c r="R100" i="3"/>
  <c r="L100" i="3"/>
  <c r="T64" i="3"/>
  <c r="U64" i="3"/>
  <c r="V64" i="3"/>
  <c r="N64" i="3"/>
  <c r="O64" i="3"/>
  <c r="P64" i="3"/>
  <c r="Q64" i="3"/>
  <c r="R64" i="3"/>
  <c r="S64" i="3"/>
  <c r="M64" i="3"/>
  <c r="T108" i="3"/>
  <c r="U108" i="3"/>
  <c r="V108" i="3"/>
  <c r="N108" i="3"/>
  <c r="O108" i="3"/>
  <c r="P108" i="3"/>
  <c r="S108" i="3"/>
  <c r="Q108" i="3"/>
  <c r="R108" i="3"/>
  <c r="T11" i="3"/>
  <c r="U11" i="3"/>
  <c r="V11" i="3"/>
  <c r="S11" i="3"/>
  <c r="N11" i="3"/>
  <c r="O11" i="3"/>
  <c r="P11" i="3"/>
  <c r="Q11" i="3"/>
  <c r="R11" i="3"/>
  <c r="L11" i="3"/>
  <c r="M11" i="3"/>
  <c r="T78" i="3"/>
  <c r="U78" i="3"/>
  <c r="V78" i="3"/>
  <c r="N78" i="3"/>
  <c r="O78" i="3"/>
  <c r="P78" i="3"/>
  <c r="Q78" i="3"/>
  <c r="S78" i="3"/>
  <c r="R78" i="3"/>
  <c r="L78" i="3"/>
  <c r="T4" i="3"/>
  <c r="U4" i="3"/>
  <c r="V4" i="3"/>
  <c r="S4" i="3"/>
  <c r="N4" i="3"/>
  <c r="O4" i="3"/>
  <c r="P4" i="3"/>
  <c r="Q4" i="3"/>
  <c r="K4" i="3"/>
  <c r="M4" i="3"/>
  <c r="L4" i="3"/>
  <c r="R4" i="3"/>
  <c r="T61" i="3"/>
  <c r="U61" i="3"/>
  <c r="V61" i="3"/>
  <c r="R61" i="3"/>
  <c r="N61" i="3"/>
  <c r="O61" i="3"/>
  <c r="P61" i="3"/>
  <c r="Q61" i="3"/>
  <c r="S61" i="3"/>
  <c r="T80" i="3"/>
  <c r="U80" i="3"/>
  <c r="V80" i="3"/>
  <c r="N80" i="3"/>
  <c r="O80" i="3"/>
  <c r="S80" i="3"/>
  <c r="P80" i="3"/>
  <c r="R80" i="3"/>
  <c r="Q80" i="3"/>
  <c r="L80" i="3"/>
  <c r="K80" i="3"/>
  <c r="M80" i="3"/>
  <c r="D115" i="3"/>
  <c r="D7" i="3"/>
  <c r="D94" i="3"/>
  <c r="D92" i="3"/>
  <c r="D9" i="3"/>
  <c r="G64" i="3"/>
  <c r="I18" i="3"/>
  <c r="I4" i="3"/>
  <c r="K70" i="3"/>
  <c r="K64" i="3"/>
  <c r="K11" i="3"/>
  <c r="M116" i="3"/>
  <c r="M7" i="3"/>
  <c r="P22" i="3"/>
  <c r="Q31" i="3"/>
  <c r="T115" i="3"/>
  <c r="V115" i="3"/>
  <c r="U115" i="3"/>
  <c r="P115" i="3"/>
  <c r="Q115" i="3"/>
  <c r="R115" i="3"/>
  <c r="S115" i="3"/>
  <c r="L115" i="3"/>
  <c r="H115" i="3"/>
  <c r="T74" i="3"/>
  <c r="V74" i="3"/>
  <c r="P74" i="3"/>
  <c r="Q74" i="3"/>
  <c r="R74" i="3"/>
  <c r="S74" i="3"/>
  <c r="N74" i="3"/>
  <c r="O74" i="3"/>
  <c r="L74" i="3"/>
  <c r="U74" i="3"/>
  <c r="H74" i="3"/>
  <c r="T14" i="3"/>
  <c r="V14" i="3"/>
  <c r="P14" i="3"/>
  <c r="S14" i="3"/>
  <c r="Q14" i="3"/>
  <c r="R14" i="3"/>
  <c r="U14" i="3"/>
  <c r="L14" i="3"/>
  <c r="H14" i="3"/>
  <c r="T57" i="3"/>
  <c r="V57" i="3"/>
  <c r="P57" i="3"/>
  <c r="Q57" i="3"/>
  <c r="R57" i="3"/>
  <c r="U57" i="3"/>
  <c r="N57" i="3"/>
  <c r="O57" i="3"/>
  <c r="L57" i="3"/>
  <c r="H57" i="3"/>
  <c r="T7" i="3"/>
  <c r="V7" i="3"/>
  <c r="U7" i="3"/>
  <c r="P7" i="3"/>
  <c r="Q7" i="3"/>
  <c r="S7" i="3"/>
  <c r="R7" i="3"/>
  <c r="H7" i="3"/>
  <c r="T94" i="3"/>
  <c r="U94" i="3"/>
  <c r="V94" i="3"/>
  <c r="P94" i="3"/>
  <c r="Q94" i="3"/>
  <c r="R94" i="3"/>
  <c r="N94" i="3"/>
  <c r="O94" i="3"/>
  <c r="H94" i="3"/>
  <c r="S94" i="3"/>
  <c r="T92" i="3"/>
  <c r="U92" i="3"/>
  <c r="V92" i="3"/>
  <c r="P92" i="3"/>
  <c r="Q92" i="3"/>
  <c r="S92" i="3"/>
  <c r="R92" i="3"/>
  <c r="L92" i="3"/>
  <c r="H92" i="3"/>
  <c r="T9" i="3"/>
  <c r="U9" i="3"/>
  <c r="V9" i="3"/>
  <c r="P9" i="3"/>
  <c r="Q9" i="3"/>
  <c r="M9" i="3"/>
  <c r="N9" i="3"/>
  <c r="L9" i="3"/>
  <c r="O9" i="3"/>
  <c r="S9" i="3"/>
  <c r="H9" i="3"/>
  <c r="T35" i="3"/>
  <c r="U35" i="3"/>
  <c r="V35" i="3"/>
  <c r="R35" i="3"/>
  <c r="P35" i="3"/>
  <c r="Q35" i="3"/>
  <c r="S35" i="3"/>
  <c r="L35" i="3"/>
  <c r="H35" i="3"/>
  <c r="T12" i="3"/>
  <c r="U12" i="3"/>
  <c r="V12" i="3"/>
  <c r="P12" i="3"/>
  <c r="S12" i="3"/>
  <c r="R12" i="3"/>
  <c r="Q12" i="3"/>
  <c r="L12" i="3"/>
  <c r="K12" i="3"/>
  <c r="M12" i="3"/>
  <c r="N12" i="3"/>
  <c r="O12" i="3"/>
  <c r="H12" i="3"/>
  <c r="E16" i="3"/>
  <c r="E68" i="3"/>
  <c r="E66" i="3"/>
  <c r="E45" i="3"/>
  <c r="E21" i="3"/>
  <c r="E44" i="3"/>
  <c r="E31" i="3"/>
  <c r="G85" i="3"/>
  <c r="G3" i="3"/>
  <c r="H112" i="3"/>
  <c r="H100" i="3"/>
  <c r="H23" i="3"/>
  <c r="I37" i="3"/>
  <c r="I9" i="3"/>
  <c r="I80" i="3"/>
  <c r="K74" i="3"/>
  <c r="K57" i="3"/>
  <c r="K94" i="3"/>
  <c r="M115" i="3"/>
  <c r="O50" i="3"/>
  <c r="F112" i="3"/>
  <c r="F19" i="3"/>
  <c r="F110" i="3"/>
  <c r="F23" i="3"/>
  <c r="F55" i="3"/>
  <c r="F50" i="3"/>
  <c r="F26" i="3"/>
  <c r="F88" i="3"/>
  <c r="F25" i="3"/>
  <c r="F29" i="3"/>
  <c r="G100" i="3"/>
  <c r="G78" i="3"/>
  <c r="G36" i="3"/>
  <c r="G80" i="3"/>
  <c r="H4" i="3"/>
  <c r="I85" i="3"/>
  <c r="I14" i="3"/>
  <c r="I108" i="3"/>
  <c r="I44" i="3"/>
  <c r="J74" i="3"/>
  <c r="J57" i="3"/>
  <c r="J94" i="3"/>
  <c r="J9" i="3"/>
  <c r="J12" i="3"/>
  <c r="L7" i="3"/>
  <c r="M74" i="3"/>
  <c r="M78" i="3"/>
  <c r="O92" i="3"/>
  <c r="G12" i="3"/>
  <c r="H50" i="3"/>
  <c r="I36" i="3"/>
  <c r="I12" i="3"/>
  <c r="K40" i="3"/>
  <c r="L26" i="3"/>
  <c r="N14" i="3"/>
  <c r="N35" i="3"/>
  <c r="R9" i="3"/>
  <c r="T16" i="3"/>
  <c r="U16" i="3"/>
  <c r="V16" i="3"/>
  <c r="S16" i="3"/>
  <c r="O16" i="3"/>
  <c r="G16" i="3"/>
  <c r="H16" i="3"/>
  <c r="Q16" i="3"/>
  <c r="M16" i="3"/>
  <c r="J16" i="3"/>
  <c r="R16" i="3"/>
  <c r="N16" i="3"/>
  <c r="K16" i="3"/>
  <c r="P16" i="3"/>
  <c r="T68" i="3"/>
  <c r="S68" i="3"/>
  <c r="O68" i="3"/>
  <c r="N68" i="3"/>
  <c r="L68" i="3"/>
  <c r="P68" i="3"/>
  <c r="V68" i="3"/>
  <c r="R68" i="3"/>
  <c r="G68" i="3"/>
  <c r="H68" i="3"/>
  <c r="U68" i="3"/>
  <c r="J68" i="3"/>
  <c r="K68" i="3"/>
  <c r="T66" i="3"/>
  <c r="S66" i="3"/>
  <c r="U66" i="3"/>
  <c r="O66" i="3"/>
  <c r="V66" i="3"/>
  <c r="G66" i="3"/>
  <c r="H66" i="3"/>
  <c r="M66" i="3"/>
  <c r="J66" i="3"/>
  <c r="Q66" i="3"/>
  <c r="N66" i="3"/>
  <c r="K66" i="3"/>
  <c r="P66" i="3"/>
  <c r="T41" i="3"/>
  <c r="U41" i="3"/>
  <c r="V41" i="3"/>
  <c r="S41" i="3"/>
  <c r="O41" i="3"/>
  <c r="N41" i="3"/>
  <c r="Q41" i="3"/>
  <c r="P41" i="3"/>
  <c r="G41" i="3"/>
  <c r="L41" i="3"/>
  <c r="H41" i="3"/>
  <c r="J41" i="3"/>
  <c r="K41" i="3"/>
  <c r="R41" i="3"/>
  <c r="T22" i="3"/>
  <c r="U22" i="3"/>
  <c r="S22" i="3"/>
  <c r="V22" i="3"/>
  <c r="O22" i="3"/>
  <c r="G22" i="3"/>
  <c r="H22" i="3"/>
  <c r="R22" i="3"/>
  <c r="M22" i="3"/>
  <c r="L22" i="3"/>
  <c r="J22" i="3"/>
  <c r="N22" i="3"/>
  <c r="K22" i="3"/>
  <c r="Q22" i="3"/>
  <c r="T45" i="3"/>
  <c r="R45" i="3"/>
  <c r="V45" i="3"/>
  <c r="U45" i="3"/>
  <c r="O45" i="3"/>
  <c r="N45" i="3"/>
  <c r="G45" i="3"/>
  <c r="Q45" i="3"/>
  <c r="H45" i="3"/>
  <c r="P45" i="3"/>
  <c r="J45" i="3"/>
  <c r="S45" i="3"/>
  <c r="K45" i="3"/>
  <c r="T21" i="3"/>
  <c r="V21" i="3"/>
  <c r="S21" i="3"/>
  <c r="R21" i="3"/>
  <c r="U21" i="3"/>
  <c r="O21" i="3"/>
  <c r="G21" i="3"/>
  <c r="H21" i="3"/>
  <c r="M21" i="3"/>
  <c r="J21" i="3"/>
  <c r="N21" i="3"/>
  <c r="K21" i="3"/>
  <c r="Q21" i="3"/>
  <c r="T44" i="3"/>
  <c r="U44" i="3"/>
  <c r="R44" i="3"/>
  <c r="L44" i="3"/>
  <c r="O44" i="3"/>
  <c r="V44" i="3"/>
  <c r="N44" i="3"/>
  <c r="G44" i="3"/>
  <c r="H44" i="3"/>
  <c r="S44" i="3"/>
  <c r="Q44" i="3"/>
  <c r="J44" i="3"/>
  <c r="P44" i="3"/>
  <c r="T38" i="3"/>
  <c r="U38" i="3"/>
  <c r="S38" i="3"/>
  <c r="L38" i="3"/>
  <c r="O38" i="3"/>
  <c r="Q38" i="3"/>
  <c r="P38" i="3"/>
  <c r="G38" i="3"/>
  <c r="H38" i="3"/>
  <c r="M38" i="3"/>
  <c r="J38" i="3"/>
  <c r="R38" i="3"/>
  <c r="N38" i="3"/>
  <c r="T31" i="3"/>
  <c r="R31" i="3"/>
  <c r="S31" i="3"/>
  <c r="U31" i="3"/>
  <c r="V31" i="3"/>
  <c r="L31" i="3"/>
  <c r="O31" i="3"/>
  <c r="N31" i="3"/>
  <c r="G31" i="3"/>
  <c r="H31" i="3"/>
  <c r="I31" i="3"/>
  <c r="J31" i="3"/>
  <c r="P31" i="3"/>
  <c r="D110" i="3"/>
  <c r="D88" i="3"/>
  <c r="E85" i="3"/>
  <c r="E24" i="3"/>
  <c r="E51" i="3"/>
  <c r="E18" i="3"/>
  <c r="E3" i="3"/>
  <c r="E37" i="3"/>
  <c r="E46" i="3"/>
  <c r="E36" i="3"/>
  <c r="E59" i="3"/>
  <c r="E40" i="3"/>
  <c r="G18" i="3"/>
  <c r="H80" i="3"/>
  <c r="I51" i="3"/>
  <c r="I7" i="3"/>
  <c r="I78" i="3"/>
  <c r="I40" i="3"/>
  <c r="K61" i="3"/>
  <c r="L66" i="3"/>
  <c r="M100" i="3"/>
  <c r="M92" i="3"/>
  <c r="O88" i="3"/>
  <c r="Q68" i="3"/>
  <c r="G70" i="3"/>
  <c r="G11" i="3"/>
  <c r="H70" i="3"/>
  <c r="H110" i="3"/>
  <c r="H108" i="3"/>
  <c r="I70" i="3"/>
  <c r="I22" i="3"/>
  <c r="K116" i="3"/>
  <c r="K100" i="3"/>
  <c r="K108" i="3"/>
  <c r="K78" i="3"/>
  <c r="K35" i="3"/>
  <c r="L16" i="3"/>
  <c r="M44" i="3"/>
  <c r="O115" i="3"/>
  <c r="O35" i="3"/>
  <c r="Q24" i="3"/>
  <c r="S57" i="3"/>
  <c r="T112" i="3"/>
  <c r="U112" i="3"/>
  <c r="V112" i="3"/>
  <c r="S112" i="3"/>
  <c r="N112" i="3"/>
  <c r="Q112" i="3"/>
  <c r="I112" i="3"/>
  <c r="J112" i="3"/>
  <c r="R112" i="3"/>
  <c r="M112" i="3"/>
  <c r="K112" i="3"/>
  <c r="O112" i="3"/>
  <c r="P112" i="3"/>
  <c r="T19" i="3"/>
  <c r="U19" i="3"/>
  <c r="V19" i="3"/>
  <c r="S19" i="3"/>
  <c r="N19" i="3"/>
  <c r="Q19" i="3"/>
  <c r="P19" i="3"/>
  <c r="G19" i="3"/>
  <c r="R19" i="3"/>
  <c r="I19" i="3"/>
  <c r="J19" i="3"/>
  <c r="K19" i="3"/>
  <c r="M19" i="3"/>
  <c r="T110" i="3"/>
  <c r="U110" i="3"/>
  <c r="V110" i="3"/>
  <c r="N110" i="3"/>
  <c r="Q110" i="3"/>
  <c r="G110" i="3"/>
  <c r="I110" i="3"/>
  <c r="J110" i="3"/>
  <c r="M110" i="3"/>
  <c r="K110" i="3"/>
  <c r="O110" i="3"/>
  <c r="P110" i="3"/>
  <c r="S110" i="3"/>
  <c r="R110" i="3"/>
  <c r="T23" i="3"/>
  <c r="U23" i="3"/>
  <c r="V23" i="3"/>
  <c r="S23" i="3"/>
  <c r="N23" i="3"/>
  <c r="Q23" i="3"/>
  <c r="G23" i="3"/>
  <c r="P23" i="3"/>
  <c r="I23" i="3"/>
  <c r="J23" i="3"/>
  <c r="K23" i="3"/>
  <c r="R23" i="3"/>
  <c r="M23" i="3"/>
  <c r="T55" i="3"/>
  <c r="U55" i="3"/>
  <c r="V55" i="3"/>
  <c r="N55" i="3"/>
  <c r="Q55" i="3"/>
  <c r="G55" i="3"/>
  <c r="I55" i="3"/>
  <c r="L55" i="3"/>
  <c r="J55" i="3"/>
  <c r="R55" i="3"/>
  <c r="M55" i="3"/>
  <c r="K55" i="3"/>
  <c r="O55" i="3"/>
  <c r="S55" i="3"/>
  <c r="P55" i="3"/>
  <c r="T50" i="3"/>
  <c r="U50" i="3"/>
  <c r="V50" i="3"/>
  <c r="R50" i="3"/>
  <c r="N50" i="3"/>
  <c r="S50" i="3"/>
  <c r="Q50" i="3"/>
  <c r="G50" i="3"/>
  <c r="I50" i="3"/>
  <c r="P50" i="3"/>
  <c r="J50" i="3"/>
  <c r="K50" i="3"/>
  <c r="L50" i="3"/>
  <c r="M50" i="3"/>
  <c r="T26" i="3"/>
  <c r="U26" i="3"/>
  <c r="V26" i="3"/>
  <c r="R26" i="3"/>
  <c r="S26" i="3"/>
  <c r="K26" i="3"/>
  <c r="N26" i="3"/>
  <c r="Q26" i="3"/>
  <c r="G26" i="3"/>
  <c r="I26" i="3"/>
  <c r="J26" i="3"/>
  <c r="M26" i="3"/>
  <c r="O26" i="3"/>
  <c r="P26" i="3"/>
  <c r="R88" i="3"/>
  <c r="T88" i="3"/>
  <c r="U88" i="3"/>
  <c r="V88" i="3"/>
  <c r="K88" i="3"/>
  <c r="N88" i="3"/>
  <c r="S88" i="3"/>
  <c r="Q88" i="3"/>
  <c r="G88" i="3"/>
  <c r="I88" i="3"/>
  <c r="J88" i="3"/>
  <c r="P88" i="3"/>
  <c r="M88" i="3"/>
  <c r="L88" i="3"/>
  <c r="R25" i="3"/>
  <c r="T25" i="3"/>
  <c r="U25" i="3"/>
  <c r="V25" i="3"/>
  <c r="K25" i="3"/>
  <c r="S25" i="3"/>
  <c r="L25" i="3"/>
  <c r="N25" i="3"/>
  <c r="Q25" i="3"/>
  <c r="P25" i="3"/>
  <c r="G25" i="3"/>
  <c r="I25" i="3"/>
  <c r="J25" i="3"/>
  <c r="M25" i="3"/>
  <c r="O25" i="3"/>
  <c r="R29" i="3"/>
  <c r="T29" i="3"/>
  <c r="U29" i="3"/>
  <c r="V29" i="3"/>
  <c r="S29" i="3"/>
  <c r="K29" i="3"/>
  <c r="L29" i="3"/>
  <c r="N29" i="3"/>
  <c r="Q29" i="3"/>
  <c r="G29" i="3"/>
  <c r="I29" i="3"/>
  <c r="J29" i="3"/>
  <c r="P29" i="3"/>
  <c r="M29" i="3"/>
  <c r="C51" i="3"/>
  <c r="C18" i="3"/>
  <c r="C3" i="3"/>
  <c r="W59" i="3" s="1"/>
  <c r="C46" i="3"/>
  <c r="C40" i="3"/>
  <c r="G116" i="3"/>
  <c r="G74" i="3"/>
  <c r="G94" i="3"/>
  <c r="G61" i="3"/>
  <c r="I92" i="3"/>
  <c r="I61" i="3"/>
  <c r="J116" i="3"/>
  <c r="J100" i="3"/>
  <c r="J108" i="3"/>
  <c r="J78" i="3"/>
  <c r="J61" i="3"/>
  <c r="L94" i="3"/>
  <c r="M14" i="3"/>
  <c r="M61" i="3"/>
  <c r="O29" i="3"/>
  <c r="S85" i="3"/>
  <c r="U85" i="3"/>
  <c r="V85" i="3"/>
  <c r="L85" i="3"/>
  <c r="M85" i="3"/>
  <c r="T85" i="3"/>
  <c r="O85" i="3"/>
  <c r="R85" i="3"/>
  <c r="H85" i="3"/>
  <c r="Q85" i="3"/>
  <c r="J85" i="3"/>
  <c r="K85" i="3"/>
  <c r="N85" i="3"/>
  <c r="P85" i="3"/>
  <c r="S24" i="3"/>
  <c r="U24" i="3"/>
  <c r="V24" i="3"/>
  <c r="T24" i="3"/>
  <c r="L24" i="3"/>
  <c r="M24" i="3"/>
  <c r="O24" i="3"/>
  <c r="R24" i="3"/>
  <c r="H24" i="3"/>
  <c r="J24" i="3"/>
  <c r="K24" i="3"/>
  <c r="N24" i="3"/>
  <c r="S51" i="3"/>
  <c r="U51" i="3"/>
  <c r="V51" i="3"/>
  <c r="L51" i="3"/>
  <c r="M51" i="3"/>
  <c r="O51" i="3"/>
  <c r="P51" i="3"/>
  <c r="R51" i="3"/>
  <c r="H51" i="3"/>
  <c r="J51" i="3"/>
  <c r="K51" i="3"/>
  <c r="Q51" i="3"/>
  <c r="N51" i="3"/>
  <c r="S18" i="3"/>
  <c r="U18" i="3"/>
  <c r="V18" i="3"/>
  <c r="T18" i="3"/>
  <c r="L18" i="3"/>
  <c r="M18" i="3"/>
  <c r="O18" i="3"/>
  <c r="P18" i="3"/>
  <c r="R18" i="3"/>
  <c r="H18" i="3"/>
  <c r="J18" i="3"/>
  <c r="K18" i="3"/>
  <c r="N18" i="3"/>
  <c r="R3" i="3"/>
  <c r="S3" i="3"/>
  <c r="U3" i="3"/>
  <c r="V3" i="3"/>
  <c r="L3" i="3"/>
  <c r="M3" i="3"/>
  <c r="O3" i="3"/>
  <c r="P3" i="3"/>
  <c r="H3" i="3"/>
  <c r="J3" i="3"/>
  <c r="K3" i="3"/>
  <c r="N3" i="3"/>
  <c r="Q3" i="3"/>
  <c r="T3" i="3"/>
  <c r="R37" i="3"/>
  <c r="S37" i="3"/>
  <c r="U37" i="3"/>
  <c r="V37" i="3"/>
  <c r="L37" i="3"/>
  <c r="M37" i="3"/>
  <c r="T37" i="3"/>
  <c r="O37" i="3"/>
  <c r="P37" i="3"/>
  <c r="H37" i="3"/>
  <c r="Q37" i="3"/>
  <c r="J37" i="3"/>
  <c r="K37" i="3"/>
  <c r="N37" i="3"/>
  <c r="R46" i="3"/>
  <c r="S46" i="3"/>
  <c r="U46" i="3"/>
  <c r="V46" i="3"/>
  <c r="T46" i="3"/>
  <c r="L46" i="3"/>
  <c r="M46" i="3"/>
  <c r="O46" i="3"/>
  <c r="P46" i="3"/>
  <c r="H46" i="3"/>
  <c r="J46" i="3"/>
  <c r="N46" i="3"/>
  <c r="K46" i="3"/>
  <c r="Q46" i="3"/>
  <c r="R36" i="3"/>
  <c r="S36" i="3"/>
  <c r="U36" i="3"/>
  <c r="V36" i="3"/>
  <c r="L36" i="3"/>
  <c r="M36" i="3"/>
  <c r="O36" i="3"/>
  <c r="P36" i="3"/>
  <c r="H36" i="3"/>
  <c r="J36" i="3"/>
  <c r="Q36" i="3"/>
  <c r="K36" i="3"/>
  <c r="T36" i="3"/>
  <c r="N36" i="3"/>
  <c r="R59" i="3"/>
  <c r="S59" i="3"/>
  <c r="T59" i="3"/>
  <c r="U59" i="3"/>
  <c r="V59" i="3"/>
  <c r="L59" i="3"/>
  <c r="M59" i="3"/>
  <c r="O59" i="3"/>
  <c r="P59" i="3"/>
  <c r="H59" i="3"/>
  <c r="J59" i="3"/>
  <c r="N59" i="3"/>
  <c r="K59" i="3"/>
  <c r="R40" i="3"/>
  <c r="S40" i="3"/>
  <c r="T40" i="3"/>
  <c r="U40" i="3"/>
  <c r="V40" i="3"/>
  <c r="L40" i="3"/>
  <c r="M40" i="3"/>
  <c r="O40" i="3"/>
  <c r="P40" i="3"/>
  <c r="H40" i="3"/>
  <c r="J40" i="3"/>
  <c r="Q40" i="3"/>
  <c r="N40" i="3"/>
  <c r="F116" i="3"/>
  <c r="F70" i="3"/>
  <c r="F100" i="3"/>
  <c r="F64" i="3"/>
  <c r="F108" i="3"/>
  <c r="F11" i="3"/>
  <c r="F78" i="3"/>
  <c r="F4" i="3"/>
  <c r="Y99" i="3" s="1"/>
  <c r="F61" i="3"/>
  <c r="F80" i="3"/>
  <c r="Y80" i="3" s="1"/>
  <c r="G51" i="3"/>
  <c r="G35" i="3"/>
  <c r="H78" i="3"/>
  <c r="H29" i="3"/>
  <c r="I74" i="3"/>
  <c r="I64" i="3"/>
  <c r="I21" i="3"/>
  <c r="K115" i="3"/>
  <c r="K14" i="3"/>
  <c r="K7" i="3"/>
  <c r="K92" i="3"/>
  <c r="L112" i="3"/>
  <c r="L61" i="3"/>
  <c r="M57" i="3"/>
  <c r="N7" i="3"/>
  <c r="O19" i="3"/>
  <c r="J115" i="3"/>
  <c r="J14" i="3"/>
  <c r="J7" i="3"/>
  <c r="J92" i="3"/>
  <c r="J35" i="3"/>
  <c r="K38" i="3"/>
  <c r="L64" i="3"/>
  <c r="M41" i="3"/>
  <c r="M35" i="3"/>
  <c r="O14" i="3"/>
  <c r="P24" i="3"/>
  <c r="V38" i="3"/>
  <c r="I57" i="3"/>
  <c r="I11" i="3"/>
  <c r="L45" i="3"/>
  <c r="M108" i="3"/>
  <c r="M31" i="3"/>
  <c r="AS704" i="2"/>
  <c r="AS412" i="2"/>
  <c r="AS614" i="2"/>
  <c r="AT674" i="2"/>
  <c r="AU674" i="2"/>
  <c r="AS500" i="2"/>
  <c r="AS654" i="2"/>
  <c r="AS678" i="2"/>
  <c r="AS717" i="2"/>
  <c r="AS100" i="2"/>
  <c r="AS365" i="2"/>
  <c r="AS467" i="2"/>
  <c r="AS61" i="2"/>
  <c r="AS12" i="2"/>
  <c r="AS31" i="2"/>
  <c r="AS653" i="2"/>
  <c r="AS409" i="2"/>
  <c r="AS417" i="2"/>
  <c r="AS598" i="2"/>
  <c r="AS420" i="2"/>
  <c r="AS607" i="2"/>
  <c r="AS586" i="2"/>
  <c r="AS720" i="2"/>
  <c r="AS338" i="2"/>
  <c r="AS327" i="2"/>
  <c r="AS446" i="2"/>
  <c r="AS106" i="2"/>
  <c r="AS316" i="2"/>
  <c r="AS549" i="2"/>
  <c r="AS268" i="2"/>
  <c r="AS609" i="2"/>
  <c r="AS244" i="2"/>
  <c r="AS444" i="2"/>
  <c r="AS340" i="2"/>
  <c r="AS520" i="2"/>
  <c r="AS440" i="2"/>
  <c r="AS427" i="2"/>
  <c r="AS656" i="2"/>
  <c r="AS488" i="2"/>
  <c r="AS366" i="2"/>
  <c r="AS468" i="2"/>
  <c r="AS235" i="2"/>
  <c r="AS301" i="2"/>
  <c r="AS297" i="2"/>
  <c r="AS343" i="2"/>
  <c r="AS355" i="2"/>
  <c r="AS230" i="2"/>
  <c r="AS696" i="2"/>
  <c r="AS158" i="2"/>
  <c r="AS612" i="2"/>
  <c r="AS159" i="2"/>
  <c r="AS180" i="2"/>
  <c r="AS330" i="2"/>
  <c r="AS667" i="2"/>
  <c r="AS709" i="2"/>
  <c r="AS719" i="2"/>
  <c r="AS426" i="2"/>
  <c r="AS702" i="2"/>
  <c r="AS405" i="2"/>
  <c r="AS308" i="2"/>
  <c r="AS392" i="2"/>
  <c r="AS478" i="2"/>
  <c r="AS505" i="2"/>
  <c r="AT487" i="2"/>
  <c r="AT686" i="2"/>
  <c r="AT118" i="2"/>
  <c r="AT108" i="2"/>
  <c r="AT511" i="2"/>
  <c r="AT510" i="2"/>
  <c r="AT175" i="2"/>
  <c r="AT685" i="2"/>
  <c r="AT161" i="2"/>
  <c r="AT618" i="2"/>
  <c r="AT410" i="2"/>
  <c r="AT582" i="2"/>
  <c r="AT725" i="2"/>
  <c r="AT531" i="2"/>
  <c r="AT603" i="2"/>
  <c r="AT162" i="2"/>
  <c r="AT360" i="2"/>
  <c r="AT265" i="2"/>
  <c r="AT231" i="2"/>
  <c r="AT326" i="2"/>
  <c r="AT418" i="2"/>
  <c r="AT17" i="2"/>
  <c r="AT168" i="2"/>
  <c r="AT347" i="2"/>
  <c r="AT14" i="2"/>
  <c r="AT178" i="2"/>
  <c r="AT698" i="2"/>
  <c r="AT4" i="2"/>
  <c r="AT734" i="2"/>
  <c r="AT98" i="2"/>
  <c r="AT121" i="2"/>
  <c r="AT448" i="2"/>
  <c r="AT276" i="2"/>
  <c r="AT2" i="2"/>
  <c r="AS72" i="2"/>
  <c r="AS15" i="2"/>
  <c r="AS119" i="2"/>
  <c r="AS323" i="2"/>
  <c r="AS213" i="2"/>
  <c r="AS387" i="2"/>
  <c r="AS722" i="2"/>
  <c r="AS651" i="2"/>
  <c r="AS388" i="2"/>
  <c r="AS616" i="2"/>
  <c r="AS665" i="2"/>
  <c r="AS377" i="2"/>
  <c r="AS672" i="2"/>
  <c r="AS466" i="2"/>
  <c r="AS425" i="2"/>
  <c r="AS502" i="2"/>
  <c r="AS537" i="2"/>
  <c r="AS523" i="2"/>
  <c r="AS320" i="2"/>
  <c r="AS169" i="2"/>
  <c r="AS669" i="2"/>
  <c r="AS60" i="2"/>
  <c r="AS266" i="2"/>
  <c r="AS49" i="2"/>
  <c r="AS65" i="2"/>
  <c r="AS714" i="2"/>
  <c r="AS250" i="2"/>
  <c r="AS99" i="2"/>
  <c r="AS641" i="2"/>
  <c r="AS430" i="2"/>
  <c r="AS319" i="2"/>
  <c r="AS568" i="2"/>
  <c r="AS133" i="2"/>
  <c r="AS581" i="2"/>
  <c r="AS312" i="2"/>
  <c r="AS32" i="2"/>
  <c r="AS660" i="2"/>
  <c r="AS134" i="2"/>
  <c r="AS431" i="2"/>
  <c r="AT738" i="2"/>
  <c r="AT634" i="2"/>
  <c r="AT419" i="2"/>
  <c r="AT225" i="2"/>
  <c r="AT380" i="2"/>
  <c r="AT724" i="2"/>
  <c r="AT127" i="2"/>
  <c r="AT543" i="2"/>
  <c r="AT630" i="2"/>
  <c r="AT527" i="2"/>
  <c r="AT471" i="2"/>
  <c r="AT670" i="2"/>
  <c r="AT733" i="2"/>
  <c r="AT437" i="2"/>
  <c r="AT86" i="2"/>
  <c r="AS130" i="2"/>
  <c r="AS721" i="2"/>
  <c r="AS18" i="2"/>
  <c r="AS608" i="2"/>
  <c r="AS397" i="2"/>
  <c r="AS399" i="2"/>
  <c r="AS222" i="2"/>
  <c r="AS109" i="2"/>
  <c r="AS530" i="2"/>
  <c r="AS46" i="2"/>
  <c r="AS124" i="2"/>
  <c r="AS73" i="2"/>
  <c r="AS414" i="2"/>
  <c r="AS623" i="2"/>
  <c r="AS303" i="2"/>
  <c r="AS8" i="2"/>
  <c r="AS164" i="2"/>
  <c r="AS706" i="2"/>
  <c r="AS572" i="2"/>
  <c r="AS499" i="2"/>
  <c r="AS563" i="2"/>
  <c r="AS220" i="2"/>
  <c r="AS215" i="2"/>
  <c r="AS573" i="2"/>
  <c r="AS455" i="2"/>
  <c r="AS210" i="2"/>
  <c r="AS637" i="2"/>
  <c r="AS336" i="2"/>
  <c r="AS541" i="2"/>
  <c r="AS632" i="2"/>
  <c r="AS163" i="2"/>
  <c r="AS590" i="2"/>
  <c r="AS648" i="2"/>
  <c r="AS184" i="2"/>
  <c r="AS383" i="2"/>
  <c r="AS432" i="2"/>
  <c r="AS728" i="2"/>
  <c r="AS199" i="2"/>
  <c r="AS108" i="2"/>
  <c r="AS161" i="2"/>
  <c r="AS531" i="2"/>
  <c r="AS231" i="2"/>
  <c r="AS347" i="2"/>
  <c r="AS734" i="2"/>
  <c r="AS2" i="2"/>
  <c r="AS491" i="2"/>
  <c r="AS663" i="2"/>
  <c r="AS6" i="2"/>
  <c r="AS596" i="2"/>
  <c r="AS204" i="2"/>
  <c r="AS242" i="2"/>
  <c r="AS55" i="2"/>
  <c r="AS19" i="2"/>
  <c r="AS337" i="2"/>
  <c r="AS36" i="2"/>
  <c r="AS375" i="2"/>
  <c r="AS288" i="2"/>
  <c r="AS149" i="2"/>
  <c r="AS64" i="2"/>
  <c r="AS566" i="2"/>
  <c r="AS371" i="2"/>
  <c r="AS695" i="2"/>
  <c r="AS259" i="2"/>
  <c r="AS626" i="2"/>
  <c r="AS407" i="2"/>
  <c r="AS652" i="2"/>
  <c r="AS376" i="2"/>
  <c r="AS333" i="2"/>
  <c r="AS708" i="2"/>
  <c r="AS148" i="2"/>
  <c r="AS538" i="2"/>
  <c r="AS62" i="2"/>
  <c r="AS315" i="2"/>
  <c r="AS223" i="2"/>
  <c r="AS131" i="2"/>
  <c r="AS718" i="2"/>
  <c r="AS251" i="2"/>
  <c r="AS353" i="2"/>
  <c r="AS145" i="2"/>
  <c r="AS532" i="2"/>
  <c r="AS690" i="2"/>
  <c r="AS190" i="2"/>
  <c r="AS138" i="2"/>
  <c r="AS20" i="2"/>
  <c r="AS689" i="2"/>
  <c r="AS58" i="2"/>
  <c r="AS44" i="2"/>
  <c r="AS193" i="2"/>
  <c r="AS218" i="2"/>
  <c r="AS547" i="2"/>
  <c r="AS192" i="2"/>
  <c r="AS76" i="2"/>
  <c r="AS52" i="2"/>
  <c r="AS126" i="2"/>
  <c r="AS147" i="2"/>
  <c r="AS309" i="2"/>
  <c r="AS272" i="2"/>
  <c r="AS517" i="2"/>
  <c r="AS647" i="2"/>
  <c r="AS686" i="2"/>
  <c r="AS175" i="2"/>
  <c r="AS410" i="2"/>
  <c r="AS162" i="2"/>
  <c r="AS418" i="2"/>
  <c r="AS178" i="2"/>
  <c r="AS121" i="2"/>
  <c r="AS682" i="2"/>
  <c r="AS135" i="2"/>
  <c r="AS675" i="2"/>
  <c r="AS47" i="2"/>
  <c r="AS528" i="2"/>
  <c r="AS391" i="2"/>
  <c r="AS267" i="2"/>
  <c r="AS738" i="2"/>
  <c r="AS634" i="2"/>
  <c r="AS419" i="2"/>
  <c r="AS225" i="2"/>
  <c r="AS380" i="2"/>
  <c r="AS724" i="2"/>
  <c r="AS127" i="2"/>
  <c r="AS543" i="2"/>
  <c r="AS630" i="2"/>
  <c r="AS527" i="2"/>
  <c r="AS471" i="2"/>
  <c r="AS670" i="2"/>
  <c r="AS733" i="2"/>
  <c r="AS437" i="2"/>
  <c r="AS86" i="2"/>
  <c r="AS587" i="2"/>
  <c r="AS28" i="2"/>
  <c r="AS48" i="2"/>
  <c r="AS305" i="2"/>
  <c r="AS579" i="2"/>
  <c r="AS84" i="2"/>
  <c r="AS610" i="2"/>
  <c r="AS329" i="2"/>
  <c r="AS203" i="2"/>
  <c r="AS197" i="2"/>
  <c r="AS650" i="2"/>
  <c r="AS595" i="2"/>
  <c r="AS275" i="2"/>
  <c r="AS321" i="2"/>
  <c r="AS200" i="2"/>
  <c r="AS428" i="2"/>
  <c r="AS219" i="2"/>
  <c r="AS279" i="2"/>
  <c r="AS404" i="2"/>
  <c r="AS273" i="2"/>
  <c r="AS674" i="2"/>
  <c r="AV674" i="2" s="1"/>
  <c r="AS715" i="2"/>
  <c r="AS92" i="2"/>
  <c r="AS166" i="2"/>
  <c r="AS229" i="2"/>
  <c r="AS280" i="2"/>
  <c r="AS306" i="2"/>
  <c r="AS344" i="2"/>
  <c r="AS585" i="2"/>
  <c r="AS83" i="2"/>
  <c r="AS732" i="2"/>
  <c r="AS37" i="2"/>
  <c r="AS436" i="2"/>
  <c r="AS536" i="2"/>
  <c r="AS30" i="2"/>
  <c r="AS562" i="2"/>
  <c r="AS394" i="2"/>
  <c r="AS260" i="2"/>
  <c r="AS356" i="2"/>
  <c r="AS350" i="2"/>
  <c r="AS519" i="2"/>
  <c r="AS188" i="2"/>
  <c r="AS481" i="2"/>
  <c r="AR481" i="2"/>
  <c r="AS25" i="2"/>
  <c r="AS364" i="2"/>
  <c r="AS453" i="2"/>
  <c r="AS118" i="2"/>
  <c r="AS685" i="2"/>
  <c r="AS725" i="2"/>
  <c r="AS265" i="2"/>
  <c r="AS168" i="2"/>
  <c r="AS4" i="2"/>
  <c r="AS276" i="2"/>
  <c r="AS142" i="2"/>
  <c r="AS624" i="2"/>
  <c r="AS705" i="2"/>
  <c r="AS515" i="2"/>
  <c r="AS59" i="2"/>
  <c r="AS625" i="2"/>
  <c r="AS202" i="2"/>
  <c r="AS731" i="2"/>
  <c r="AS271" i="2"/>
  <c r="AS368" i="2"/>
  <c r="AS93" i="2"/>
  <c r="AS508" i="2"/>
  <c r="AS107" i="2"/>
  <c r="AS533" i="2"/>
  <c r="AS298" i="2"/>
  <c r="AS22" i="2"/>
  <c r="AS615" i="2"/>
  <c r="AS221" i="2"/>
  <c r="AS91" i="2"/>
  <c r="AS116" i="2"/>
  <c r="AS386" i="2"/>
  <c r="AS351" i="2"/>
  <c r="AS97" i="2"/>
  <c r="AS232" i="2"/>
  <c r="AS462" i="2"/>
  <c r="AS452" i="2"/>
  <c r="AS565" i="2"/>
  <c r="AS146" i="2"/>
  <c r="AS390" i="2"/>
  <c r="AS152" i="2"/>
  <c r="AS34" i="2"/>
  <c r="AS506" i="2"/>
  <c r="AS247" i="2"/>
  <c r="AS289" i="2"/>
  <c r="AS389" i="2"/>
  <c r="AS492" i="2"/>
  <c r="AS362" i="2"/>
  <c r="AS90" i="2"/>
  <c r="AS451" i="2"/>
  <c r="AS358" i="2"/>
  <c r="AS619" i="2"/>
  <c r="AS482" i="2"/>
  <c r="AS602" i="2"/>
  <c r="AS661" i="2"/>
  <c r="AS248" i="2"/>
  <c r="AS151" i="2"/>
  <c r="AS434" i="2"/>
  <c r="AS367" i="2"/>
  <c r="AS170" i="2"/>
  <c r="AS470" i="2"/>
  <c r="AS424" i="2"/>
  <c r="AS459" i="2"/>
  <c r="AS80" i="2"/>
  <c r="AS559" i="2"/>
  <c r="AS668" i="2"/>
  <c r="AS450" i="2"/>
  <c r="AS643" i="2"/>
  <c r="AS617" i="2"/>
  <c r="AS78" i="2"/>
  <c r="AS569" i="2"/>
  <c r="AS644" i="2"/>
  <c r="AS694" i="2"/>
  <c r="AS252" i="2"/>
  <c r="AS150" i="2"/>
  <c r="AS195" i="2"/>
  <c r="AS129" i="2"/>
  <c r="AS385" i="2"/>
  <c r="AS511" i="2"/>
  <c r="AS618" i="2"/>
  <c r="AS603" i="2"/>
  <c r="AS326" i="2"/>
  <c r="AS14" i="2"/>
  <c r="AS98" i="2"/>
  <c r="AS153" i="2"/>
  <c r="AS144" i="2"/>
  <c r="AS655" i="2"/>
  <c r="AS256" i="2"/>
  <c r="AS710" i="2"/>
  <c r="AS640" i="2"/>
  <c r="AS325" i="2"/>
  <c r="AS286" i="2"/>
  <c r="AS711" i="2"/>
  <c r="AS381" i="2"/>
  <c r="AS113" i="2"/>
  <c r="AS224" i="2"/>
  <c r="AS697" i="2"/>
  <c r="AS604" i="2"/>
  <c r="AS359" i="2"/>
  <c r="AS504" i="2"/>
  <c r="AS43" i="2"/>
  <c r="AS456" i="2"/>
  <c r="AS302" i="2"/>
  <c r="AS342" i="2"/>
  <c r="AS703" i="2"/>
  <c r="AS422" i="2"/>
  <c r="AS236" i="2"/>
  <c r="AS560" i="2"/>
  <c r="AS354" i="2"/>
  <c r="AS727" i="2"/>
  <c r="AS245" i="2"/>
  <c r="AS143" i="2"/>
  <c r="AS509" i="2"/>
  <c r="AS477" i="2"/>
  <c r="AS546" i="2"/>
  <c r="AS406" i="2"/>
  <c r="AS700" i="2"/>
  <c r="AS681" i="2"/>
  <c r="AS370" i="2"/>
  <c r="AS577" i="2"/>
  <c r="AS588" i="2"/>
  <c r="AS57" i="2"/>
  <c r="AS293" i="2"/>
  <c r="AS155" i="2"/>
  <c r="AS535" i="2"/>
  <c r="AS112" i="2"/>
  <c r="AS172" i="2"/>
  <c r="AS514" i="2"/>
  <c r="AS429" i="2"/>
  <c r="AS480" i="2"/>
  <c r="AS633" i="2"/>
  <c r="AS10" i="2"/>
  <c r="AS374" i="2"/>
  <c r="AS716" i="2"/>
  <c r="AS576" i="2"/>
  <c r="AS217" i="2"/>
  <c r="AS5" i="2"/>
  <c r="AS439" i="2"/>
  <c r="AS379" i="2"/>
  <c r="AS339" i="2"/>
  <c r="AS736" i="2"/>
  <c r="AS262" i="2"/>
  <c r="AS160" i="2"/>
  <c r="AS264" i="2"/>
  <c r="AS580" i="2"/>
  <c r="AS278" i="2"/>
  <c r="AS50" i="2"/>
  <c r="AS454" i="2"/>
  <c r="AS332" i="2"/>
  <c r="AS408" i="2"/>
  <c r="AS487" i="2"/>
  <c r="AS510" i="2"/>
  <c r="AS582" i="2"/>
  <c r="AS360" i="2"/>
  <c r="AS17" i="2"/>
  <c r="AS698" i="2"/>
  <c r="AS448" i="2"/>
  <c r="AS649" i="2"/>
  <c r="AS730" i="2"/>
  <c r="AS396" i="2"/>
  <c r="AS442" i="2"/>
  <c r="AS196" i="2"/>
  <c r="AS635" i="2"/>
  <c r="AS584" i="2"/>
  <c r="AS529" i="2"/>
  <c r="AS683" i="2"/>
  <c r="AS712" i="2"/>
  <c r="AS246" i="2"/>
  <c r="AS636" i="2"/>
  <c r="AS729" i="2"/>
  <c r="AS373" i="2"/>
  <c r="AS605" i="2"/>
  <c r="AS550" i="2"/>
  <c r="AS416" i="2"/>
  <c r="AS296" i="2"/>
  <c r="AS372" i="2"/>
  <c r="AS522" i="2"/>
  <c r="AS117" i="2"/>
  <c r="AS70" i="2"/>
  <c r="AS589" i="2"/>
  <c r="AS167" i="2"/>
  <c r="AS95" i="2"/>
  <c r="AS571" i="2"/>
  <c r="AS335" i="2"/>
  <c r="AS186" i="2"/>
  <c r="AS239" i="2"/>
  <c r="AS234" i="2"/>
  <c r="AS40" i="2"/>
  <c r="AS457" i="2"/>
  <c r="AS525" i="2"/>
  <c r="AS680" i="2"/>
  <c r="AS597" i="2"/>
  <c r="AS639" i="2"/>
  <c r="AS551" i="2"/>
  <c r="AS548" i="2"/>
  <c r="AS125" i="2"/>
  <c r="AS156" i="2"/>
  <c r="AS594" i="2"/>
  <c r="AS255" i="2"/>
  <c r="AS701" i="2"/>
  <c r="AS299" i="2"/>
  <c r="AS489" i="2"/>
  <c r="AS179" i="2"/>
  <c r="AS261" i="2"/>
  <c r="AS54" i="2"/>
  <c r="AS421" i="2"/>
  <c r="AS382" i="2"/>
  <c r="AS507" i="2"/>
  <c r="AS290" i="2"/>
  <c r="AS331" i="2"/>
  <c r="AS485" i="2"/>
  <c r="AS620" i="2"/>
  <c r="AS638" i="2"/>
  <c r="AS677" i="2"/>
  <c r="AS284" i="2"/>
  <c r="AS300" i="2"/>
  <c r="AS518" i="2"/>
  <c r="AS13" i="2"/>
  <c r="AS253" i="2"/>
  <c r="AS216" i="2"/>
  <c r="AS63" i="2"/>
  <c r="AS233" i="2"/>
  <c r="AS553" i="2"/>
  <c r="AS56" i="2"/>
  <c r="AS96" i="2"/>
  <c r="AS3" i="2"/>
  <c r="AS185" i="2"/>
  <c r="AS157" i="2"/>
  <c r="AS206" i="2"/>
  <c r="AS501" i="2"/>
  <c r="AS194" i="2"/>
  <c r="AS295" i="2"/>
  <c r="AS474" i="2"/>
  <c r="AS287" i="2"/>
  <c r="AS567" i="2"/>
  <c r="AS328" i="2"/>
  <c r="AS606" i="2"/>
  <c r="AS51" i="2"/>
  <c r="AS27" i="2"/>
  <c r="AS512" i="2"/>
  <c r="AS238" i="2"/>
  <c r="AS402" i="2"/>
  <c r="AS679" i="2"/>
  <c r="AS182" i="2"/>
  <c r="AS35" i="2"/>
  <c r="AS212" i="2"/>
  <c r="AS557" i="2"/>
  <c r="AS311" i="2"/>
  <c r="AS726" i="2"/>
  <c r="AS552" i="2"/>
  <c r="AS123" i="2"/>
  <c r="AS645" i="2"/>
  <c r="AS713" i="2"/>
  <c r="AS671" i="2"/>
  <c r="AS249" i="2"/>
  <c r="AS435" i="2"/>
  <c r="AS673" i="2"/>
  <c r="AS208" i="2"/>
  <c r="AS737" i="2"/>
  <c r="AS521" i="2"/>
  <c r="AS226" i="2"/>
  <c r="AS171" i="2"/>
  <c r="AS128" i="2"/>
  <c r="AS631" i="2"/>
  <c r="AS114" i="2"/>
  <c r="AS592" i="2"/>
  <c r="AS23" i="2"/>
  <c r="AS270" i="2"/>
  <c r="AS89" i="2"/>
  <c r="AS45" i="2"/>
  <c r="AS707" i="2"/>
  <c r="AS503" i="2"/>
  <c r="AS282" i="2"/>
  <c r="AS664" i="2"/>
  <c r="AS363" i="2"/>
  <c r="AS291" i="2"/>
  <c r="AS254" i="2"/>
  <c r="AS111" i="2"/>
  <c r="AS646" i="2"/>
  <c r="AS345" i="2"/>
  <c r="AS473" i="2"/>
  <c r="AS277" i="2"/>
  <c r="AS483" i="2"/>
  <c r="AS228" i="2"/>
  <c r="AS666" i="2"/>
  <c r="AS115" i="2"/>
  <c r="AS85" i="2"/>
  <c r="AS26" i="2"/>
  <c r="AS207" i="2"/>
  <c r="AS137" i="2"/>
  <c r="AS556" i="2"/>
  <c r="AS574" i="2"/>
  <c r="AS433" i="2"/>
  <c r="AS401" i="2"/>
  <c r="AS81" i="2"/>
  <c r="AS68" i="2"/>
  <c r="AS258" i="2"/>
  <c r="AS38" i="2"/>
  <c r="AS294" i="2"/>
  <c r="AS475" i="2"/>
  <c r="AS735" i="2"/>
  <c r="AS601" i="2"/>
  <c r="AS403" i="2"/>
  <c r="AS496" i="2"/>
  <c r="AS334" i="2"/>
  <c r="AS591" i="2"/>
  <c r="AS132" i="2"/>
  <c r="AS176" i="2"/>
  <c r="AS274" i="2"/>
  <c r="AS613" i="2"/>
  <c r="AS16" i="2"/>
  <c r="AS209" i="2"/>
  <c r="AS214" i="2"/>
  <c r="AS458" i="2"/>
  <c r="AS67" i="2"/>
  <c r="AS441" i="2"/>
  <c r="AS561" i="2"/>
  <c r="AS516" i="2"/>
  <c r="AS313" i="2"/>
  <c r="AT482" i="2"/>
  <c r="AT598" i="2"/>
  <c r="AT112" i="2"/>
  <c r="AT158" i="2"/>
  <c r="AT131" i="2"/>
  <c r="AT425" i="2"/>
  <c r="AT623" i="2"/>
  <c r="AT715" i="2"/>
  <c r="AT602" i="2"/>
  <c r="AT420" i="2"/>
  <c r="AT172" i="2"/>
  <c r="AT612" i="2"/>
  <c r="AT718" i="2"/>
  <c r="AT502" i="2"/>
  <c r="AT303" i="2"/>
  <c r="AT92" i="2"/>
  <c r="AT661" i="2"/>
  <c r="AT607" i="2"/>
  <c r="AT514" i="2"/>
  <c r="AT159" i="2"/>
  <c r="AT251" i="2"/>
  <c r="AT537" i="2"/>
  <c r="AT8" i="2"/>
  <c r="AT166" i="2"/>
  <c r="AT248" i="2"/>
  <c r="AT429" i="2"/>
  <c r="AT180" i="2"/>
  <c r="AT353" i="2"/>
  <c r="AT586" i="2"/>
  <c r="AT523" i="2"/>
  <c r="AT164" i="2"/>
  <c r="AT229" i="2"/>
  <c r="AT151" i="2"/>
  <c r="AT480" i="2"/>
  <c r="AT330" i="2"/>
  <c r="AT145" i="2"/>
  <c r="AT720" i="2"/>
  <c r="AT320" i="2"/>
  <c r="AT706" i="2"/>
  <c r="AT280" i="2"/>
  <c r="AT434" i="2"/>
  <c r="AT633" i="2"/>
  <c r="AT667" i="2"/>
  <c r="AT532" i="2"/>
  <c r="AT338" i="2"/>
  <c r="AT169" i="2"/>
  <c r="AT572" i="2"/>
  <c r="AT306" i="2"/>
  <c r="AT367" i="2"/>
  <c r="AT10" i="2"/>
  <c r="AT327" i="2"/>
  <c r="AT446" i="2"/>
  <c r="AT106" i="2"/>
  <c r="AT316" i="2"/>
  <c r="AT153" i="2"/>
  <c r="AT682" i="2"/>
  <c r="AT649" i="2"/>
  <c r="AT142" i="2"/>
  <c r="AT491" i="2"/>
  <c r="AT144" i="2"/>
  <c r="AT135" i="2"/>
  <c r="AT663" i="2"/>
  <c r="AT675" i="2"/>
  <c r="AT6" i="2"/>
  <c r="AT47" i="2"/>
  <c r="AT596" i="2"/>
  <c r="AT528" i="2"/>
  <c r="AT204" i="2"/>
  <c r="AT391" i="2"/>
  <c r="AT242" i="2"/>
  <c r="AT267" i="2"/>
  <c r="AT55" i="2"/>
  <c r="AT19" i="2"/>
  <c r="AT337" i="2"/>
  <c r="AT36" i="2"/>
  <c r="AT375" i="2"/>
  <c r="AT587" i="2"/>
  <c r="AT28" i="2"/>
  <c r="AT48" i="2"/>
  <c r="AT305" i="2"/>
  <c r="AT579" i="2"/>
  <c r="AT84" i="2"/>
  <c r="AT575" i="2"/>
  <c r="AT237" i="2"/>
  <c r="AT699" i="2"/>
  <c r="AT7" i="2"/>
  <c r="AT165" i="2"/>
  <c r="AT110" i="2"/>
  <c r="AT198" i="2"/>
  <c r="AT544" i="2"/>
  <c r="AT201" i="2"/>
  <c r="AT539" i="2"/>
  <c r="AT69" i="2"/>
  <c r="AT599" i="2"/>
  <c r="AT415" i="2"/>
  <c r="AT621" i="2"/>
  <c r="AT292" i="2"/>
  <c r="AT75" i="2"/>
  <c r="AT122" i="2"/>
  <c r="AT384" i="2"/>
  <c r="AT411" i="2"/>
  <c r="AT77" i="2"/>
  <c r="AT181" i="2"/>
  <c r="AT183" i="2"/>
  <c r="AT177" i="2"/>
  <c r="AT691" i="2"/>
  <c r="AT658" i="2"/>
  <c r="AT692" i="2"/>
  <c r="AT74" i="2"/>
  <c r="AT676" i="2"/>
  <c r="AT555" i="2"/>
  <c r="AT629" i="2"/>
  <c r="AT307" i="2"/>
  <c r="AT476" i="2"/>
  <c r="AT94" i="2"/>
  <c r="AT348" i="2"/>
  <c r="AT105" i="2"/>
  <c r="AT400" i="2"/>
  <c r="AT241" i="2"/>
  <c r="AT484" i="2"/>
  <c r="AT102" i="2"/>
  <c r="AT285" i="2"/>
  <c r="AT257" i="2"/>
  <c r="AT730" i="2"/>
  <c r="AT624" i="2"/>
  <c r="AT655" i="2"/>
  <c r="AT396" i="2"/>
  <c r="AT705" i="2"/>
  <c r="AT256" i="2"/>
  <c r="AT442" i="2"/>
  <c r="AT515" i="2"/>
  <c r="AT710" i="2"/>
  <c r="AT196" i="2"/>
  <c r="AT59" i="2"/>
  <c r="AT640" i="2"/>
  <c r="AT635" i="2"/>
  <c r="AT625" i="2"/>
  <c r="AT325" i="2"/>
  <c r="AT584" i="2"/>
  <c r="AT202" i="2"/>
  <c r="AT286" i="2"/>
  <c r="AT529" i="2"/>
  <c r="AT731" i="2"/>
  <c r="AT271" i="2"/>
  <c r="AT368" i="2"/>
  <c r="AT93" i="2"/>
  <c r="AT508" i="2"/>
  <c r="AT107" i="2"/>
  <c r="AT533" i="2"/>
  <c r="AT298" i="2"/>
  <c r="AT22" i="2"/>
  <c r="AT615" i="2"/>
  <c r="AT221" i="2"/>
  <c r="AT91" i="2"/>
  <c r="AT116" i="2"/>
  <c r="AT386" i="2"/>
  <c r="AT351" i="2"/>
  <c r="AT97" i="2"/>
  <c r="AT232" i="2"/>
  <c r="AT462" i="2"/>
  <c r="AT452" i="2"/>
  <c r="AT565" i="2"/>
  <c r="AT341" i="2"/>
  <c r="AT79" i="2"/>
  <c r="AT662" i="2"/>
  <c r="AT82" i="2"/>
  <c r="AT174" i="2"/>
  <c r="AT42" i="2"/>
  <c r="AT693" i="2"/>
  <c r="AT622" i="2"/>
  <c r="AT554" i="2"/>
  <c r="AT497" i="2"/>
  <c r="AT33" i="2"/>
  <c r="AT346" i="2"/>
  <c r="AT103" i="2"/>
  <c r="AT324" i="2"/>
  <c r="AT449" i="2"/>
  <c r="AT463" i="2"/>
  <c r="AT269" i="2"/>
  <c r="AT378" i="2"/>
  <c r="AT310" i="2"/>
  <c r="AT464" i="2"/>
  <c r="AT460" i="2"/>
  <c r="AT524" i="2"/>
  <c r="AT104" i="2"/>
  <c r="AR387" i="2"/>
  <c r="AS575" i="2"/>
  <c r="AS237" i="2"/>
  <c r="AS699" i="2"/>
  <c r="AS7" i="2"/>
  <c r="AS165" i="2"/>
  <c r="AS110" i="2"/>
  <c r="AS198" i="2"/>
  <c r="AS544" i="2"/>
  <c r="AS201" i="2"/>
  <c r="AS539" i="2"/>
  <c r="AS69" i="2"/>
  <c r="AS599" i="2"/>
  <c r="AS415" i="2"/>
  <c r="AS621" i="2"/>
  <c r="AS292" i="2"/>
  <c r="AS75" i="2"/>
  <c r="AS122" i="2"/>
  <c r="AS384" i="2"/>
  <c r="AS411" i="2"/>
  <c r="AS77" i="2"/>
  <c r="AS181" i="2"/>
  <c r="AS183" i="2"/>
  <c r="AS177" i="2"/>
  <c r="AS691" i="2"/>
  <c r="AS658" i="2"/>
  <c r="AS692" i="2"/>
  <c r="AS74" i="2"/>
  <c r="AS676" i="2"/>
  <c r="AS555" i="2"/>
  <c r="AS629" i="2"/>
  <c r="AS307" i="2"/>
  <c r="AS476" i="2"/>
  <c r="AS94" i="2"/>
  <c r="AS348" i="2"/>
  <c r="AS105" i="2"/>
  <c r="AS400" i="2"/>
  <c r="AS241" i="2"/>
  <c r="AS484" i="2"/>
  <c r="AS102" i="2"/>
  <c r="AS285" i="2"/>
  <c r="AS257" i="2"/>
  <c r="AT711" i="2"/>
  <c r="AT683" i="2"/>
  <c r="AT381" i="2"/>
  <c r="AT712" i="2"/>
  <c r="AT113" i="2"/>
  <c r="AT246" i="2"/>
  <c r="AT224" i="2"/>
  <c r="AT697" i="2"/>
  <c r="AT604" i="2"/>
  <c r="AT359" i="2"/>
  <c r="AT504" i="2"/>
  <c r="AT43" i="2"/>
  <c r="AT456" i="2"/>
  <c r="AT302" i="2"/>
  <c r="AT342" i="2"/>
  <c r="AT703" i="2"/>
  <c r="AT422" i="2"/>
  <c r="AT236" i="2"/>
  <c r="AT560" i="2"/>
  <c r="AT354" i="2"/>
  <c r="AT727" i="2"/>
  <c r="AT245" i="2"/>
  <c r="AT143" i="2"/>
  <c r="AT136" i="2"/>
  <c r="AT211" i="2"/>
  <c r="AT283" i="2"/>
  <c r="AT369" i="2"/>
  <c r="AT393" i="2"/>
  <c r="AT11" i="2"/>
  <c r="AT9" i="2"/>
  <c r="AT361" i="2"/>
  <c r="AT140" i="2"/>
  <c r="AT349" i="2"/>
  <c r="AT88" i="2"/>
  <c r="AT87" i="2"/>
  <c r="AT304" i="2"/>
  <c r="AT398" i="2"/>
  <c r="AT486" i="2"/>
  <c r="AT494" i="2"/>
  <c r="AT317" i="2"/>
  <c r="AT29" i="2"/>
  <c r="AT534" i="2"/>
  <c r="AT472" i="2"/>
  <c r="AT263" i="2"/>
  <c r="AT447" i="2"/>
  <c r="AT189" i="2"/>
  <c r="AT495" i="2"/>
  <c r="AT540" i="2"/>
  <c r="AT479" i="2"/>
  <c r="AT205" i="2"/>
  <c r="AT413" i="2"/>
  <c r="AT191" i="2"/>
  <c r="AT66" i="2"/>
  <c r="AT542" i="2"/>
  <c r="AT139" i="2"/>
  <c r="AT593" i="2"/>
  <c r="AT578" i="2"/>
  <c r="AT314" i="2"/>
  <c r="AT657" i="2"/>
  <c r="AT628" i="2"/>
  <c r="AT71" i="2"/>
  <c r="AT493" i="2"/>
  <c r="AS341" i="2"/>
  <c r="AS79" i="2"/>
  <c r="AS662" i="2"/>
  <c r="AS82" i="2"/>
  <c r="AS174" i="2"/>
  <c r="AS42" i="2"/>
  <c r="AS693" i="2"/>
  <c r="AS622" i="2"/>
  <c r="AS554" i="2"/>
  <c r="AS497" i="2"/>
  <c r="AS33" i="2"/>
  <c r="AS346" i="2"/>
  <c r="AS103" i="2"/>
  <c r="AS324" i="2"/>
  <c r="AS449" i="2"/>
  <c r="AS463" i="2"/>
  <c r="AS269" i="2"/>
  <c r="AS378" i="2"/>
  <c r="AS310" i="2"/>
  <c r="AS464" i="2"/>
  <c r="AS460" i="2"/>
  <c r="AS524" i="2"/>
  <c r="AS104" i="2"/>
  <c r="AT636" i="2"/>
  <c r="AT729" i="2"/>
  <c r="AT373" i="2"/>
  <c r="AT605" i="2"/>
  <c r="AT550" i="2"/>
  <c r="AT416" i="2"/>
  <c r="AT296" i="2"/>
  <c r="AT372" i="2"/>
  <c r="AT522" i="2"/>
  <c r="AT117" i="2"/>
  <c r="AT70" i="2"/>
  <c r="AT589" i="2"/>
  <c r="AT167" i="2"/>
  <c r="AT95" i="2"/>
  <c r="AT571" i="2"/>
  <c r="AT335" i="2"/>
  <c r="AT186" i="2"/>
  <c r="AT469" i="2"/>
  <c r="AT53" i="2"/>
  <c r="AT526" i="2"/>
  <c r="AT583" i="2"/>
  <c r="AT243" i="2"/>
  <c r="AT423" i="2"/>
  <c r="AT570" i="2"/>
  <c r="AT558" i="2"/>
  <c r="AT445" i="2"/>
  <c r="AT688" i="2"/>
  <c r="AT227" i="2"/>
  <c r="AT513" i="2"/>
  <c r="AT24" i="2"/>
  <c r="AT322" i="2"/>
  <c r="AT141" i="2"/>
  <c r="AT600" i="2"/>
  <c r="AT642" i="2"/>
  <c r="AT154" i="2"/>
  <c r="AT498" i="2"/>
  <c r="AT627" i="2"/>
  <c r="AT545" i="2"/>
  <c r="AT21" i="2"/>
  <c r="AT357" i="2"/>
  <c r="AT659" i="2"/>
  <c r="AT41" i="2"/>
  <c r="AT611" i="2"/>
  <c r="AT281" i="2"/>
  <c r="AT187" i="2"/>
  <c r="AT240" i="2"/>
  <c r="AT687" i="2"/>
  <c r="AT101" i="2"/>
  <c r="AT395" i="2"/>
  <c r="AT443" i="2"/>
  <c r="AT490" i="2"/>
  <c r="AT318" i="2"/>
  <c r="AT39" i="2"/>
  <c r="AT723" i="2"/>
  <c r="AT438" i="2"/>
  <c r="AT173" i="2"/>
  <c r="AT352" i="2"/>
  <c r="AT465" i="2"/>
  <c r="AT120" i="2"/>
  <c r="AT564" i="2"/>
  <c r="AT684" i="2"/>
  <c r="AT461" i="2"/>
  <c r="AS136" i="2"/>
  <c r="AS211" i="2"/>
  <c r="AS283" i="2"/>
  <c r="AS369" i="2"/>
  <c r="AS393" i="2"/>
  <c r="AS11" i="2"/>
  <c r="AS9" i="2"/>
  <c r="AS361" i="2"/>
  <c r="AS140" i="2"/>
  <c r="AS349" i="2"/>
  <c r="AS88" i="2"/>
  <c r="AS87" i="2"/>
  <c r="AS304" i="2"/>
  <c r="AS398" i="2"/>
  <c r="AS486" i="2"/>
  <c r="AS494" i="2"/>
  <c r="AS317" i="2"/>
  <c r="AS29" i="2"/>
  <c r="AS534" i="2"/>
  <c r="AS472" i="2"/>
  <c r="AS263" i="2"/>
  <c r="AS447" i="2"/>
  <c r="AS189" i="2"/>
  <c r="AS495" i="2"/>
  <c r="AS540" i="2"/>
  <c r="AS479" i="2"/>
  <c r="AS205" i="2"/>
  <c r="AS413" i="2"/>
  <c r="AS191" i="2"/>
  <c r="AS66" i="2"/>
  <c r="AS542" i="2"/>
  <c r="AS139" i="2"/>
  <c r="AS593" i="2"/>
  <c r="AS578" i="2"/>
  <c r="AS314" i="2"/>
  <c r="AS657" i="2"/>
  <c r="AS628" i="2"/>
  <c r="AS71" i="2"/>
  <c r="AS493" i="2"/>
  <c r="AT680" i="2"/>
  <c r="AT597" i="2"/>
  <c r="AT639" i="2"/>
  <c r="AT551" i="2"/>
  <c r="AT548" i="2"/>
  <c r="AT125" i="2"/>
  <c r="AT156" i="2"/>
  <c r="AT594" i="2"/>
  <c r="AT255" i="2"/>
  <c r="AT701" i="2"/>
  <c r="AT299" i="2"/>
  <c r="AT489" i="2"/>
  <c r="AT179" i="2"/>
  <c r="AT261" i="2"/>
  <c r="AT54" i="2"/>
  <c r="AT421" i="2"/>
  <c r="AT382" i="2"/>
  <c r="AT507" i="2"/>
  <c r="AT290" i="2"/>
  <c r="AT331" i="2"/>
  <c r="AT485" i="2"/>
  <c r="AT620" i="2"/>
  <c r="AT638" i="2"/>
  <c r="AT677" i="2"/>
  <c r="AT284" i="2"/>
  <c r="AT300" i="2"/>
  <c r="AT518" i="2"/>
  <c r="AT13" i="2"/>
  <c r="AT253" i="2"/>
  <c r="AT216" i="2"/>
  <c r="AT63" i="2"/>
  <c r="AT233" i="2"/>
  <c r="AT553" i="2"/>
  <c r="AT56" i="2"/>
  <c r="AT96" i="2"/>
  <c r="AT3" i="2"/>
  <c r="AT185" i="2"/>
  <c r="AT157" i="2"/>
  <c r="AT206" i="2"/>
  <c r="AT501" i="2"/>
  <c r="AT194" i="2"/>
  <c r="AT295" i="2"/>
  <c r="AT474" i="2"/>
  <c r="AT287" i="2"/>
  <c r="AT567" i="2"/>
  <c r="AT328" i="2"/>
  <c r="AT606" i="2"/>
  <c r="AT51" i="2"/>
  <c r="AT27" i="2"/>
  <c r="AT512" i="2"/>
  <c r="AT238" i="2"/>
  <c r="AT402" i="2"/>
  <c r="AT679" i="2"/>
  <c r="AT182" i="2"/>
  <c r="AT35" i="2"/>
  <c r="AT212" i="2"/>
  <c r="AT557" i="2"/>
  <c r="AT311" i="2"/>
  <c r="AT726" i="2"/>
  <c r="AT552" i="2"/>
  <c r="AT123" i="2"/>
  <c r="AT645" i="2"/>
  <c r="AS469" i="2"/>
  <c r="AS53" i="2"/>
  <c r="AS526" i="2"/>
  <c r="AS583" i="2"/>
  <c r="AS243" i="2"/>
  <c r="AS423" i="2"/>
  <c r="AS570" i="2"/>
  <c r="AS558" i="2"/>
  <c r="AS445" i="2"/>
  <c r="AS688" i="2"/>
  <c r="AS227" i="2"/>
  <c r="AS513" i="2"/>
  <c r="AS24" i="2"/>
  <c r="AS322" i="2"/>
  <c r="AS141" i="2"/>
  <c r="AS600" i="2"/>
  <c r="AS642" i="2"/>
  <c r="AS154" i="2"/>
  <c r="AS498" i="2"/>
  <c r="AS627" i="2"/>
  <c r="AS545" i="2"/>
  <c r="AS21" i="2"/>
  <c r="AS357" i="2"/>
  <c r="AS659" i="2"/>
  <c r="AS41" i="2"/>
  <c r="AS611" i="2"/>
  <c r="AS281" i="2"/>
  <c r="AS187" i="2"/>
  <c r="AS240" i="2"/>
  <c r="AS687" i="2"/>
  <c r="AS101" i="2"/>
  <c r="AS395" i="2"/>
  <c r="AS443" i="2"/>
  <c r="AS490" i="2"/>
  <c r="AS318" i="2"/>
  <c r="AS39" i="2"/>
  <c r="AS723" i="2"/>
  <c r="AS438" i="2"/>
  <c r="AS173" i="2"/>
  <c r="AS352" i="2"/>
  <c r="AS465" i="2"/>
  <c r="AS120" i="2"/>
  <c r="AS564" i="2"/>
  <c r="AS684" i="2"/>
  <c r="AS461" i="2"/>
  <c r="AT713" i="2"/>
  <c r="AT671" i="2"/>
  <c r="AT249" i="2"/>
  <c r="AT435" i="2"/>
  <c r="AT673" i="2"/>
  <c r="AT208" i="2"/>
  <c r="AT737" i="2"/>
  <c r="AT521" i="2"/>
  <c r="AT226" i="2"/>
  <c r="AT171" i="2"/>
  <c r="AT128" i="2"/>
  <c r="AT631" i="2"/>
  <c r="AT114" i="2"/>
  <c r="AT592" i="2"/>
  <c r="AT23" i="2"/>
  <c r="AT270" i="2"/>
  <c r="AT89" i="2"/>
  <c r="AT45" i="2"/>
  <c r="AT707" i="2"/>
  <c r="AT503" i="2"/>
  <c r="AT282" i="2"/>
  <c r="AT664" i="2"/>
  <c r="AT363" i="2"/>
  <c r="AT291" i="2"/>
  <c r="AT254" i="2"/>
  <c r="AT111" i="2"/>
  <c r="AT646" i="2"/>
  <c r="AT345" i="2"/>
  <c r="AT473" i="2"/>
  <c r="AT277" i="2"/>
  <c r="AT483" i="2"/>
  <c r="AT228" i="2"/>
  <c r="AT666" i="2"/>
  <c r="AT115" i="2"/>
  <c r="AT85" i="2"/>
  <c r="AT26" i="2"/>
  <c r="AT207" i="2"/>
  <c r="AT137" i="2"/>
  <c r="AT556" i="2"/>
  <c r="AT574" i="2"/>
  <c r="AT433" i="2"/>
  <c r="AT401" i="2"/>
  <c r="AT81" i="2"/>
  <c r="AT68" i="2"/>
  <c r="AT258" i="2"/>
  <c r="AT38" i="2"/>
  <c r="AT294" i="2"/>
  <c r="AT475" i="2"/>
  <c r="AT735" i="2"/>
  <c r="AT601" i="2"/>
  <c r="AT403" i="2"/>
  <c r="AT496" i="2"/>
  <c r="AT334" i="2"/>
  <c r="AT591" i="2"/>
  <c r="AT132" i="2"/>
  <c r="AT176" i="2"/>
  <c r="AT274" i="2"/>
  <c r="AT613" i="2"/>
  <c r="AT16" i="2"/>
  <c r="AT209" i="2"/>
  <c r="AT214" i="2"/>
  <c r="AR262" i="2"/>
  <c r="AR78" i="2"/>
  <c r="AR264" i="2"/>
  <c r="AR133" i="2"/>
  <c r="AR52" i="2"/>
  <c r="AR126" i="2"/>
  <c r="AR278" i="2"/>
  <c r="AR147" i="2"/>
  <c r="AR50" i="2"/>
  <c r="AR32" i="2"/>
  <c r="AR309" i="2"/>
  <c r="AR25" i="2"/>
  <c r="AR195" i="2"/>
  <c r="AT704" i="2"/>
  <c r="AT412" i="2"/>
  <c r="AT614" i="2"/>
  <c r="AT458" i="2"/>
  <c r="AT695" i="2"/>
  <c r="AT520" i="2"/>
  <c r="AT610" i="2"/>
  <c r="AT239" i="2"/>
  <c r="AT130" i="2"/>
  <c r="AT146" i="2"/>
  <c r="AT500" i="2"/>
  <c r="AT72" i="2"/>
  <c r="AT509" i="2"/>
  <c r="AT67" i="2"/>
  <c r="AT259" i="2"/>
  <c r="AT440" i="2"/>
  <c r="AT329" i="2"/>
  <c r="AT721" i="2"/>
  <c r="AT390" i="2"/>
  <c r="AT654" i="2"/>
  <c r="AT234" i="2"/>
  <c r="AT15" i="2"/>
  <c r="AT477" i="2"/>
  <c r="AT441" i="2"/>
  <c r="AT626" i="2"/>
  <c r="AT427" i="2"/>
  <c r="AT203" i="2"/>
  <c r="AT18" i="2"/>
  <c r="AT152" i="2"/>
  <c r="AT678" i="2"/>
  <c r="AT119" i="2"/>
  <c r="AT40" i="2"/>
  <c r="AT546" i="2"/>
  <c r="AT561" i="2"/>
  <c r="AT407" i="2"/>
  <c r="AT656" i="2"/>
  <c r="AT197" i="2"/>
  <c r="AT608" i="2"/>
  <c r="AT34" i="2"/>
  <c r="AT717" i="2"/>
  <c r="AT323" i="2"/>
  <c r="AT406" i="2"/>
  <c r="AT457" i="2"/>
  <c r="AT516" i="2"/>
  <c r="AT652" i="2"/>
  <c r="AT488" i="2"/>
  <c r="AT650" i="2"/>
  <c r="AT506" i="2"/>
  <c r="AT397" i="2"/>
  <c r="AT100" i="2"/>
  <c r="AT213" i="2"/>
  <c r="AT700" i="2"/>
  <c r="AT376" i="2"/>
  <c r="AT313" i="2"/>
  <c r="AT525" i="2"/>
  <c r="AT366" i="2"/>
  <c r="AT595" i="2"/>
  <c r="AT247" i="2"/>
  <c r="AT399" i="2"/>
  <c r="AT365" i="2"/>
  <c r="AT387" i="2"/>
  <c r="AR19" i="2"/>
  <c r="AT722" i="2"/>
  <c r="AT681" i="2"/>
  <c r="AT468" i="2"/>
  <c r="AT275" i="2"/>
  <c r="AT289" i="2"/>
  <c r="AT222" i="2"/>
  <c r="AT467" i="2"/>
  <c r="AT333" i="2"/>
  <c r="AT651" i="2"/>
  <c r="AT370" i="2"/>
  <c r="AT235" i="2"/>
  <c r="AT321" i="2"/>
  <c r="AT389" i="2"/>
  <c r="AT109" i="2"/>
  <c r="AT61" i="2"/>
  <c r="AT708" i="2"/>
  <c r="AT388" i="2"/>
  <c r="AT577" i="2"/>
  <c r="AT301" i="2"/>
  <c r="AT200" i="2"/>
  <c r="AT492" i="2"/>
  <c r="AT530" i="2"/>
  <c r="AT12" i="2"/>
  <c r="AT148" i="2"/>
  <c r="AT616" i="2"/>
  <c r="AT588" i="2"/>
  <c r="AT297" i="2"/>
  <c r="AT428" i="2"/>
  <c r="AT362" i="2"/>
  <c r="AT46" i="2"/>
  <c r="AT31" i="2"/>
  <c r="AT538" i="2"/>
  <c r="AT665" i="2"/>
  <c r="AT57" i="2"/>
  <c r="AT343" i="2"/>
  <c r="AT219" i="2"/>
  <c r="AT90" i="2"/>
  <c r="AT124" i="2"/>
  <c r="AT653" i="2"/>
  <c r="AT62" i="2"/>
  <c r="AT293" i="2"/>
  <c r="AT377" i="2"/>
  <c r="AT355" i="2"/>
  <c r="AT279" i="2"/>
  <c r="AT451" i="2"/>
  <c r="AT73" i="2"/>
  <c r="AT409" i="2"/>
  <c r="AT315" i="2"/>
  <c r="AT155" i="2"/>
  <c r="AT672" i="2"/>
  <c r="AT230" i="2"/>
  <c r="AT404" i="2"/>
  <c r="AT358" i="2"/>
  <c r="AT414" i="2"/>
  <c r="AT223" i="2"/>
  <c r="AT417" i="2"/>
  <c r="AT466" i="2"/>
  <c r="AT535" i="2"/>
  <c r="AT696" i="2"/>
  <c r="AT273" i="2"/>
  <c r="AT619" i="2"/>
  <c r="AR348" i="2"/>
  <c r="AT549" i="2"/>
  <c r="AT268" i="2"/>
  <c r="AT609" i="2"/>
  <c r="AT244" i="2"/>
  <c r="AT444" i="2"/>
  <c r="AT340" i="2"/>
  <c r="AR368" i="2"/>
  <c r="AR107" i="2"/>
  <c r="AR22" i="2"/>
  <c r="AR116" i="2"/>
  <c r="AR97" i="2"/>
  <c r="AR232" i="2"/>
  <c r="AR341" i="2"/>
  <c r="AR79" i="2"/>
  <c r="AR82" i="2"/>
  <c r="AR42" i="2"/>
  <c r="AR497" i="2"/>
  <c r="AR33" i="2"/>
  <c r="AR378" i="2"/>
  <c r="AR310" i="2"/>
  <c r="AU482" i="2"/>
  <c r="AU598" i="2"/>
  <c r="AU112" i="2"/>
  <c r="AU158" i="2"/>
  <c r="AU131" i="2"/>
  <c r="AU425" i="2"/>
  <c r="AU623" i="2"/>
  <c r="AU715" i="2"/>
  <c r="AU602" i="2"/>
  <c r="AU420" i="2"/>
  <c r="AU172" i="2"/>
  <c r="AU612" i="2"/>
  <c r="AU718" i="2"/>
  <c r="AU502" i="2"/>
  <c r="AU303" i="2"/>
  <c r="AU92" i="2"/>
  <c r="AU661" i="2"/>
  <c r="AU607" i="2"/>
  <c r="AU514" i="2"/>
  <c r="AU159" i="2"/>
  <c r="AU251" i="2"/>
  <c r="AU537" i="2"/>
  <c r="AU8" i="2"/>
  <c r="AU166" i="2"/>
  <c r="AU248" i="2"/>
  <c r="AU429" i="2"/>
  <c r="AU180" i="2"/>
  <c r="AU353" i="2"/>
  <c r="AU586" i="2"/>
  <c r="AU523" i="2"/>
  <c r="AU164" i="2"/>
  <c r="AU229" i="2"/>
  <c r="AU151" i="2"/>
  <c r="AU480" i="2"/>
  <c r="AU330" i="2"/>
  <c r="AU145" i="2"/>
  <c r="AU720" i="2"/>
  <c r="AU320" i="2"/>
  <c r="AU706" i="2"/>
  <c r="AU280" i="2"/>
  <c r="AU434" i="2"/>
  <c r="AU633" i="2"/>
  <c r="AU667" i="2"/>
  <c r="AU532" i="2"/>
  <c r="AU338" i="2"/>
  <c r="AU169" i="2"/>
  <c r="AU572" i="2"/>
  <c r="AU306" i="2"/>
  <c r="AU367" i="2"/>
  <c r="AU10" i="2"/>
  <c r="AU327" i="2"/>
  <c r="AT690" i="2"/>
  <c r="AT709" i="2"/>
  <c r="AT669" i="2"/>
  <c r="AT499" i="2"/>
  <c r="AT344" i="2"/>
  <c r="AT190" i="2"/>
  <c r="AT719" i="2"/>
  <c r="AT170" i="2"/>
  <c r="AT374" i="2"/>
  <c r="AT60" i="2"/>
  <c r="AT563" i="2"/>
  <c r="AT585" i="2"/>
  <c r="AT138" i="2"/>
  <c r="AT426" i="2"/>
  <c r="AT470" i="2"/>
  <c r="AT716" i="2"/>
  <c r="AT266" i="2"/>
  <c r="AT220" i="2"/>
  <c r="AT83" i="2"/>
  <c r="AT702" i="2"/>
  <c r="AT20" i="2"/>
  <c r="AT424" i="2"/>
  <c r="AT576" i="2"/>
  <c r="AT49" i="2"/>
  <c r="AT215" i="2"/>
  <c r="AT732" i="2"/>
  <c r="AT689" i="2"/>
  <c r="AT405" i="2"/>
  <c r="AT459" i="2"/>
  <c r="AT217" i="2"/>
  <c r="AT65" i="2"/>
  <c r="AT573" i="2"/>
  <c r="AT37" i="2"/>
  <c r="AT58" i="2"/>
  <c r="AT308" i="2"/>
  <c r="AT80" i="2"/>
  <c r="AT5" i="2"/>
  <c r="AT714" i="2"/>
  <c r="AT455" i="2"/>
  <c r="AT436" i="2"/>
  <c r="AT44" i="2"/>
  <c r="AT392" i="2"/>
  <c r="AT559" i="2"/>
  <c r="AT439" i="2"/>
  <c r="AT250" i="2"/>
  <c r="AT210" i="2"/>
  <c r="AT536" i="2"/>
  <c r="AT193" i="2"/>
  <c r="AT478" i="2"/>
  <c r="AT668" i="2"/>
  <c r="AT379" i="2"/>
  <c r="AT99" i="2"/>
  <c r="AT637" i="2"/>
  <c r="AT30" i="2"/>
  <c r="AT218" i="2"/>
  <c r="AT505" i="2"/>
  <c r="AT450" i="2"/>
  <c r="AT339" i="2"/>
  <c r="AT641" i="2"/>
  <c r="AT336" i="2"/>
  <c r="AT562" i="2"/>
  <c r="AT643" i="2"/>
  <c r="AT736" i="2"/>
  <c r="AT541" i="2"/>
  <c r="AT430" i="2"/>
  <c r="AT394" i="2"/>
  <c r="AT547" i="2"/>
  <c r="AT617" i="2"/>
  <c r="AT262" i="2"/>
  <c r="AT632" i="2"/>
  <c r="AT319" i="2"/>
  <c r="AT260" i="2"/>
  <c r="AT192" i="2"/>
  <c r="AT78" i="2"/>
  <c r="AT160" i="2"/>
  <c r="AT163" i="2"/>
  <c r="AT356" i="2"/>
  <c r="AT568" i="2"/>
  <c r="AT76" i="2"/>
  <c r="AT569" i="2"/>
  <c r="AT264" i="2"/>
  <c r="AT590" i="2"/>
  <c r="AT350" i="2"/>
  <c r="AT133" i="2"/>
  <c r="AT52" i="2"/>
  <c r="AT644" i="2"/>
  <c r="AT580" i="2"/>
  <c r="AT648" i="2"/>
  <c r="AT519" i="2"/>
  <c r="AT581" i="2"/>
  <c r="AT126" i="2"/>
  <c r="AT694" i="2"/>
  <c r="AT278" i="2"/>
  <c r="AT184" i="2"/>
  <c r="AT188" i="2"/>
  <c r="AT312" i="2"/>
  <c r="AT147" i="2"/>
  <c r="AT252" i="2"/>
  <c r="AT50" i="2"/>
  <c r="AT383" i="2"/>
  <c r="AT481" i="2"/>
  <c r="AT32" i="2"/>
  <c r="AT309" i="2"/>
  <c r="AT150" i="2"/>
  <c r="AT454" i="2"/>
  <c r="AT432" i="2"/>
  <c r="AT25" i="2"/>
  <c r="AT660" i="2"/>
  <c r="AT272" i="2"/>
  <c r="AT195" i="2"/>
  <c r="AT332" i="2"/>
  <c r="AT728" i="2"/>
  <c r="AT364" i="2"/>
  <c r="AT134" i="2"/>
  <c r="AT517" i="2"/>
  <c r="AT129" i="2"/>
  <c r="AT408" i="2"/>
  <c r="AT199" i="2"/>
  <c r="AT453" i="2"/>
  <c r="AT431" i="2"/>
  <c r="AT647" i="2"/>
  <c r="AT385" i="2"/>
  <c r="AR246" i="2"/>
  <c r="AR359" i="2"/>
  <c r="AR302" i="2"/>
  <c r="AR422" i="2"/>
  <c r="AR236" i="2"/>
  <c r="AR245" i="2"/>
  <c r="AR143" i="2"/>
  <c r="AR369" i="2"/>
  <c r="AR11" i="2"/>
  <c r="AR9" i="2"/>
  <c r="AR88" i="2"/>
  <c r="AR486" i="2"/>
  <c r="AR317" i="2"/>
  <c r="AR263" i="2"/>
  <c r="AR413" i="2"/>
  <c r="AR71" i="2"/>
  <c r="AR493" i="2"/>
  <c r="AU690" i="2"/>
  <c r="AU709" i="2"/>
  <c r="AU669" i="2"/>
  <c r="AU499" i="2"/>
  <c r="AU344" i="2"/>
  <c r="AU190" i="2"/>
  <c r="AU719" i="2"/>
  <c r="AU170" i="2"/>
  <c r="AU374" i="2"/>
  <c r="AU60" i="2"/>
  <c r="AU563" i="2"/>
  <c r="AU585" i="2"/>
  <c r="AU138" i="2"/>
  <c r="AU426" i="2"/>
  <c r="AU470" i="2"/>
  <c r="AU716" i="2"/>
  <c r="AU266" i="2"/>
  <c r="AU220" i="2"/>
  <c r="AU83" i="2"/>
  <c r="AU702" i="2"/>
  <c r="AU20" i="2"/>
  <c r="AU424" i="2"/>
  <c r="AU576" i="2"/>
  <c r="AU49" i="2"/>
  <c r="AU215" i="2"/>
  <c r="AU732" i="2"/>
  <c r="AU689" i="2"/>
  <c r="AU405" i="2"/>
  <c r="AU459" i="2"/>
  <c r="AU217" i="2"/>
  <c r="AU65" i="2"/>
  <c r="AU573" i="2"/>
  <c r="AU37" i="2"/>
  <c r="AU58" i="2"/>
  <c r="AU308" i="2"/>
  <c r="AU80" i="2"/>
  <c r="AU5" i="2"/>
  <c r="AU714" i="2"/>
  <c r="AU455" i="2"/>
  <c r="AU436" i="2"/>
  <c r="AU44" i="2"/>
  <c r="AU392" i="2"/>
  <c r="AU559" i="2"/>
  <c r="AR70" i="2"/>
  <c r="AR167" i="2"/>
  <c r="AR95" i="2"/>
  <c r="AR53" i="2"/>
  <c r="AR24" i="2"/>
  <c r="AR141" i="2"/>
  <c r="AR41" i="2"/>
  <c r="AR281" i="2"/>
  <c r="AR101" i="2"/>
  <c r="AR395" i="2"/>
  <c r="AR39" i="2"/>
  <c r="AR465" i="2"/>
  <c r="AR120" i="2"/>
  <c r="AR461" i="2"/>
  <c r="AU643" i="2"/>
  <c r="AU736" i="2"/>
  <c r="AU541" i="2"/>
  <c r="AU430" i="2"/>
  <c r="AU394" i="2"/>
  <c r="AU547" i="2"/>
  <c r="AU617" i="2"/>
  <c r="AU262" i="2"/>
  <c r="AU632" i="2"/>
  <c r="AU319" i="2"/>
  <c r="AU260" i="2"/>
  <c r="AU192" i="2"/>
  <c r="AU78" i="2"/>
  <c r="AU160" i="2"/>
  <c r="AU163" i="2"/>
  <c r="AU356" i="2"/>
  <c r="AU568" i="2"/>
  <c r="AU76" i="2"/>
  <c r="AU569" i="2"/>
  <c r="AU264" i="2"/>
  <c r="AU590" i="2"/>
  <c r="AU350" i="2"/>
  <c r="AU133" i="2"/>
  <c r="AU52" i="2"/>
  <c r="AU644" i="2"/>
  <c r="AU580" i="2"/>
  <c r="AU648" i="2"/>
  <c r="AU519" i="2"/>
  <c r="AU581" i="2"/>
  <c r="AU126" i="2"/>
  <c r="AU694" i="2"/>
  <c r="AU278" i="2"/>
  <c r="AU184" i="2"/>
  <c r="AU188" i="2"/>
  <c r="AU312" i="2"/>
  <c r="AU147" i="2"/>
  <c r="AU252" i="2"/>
  <c r="AU50" i="2"/>
  <c r="AU383" i="2"/>
  <c r="AU481" i="2"/>
  <c r="AU32" i="2"/>
  <c r="AU309" i="2"/>
  <c r="AU150" i="2"/>
  <c r="AU454" i="2"/>
  <c r="AU432" i="2"/>
  <c r="AU25" i="2"/>
  <c r="AU660" i="2"/>
  <c r="AT288" i="2"/>
  <c r="AT149" i="2"/>
  <c r="AT64" i="2"/>
  <c r="AT566" i="2"/>
  <c r="AT371" i="2"/>
  <c r="AR125" i="2"/>
  <c r="AR156" i="2"/>
  <c r="AR255" i="2"/>
  <c r="AR179" i="2"/>
  <c r="AR261" i="2"/>
  <c r="AR54" i="2"/>
  <c r="AR382" i="2"/>
  <c r="AR284" i="2"/>
  <c r="AR216" i="2"/>
  <c r="AR56" i="2"/>
  <c r="AR96" i="2"/>
  <c r="AR3" i="2"/>
  <c r="AR185" i="2"/>
  <c r="AR157" i="2"/>
  <c r="AR194" i="2"/>
  <c r="AR287" i="2"/>
  <c r="AR328" i="2"/>
  <c r="AR51" i="2"/>
  <c r="AR27" i="2"/>
  <c r="AR238" i="2"/>
  <c r="AR35" i="2"/>
  <c r="AR212" i="2"/>
  <c r="AU487" i="2"/>
  <c r="AU686" i="2"/>
  <c r="AU118" i="2"/>
  <c r="AU108" i="2"/>
  <c r="AU511" i="2"/>
  <c r="AU510" i="2"/>
  <c r="AU175" i="2"/>
  <c r="AU685" i="2"/>
  <c r="AU161" i="2"/>
  <c r="AU618" i="2"/>
  <c r="AU410" i="2"/>
  <c r="AU582" i="2"/>
  <c r="AU725" i="2"/>
  <c r="AU531" i="2"/>
  <c r="AU603" i="2"/>
  <c r="AU162" i="2"/>
  <c r="AU360" i="2"/>
  <c r="AU265" i="2"/>
  <c r="AU231" i="2"/>
  <c r="AU326" i="2"/>
  <c r="AU418" i="2"/>
  <c r="AU17" i="2"/>
  <c r="AU168" i="2"/>
  <c r="AU347" i="2"/>
  <c r="AU14" i="2"/>
  <c r="AU178" i="2"/>
  <c r="AU698" i="2"/>
  <c r="AU4" i="2"/>
  <c r="AU734" i="2"/>
  <c r="AU98" i="2"/>
  <c r="AU121" i="2"/>
  <c r="AU448" i="2"/>
  <c r="AU276" i="2"/>
  <c r="AU2" i="2"/>
  <c r="AU153" i="2"/>
  <c r="AU682" i="2"/>
  <c r="AU649" i="2"/>
  <c r="AU142" i="2"/>
  <c r="AU491" i="2"/>
  <c r="AU144" i="2"/>
  <c r="AU135" i="2"/>
  <c r="AU663" i="2"/>
  <c r="AU675" i="2"/>
  <c r="AU6" i="2"/>
  <c r="AU47" i="2"/>
  <c r="AU596" i="2"/>
  <c r="AU528" i="2"/>
  <c r="AU204" i="2"/>
  <c r="AU391" i="2"/>
  <c r="AU242" i="2"/>
  <c r="AU267" i="2"/>
  <c r="AU55" i="2"/>
  <c r="AR226" i="2"/>
  <c r="AR171" i="2"/>
  <c r="AR128" i="2"/>
  <c r="AR114" i="2"/>
  <c r="AR23" i="2"/>
  <c r="AR89" i="2"/>
  <c r="AR45" i="2"/>
  <c r="AR282" i="2"/>
  <c r="AR291" i="2"/>
  <c r="AR111" i="2"/>
  <c r="AR228" i="2"/>
  <c r="AR115" i="2"/>
  <c r="AR85" i="2"/>
  <c r="AR26" i="2"/>
  <c r="AR207" i="2"/>
  <c r="AR137" i="2"/>
  <c r="AR81" i="2"/>
  <c r="AR38" i="2"/>
  <c r="AR132" i="2"/>
  <c r="AR214" i="2"/>
  <c r="AU738" i="2"/>
  <c r="AU634" i="2"/>
  <c r="AU419" i="2"/>
  <c r="AU225" i="2"/>
  <c r="AU380" i="2"/>
  <c r="AU724" i="2"/>
  <c r="AU127" i="2"/>
  <c r="AU543" i="2"/>
  <c r="AU630" i="2"/>
  <c r="AU527" i="2"/>
  <c r="AU471" i="2"/>
  <c r="AU670" i="2"/>
  <c r="AU733" i="2"/>
  <c r="AU437" i="2"/>
  <c r="AU86" i="2"/>
  <c r="AU587" i="2"/>
  <c r="AU28" i="2"/>
  <c r="AU48" i="2"/>
  <c r="AU305" i="2"/>
  <c r="AU579" i="2"/>
  <c r="AU84" i="2"/>
  <c r="AU575" i="2"/>
  <c r="AU237" i="2"/>
  <c r="AU699" i="2"/>
  <c r="AU7" i="2"/>
  <c r="AU165" i="2"/>
  <c r="AU110" i="2"/>
  <c r="AU198" i="2"/>
  <c r="AU544" i="2"/>
  <c r="AU201" i="2"/>
  <c r="AU539" i="2"/>
  <c r="AU69" i="2"/>
  <c r="AU599" i="2"/>
  <c r="AU415" i="2"/>
  <c r="AU621" i="2"/>
  <c r="AU292" i="2"/>
  <c r="AU75" i="2"/>
  <c r="AU122" i="2"/>
  <c r="AU384" i="2"/>
  <c r="AU411" i="2"/>
  <c r="AU77" i="2"/>
  <c r="AU181" i="2"/>
  <c r="AU183" i="2"/>
  <c r="AU177" i="2"/>
  <c r="AU691" i="2"/>
  <c r="AU658" i="2"/>
  <c r="AU692" i="2"/>
  <c r="AU74" i="2"/>
  <c r="AU676" i="2"/>
  <c r="AU555" i="2"/>
  <c r="AU629" i="2"/>
  <c r="AU307" i="2"/>
  <c r="AU476" i="2"/>
  <c r="AR239" i="2"/>
  <c r="AR146" i="2"/>
  <c r="AR72" i="2"/>
  <c r="AR329" i="2"/>
  <c r="AR15" i="2"/>
  <c r="AR18" i="2"/>
  <c r="AR152" i="2"/>
  <c r="AR40" i="2"/>
  <c r="AR397" i="2"/>
  <c r="AR399" i="2"/>
  <c r="AR365" i="2"/>
  <c r="AU730" i="2"/>
  <c r="AU624" i="2"/>
  <c r="AU655" i="2"/>
  <c r="AU396" i="2"/>
  <c r="AU705" i="2"/>
  <c r="AU256" i="2"/>
  <c r="AU442" i="2"/>
  <c r="AU515" i="2"/>
  <c r="AU710" i="2"/>
  <c r="AU196" i="2"/>
  <c r="AU59" i="2"/>
  <c r="AU640" i="2"/>
  <c r="AU635" i="2"/>
  <c r="AU625" i="2"/>
  <c r="AU325" i="2"/>
  <c r="AU584" i="2"/>
  <c r="AU202" i="2"/>
  <c r="AU286" i="2"/>
  <c r="AU529" i="2"/>
  <c r="AU731" i="2"/>
  <c r="AU271" i="2"/>
  <c r="AU368" i="2"/>
  <c r="AU93" i="2"/>
  <c r="AU508" i="2"/>
  <c r="AU107" i="2"/>
  <c r="AU533" i="2"/>
  <c r="AU298" i="2"/>
  <c r="AU22" i="2"/>
  <c r="AU615" i="2"/>
  <c r="AU221" i="2"/>
  <c r="AU91" i="2"/>
  <c r="AU116" i="2"/>
  <c r="AU386" i="2"/>
  <c r="AU351" i="2"/>
  <c r="AU97" i="2"/>
  <c r="AU232" i="2"/>
  <c r="AU462" i="2"/>
  <c r="AU452" i="2"/>
  <c r="AU565" i="2"/>
  <c r="AU341" i="2"/>
  <c r="AU79" i="2"/>
  <c r="AU662" i="2"/>
  <c r="AU82" i="2"/>
  <c r="AU174" i="2"/>
  <c r="AU42" i="2"/>
  <c r="AU693" i="2"/>
  <c r="AU622" i="2"/>
  <c r="AU554" i="2"/>
  <c r="AU497" i="2"/>
  <c r="AU33" i="2"/>
  <c r="AU346" i="2"/>
  <c r="AU103" i="2"/>
  <c r="AU324" i="2"/>
  <c r="AR321" i="2"/>
  <c r="AR109" i="2"/>
  <c r="AR61" i="2"/>
  <c r="AR388" i="2"/>
  <c r="AR12" i="2"/>
  <c r="AR148" i="2"/>
  <c r="AR428" i="2"/>
  <c r="AR31" i="2"/>
  <c r="AR219" i="2"/>
  <c r="AR90" i="2"/>
  <c r="AR124" i="2"/>
  <c r="AR62" i="2"/>
  <c r="AR293" i="2"/>
  <c r="AR377" i="2"/>
  <c r="AR451" i="2"/>
  <c r="AR73" i="2"/>
  <c r="AR409" i="2"/>
  <c r="AR155" i="2"/>
  <c r="AR230" i="2"/>
  <c r="AR223" i="2"/>
  <c r="AU711" i="2"/>
  <c r="AU683" i="2"/>
  <c r="AU381" i="2"/>
  <c r="AU712" i="2"/>
  <c r="AU113" i="2"/>
  <c r="AU246" i="2"/>
  <c r="AU224" i="2"/>
  <c r="AU697" i="2"/>
  <c r="AU604" i="2"/>
  <c r="AU359" i="2"/>
  <c r="AU504" i="2"/>
  <c r="AU43" i="2"/>
  <c r="AU456" i="2"/>
  <c r="AU302" i="2"/>
  <c r="AU342" i="2"/>
  <c r="AU703" i="2"/>
  <c r="AU422" i="2"/>
  <c r="AU236" i="2"/>
  <c r="AU560" i="2"/>
  <c r="AU354" i="2"/>
  <c r="AU727" i="2"/>
  <c r="AU245" i="2"/>
  <c r="AU143" i="2"/>
  <c r="AU136" i="2"/>
  <c r="AU211" i="2"/>
  <c r="AU283" i="2"/>
  <c r="AU369" i="2"/>
  <c r="AU393" i="2"/>
  <c r="AU11" i="2"/>
  <c r="AU9" i="2"/>
  <c r="AU361" i="2"/>
  <c r="AU140" i="2"/>
  <c r="AU349" i="2"/>
  <c r="AU88" i="2"/>
  <c r="AU87" i="2"/>
  <c r="AU304" i="2"/>
  <c r="AU398" i="2"/>
  <c r="AU486" i="2"/>
  <c r="AU494" i="2"/>
  <c r="AU317" i="2"/>
  <c r="AU29" i="2"/>
  <c r="AU534" i="2"/>
  <c r="AU472" i="2"/>
  <c r="AU263" i="2"/>
  <c r="AR112" i="2"/>
  <c r="AR131" i="2"/>
  <c r="AR425" i="2"/>
  <c r="AR172" i="2"/>
  <c r="AR92" i="2"/>
  <c r="AR8" i="2"/>
  <c r="AR166" i="2"/>
  <c r="AR180" i="2"/>
  <c r="AR164" i="2"/>
  <c r="AR169" i="2"/>
  <c r="AR10" i="2"/>
  <c r="AR106" i="2"/>
  <c r="AU636" i="2"/>
  <c r="AU729" i="2"/>
  <c r="AU373" i="2"/>
  <c r="AU605" i="2"/>
  <c r="AU550" i="2"/>
  <c r="AU416" i="2"/>
  <c r="AU296" i="2"/>
  <c r="AU372" i="2"/>
  <c r="AU522" i="2"/>
  <c r="AU117" i="2"/>
  <c r="AU70" i="2"/>
  <c r="AU589" i="2"/>
  <c r="AU167" i="2"/>
  <c r="AU95" i="2"/>
  <c r="AU571" i="2"/>
  <c r="AU335" i="2"/>
  <c r="AU186" i="2"/>
  <c r="AU469" i="2"/>
  <c r="AU53" i="2"/>
  <c r="AU526" i="2"/>
  <c r="AU583" i="2"/>
  <c r="AU243" i="2"/>
  <c r="AU423" i="2"/>
  <c r="AU570" i="2"/>
  <c r="AU558" i="2"/>
  <c r="AU445" i="2"/>
  <c r="AU688" i="2"/>
  <c r="AU227" i="2"/>
  <c r="AU513" i="2"/>
  <c r="AU24" i="2"/>
  <c r="AU322" i="2"/>
  <c r="AU141" i="2"/>
  <c r="AU600" i="2"/>
  <c r="AU642" i="2"/>
  <c r="AU154" i="2"/>
  <c r="AU498" i="2"/>
  <c r="AU627" i="2"/>
  <c r="AU545" i="2"/>
  <c r="AU21" i="2"/>
  <c r="AU357" i="2"/>
  <c r="AU659" i="2"/>
  <c r="AU41" i="2"/>
  <c r="AU611" i="2"/>
  <c r="AU281" i="2"/>
  <c r="AU187" i="2"/>
  <c r="AU240" i="2"/>
  <c r="AU687" i="2"/>
  <c r="AU101" i="2"/>
  <c r="AU395" i="2"/>
  <c r="AU443" i="2"/>
  <c r="AU490" i="2"/>
  <c r="AU318" i="2"/>
  <c r="AU39" i="2"/>
  <c r="AU723" i="2"/>
  <c r="AU438" i="2"/>
  <c r="AU173" i="2"/>
  <c r="AU352" i="2"/>
  <c r="AU465" i="2"/>
  <c r="AU120" i="2"/>
  <c r="AU564" i="2"/>
  <c r="AU684" i="2"/>
  <c r="AU461" i="2"/>
  <c r="AR190" i="2"/>
  <c r="AR60" i="2"/>
  <c r="AR266" i="2"/>
  <c r="AR220" i="2"/>
  <c r="AR20" i="2"/>
  <c r="AR49" i="2"/>
  <c r="AR217" i="2"/>
  <c r="AR65" i="2"/>
  <c r="AR37" i="2"/>
  <c r="AR58" i="2"/>
  <c r="AR5" i="2"/>
  <c r="AR436" i="2"/>
  <c r="AR44" i="2"/>
  <c r="AR250" i="2"/>
  <c r="AR193" i="2"/>
  <c r="AR99" i="2"/>
  <c r="AR30" i="2"/>
  <c r="AR218" i="2"/>
  <c r="AR336" i="2"/>
  <c r="AU680" i="2"/>
  <c r="AU597" i="2"/>
  <c r="AU639" i="2"/>
  <c r="AU551" i="2"/>
  <c r="AU548" i="2"/>
  <c r="AU125" i="2"/>
  <c r="AU156" i="2"/>
  <c r="AU594" i="2"/>
  <c r="AU255" i="2"/>
  <c r="AU701" i="2"/>
  <c r="AU299" i="2"/>
  <c r="AU489" i="2"/>
  <c r="AU179" i="2"/>
  <c r="AU261" i="2"/>
  <c r="AU54" i="2"/>
  <c r="AU421" i="2"/>
  <c r="AU382" i="2"/>
  <c r="AU507" i="2"/>
  <c r="AU290" i="2"/>
  <c r="AU331" i="2"/>
  <c r="AU485" i="2"/>
  <c r="AU620" i="2"/>
  <c r="AU638" i="2"/>
  <c r="AU677" i="2"/>
  <c r="AU284" i="2"/>
  <c r="AU300" i="2"/>
  <c r="AU518" i="2"/>
  <c r="AU13" i="2"/>
  <c r="AU253" i="2"/>
  <c r="AU216" i="2"/>
  <c r="AU63" i="2"/>
  <c r="AU233" i="2"/>
  <c r="AU553" i="2"/>
  <c r="AU56" i="2"/>
  <c r="AU96" i="2"/>
  <c r="AU3" i="2"/>
  <c r="AU185" i="2"/>
  <c r="AU157" i="2"/>
  <c r="AU206" i="2"/>
  <c r="AU501" i="2"/>
  <c r="AU194" i="2"/>
  <c r="AU295" i="2"/>
  <c r="AU474" i="2"/>
  <c r="AU287" i="2"/>
  <c r="AU567" i="2"/>
  <c r="AU328" i="2"/>
  <c r="AU606" i="2"/>
  <c r="AU51" i="2"/>
  <c r="AU27" i="2"/>
  <c r="AU512" i="2"/>
  <c r="AU238" i="2"/>
  <c r="AU402" i="2"/>
  <c r="AU679" i="2"/>
  <c r="AU182" i="2"/>
  <c r="AR408" i="2"/>
  <c r="AR199" i="2"/>
  <c r="AR385" i="2"/>
  <c r="AU713" i="2"/>
  <c r="AU671" i="2"/>
  <c r="AU249" i="2"/>
  <c r="AU435" i="2"/>
  <c r="AU673" i="2"/>
  <c r="AU208" i="2"/>
  <c r="AU737" i="2"/>
  <c r="AU521" i="2"/>
  <c r="AU226" i="2"/>
  <c r="AU171" i="2"/>
  <c r="AU128" i="2"/>
  <c r="AU631" i="2"/>
  <c r="AU114" i="2"/>
  <c r="AU592" i="2"/>
  <c r="AU23" i="2"/>
  <c r="AU270" i="2"/>
  <c r="AU89" i="2"/>
  <c r="AU45" i="2"/>
  <c r="AU707" i="2"/>
  <c r="AU503" i="2"/>
  <c r="AU282" i="2"/>
  <c r="AU664" i="2"/>
  <c r="AU363" i="2"/>
  <c r="AU291" i="2"/>
  <c r="AU254" i="2"/>
  <c r="AU111" i="2"/>
  <c r="AU646" i="2"/>
  <c r="AU345" i="2"/>
  <c r="AU473" i="2"/>
  <c r="AU277" i="2"/>
  <c r="AU483" i="2"/>
  <c r="AU228" i="2"/>
  <c r="AU666" i="2"/>
  <c r="AU115" i="2"/>
  <c r="AU85" i="2"/>
  <c r="AU26" i="2"/>
  <c r="AU207" i="2"/>
  <c r="AU137" i="2"/>
  <c r="AU556" i="2"/>
  <c r="AU574" i="2"/>
  <c r="AU433" i="2"/>
  <c r="AU401" i="2"/>
  <c r="AU81" i="2"/>
  <c r="AU68" i="2"/>
  <c r="AU258" i="2"/>
  <c r="AU38" i="2"/>
  <c r="AU294" i="2"/>
  <c r="AU475" i="2"/>
  <c r="AU735" i="2"/>
  <c r="AU601" i="2"/>
  <c r="AU403" i="2"/>
  <c r="AU496" i="2"/>
  <c r="AU334" i="2"/>
  <c r="AR118" i="2"/>
  <c r="AR175" i="2"/>
  <c r="AR162" i="2"/>
  <c r="AR265" i="2"/>
  <c r="AR326" i="2"/>
  <c r="AR17" i="2"/>
  <c r="AR168" i="2"/>
  <c r="AR14" i="2"/>
  <c r="AR4" i="2"/>
  <c r="AR98" i="2"/>
  <c r="AR2" i="2"/>
  <c r="AR153" i="2"/>
  <c r="AR135" i="2"/>
  <c r="AR6" i="2"/>
  <c r="AR596" i="2"/>
  <c r="AR242" i="2"/>
  <c r="AR267" i="2"/>
  <c r="AR337" i="2"/>
  <c r="AR36" i="2"/>
  <c r="AR288" i="2"/>
  <c r="AR149" i="2"/>
  <c r="AR64" i="2"/>
  <c r="AR371" i="2"/>
  <c r="AU704" i="2"/>
  <c r="AU412" i="2"/>
  <c r="AU614" i="2"/>
  <c r="AU458" i="2"/>
  <c r="AU695" i="2"/>
  <c r="AU520" i="2"/>
  <c r="AU610" i="2"/>
  <c r="AU239" i="2"/>
  <c r="AU130" i="2"/>
  <c r="AU146" i="2"/>
  <c r="AU500" i="2"/>
  <c r="AU72" i="2"/>
  <c r="AU509" i="2"/>
  <c r="AU67" i="2"/>
  <c r="AU259" i="2"/>
  <c r="AU440" i="2"/>
  <c r="AU329" i="2"/>
  <c r="AU721" i="2"/>
  <c r="AU390" i="2"/>
  <c r="AU654" i="2"/>
  <c r="AU234" i="2"/>
  <c r="AU15" i="2"/>
  <c r="AU477" i="2"/>
  <c r="AU441" i="2"/>
  <c r="AU626" i="2"/>
  <c r="AU427" i="2"/>
  <c r="AU203" i="2"/>
  <c r="AU18" i="2"/>
  <c r="AU152" i="2"/>
  <c r="AU678" i="2"/>
  <c r="AU119" i="2"/>
  <c r="AU40" i="2"/>
  <c r="AU546" i="2"/>
  <c r="AU561" i="2"/>
  <c r="AU407" i="2"/>
  <c r="AU656" i="2"/>
  <c r="AU197" i="2"/>
  <c r="AU608" i="2"/>
  <c r="AU34" i="2"/>
  <c r="AU717" i="2"/>
  <c r="AU323" i="2"/>
  <c r="AU406" i="2"/>
  <c r="AU457" i="2"/>
  <c r="AU516" i="2"/>
  <c r="AU652" i="2"/>
  <c r="AU488" i="2"/>
  <c r="AU650" i="2"/>
  <c r="AU506" i="2"/>
  <c r="AU397" i="2"/>
  <c r="AU100" i="2"/>
  <c r="AU213" i="2"/>
  <c r="AU700" i="2"/>
  <c r="AU376" i="2"/>
  <c r="AR225" i="2"/>
  <c r="AR380" i="2"/>
  <c r="AR86" i="2"/>
  <c r="AR28" i="2"/>
  <c r="AR579" i="2"/>
  <c r="AR84" i="2"/>
  <c r="AR237" i="2"/>
  <c r="AR7" i="2"/>
  <c r="AR165" i="2"/>
  <c r="AR110" i="2"/>
  <c r="AR198" i="2"/>
  <c r="AR69" i="2"/>
  <c r="AR75" i="2"/>
  <c r="AR384" i="2"/>
  <c r="AR77" i="2"/>
  <c r="AR181" i="2"/>
  <c r="AR102" i="2"/>
  <c r="AR257" i="2"/>
  <c r="AU722" i="2"/>
  <c r="AU681" i="2"/>
  <c r="AU468" i="2"/>
  <c r="AU275" i="2"/>
  <c r="AU289" i="2"/>
  <c r="AU222" i="2"/>
  <c r="AU467" i="2"/>
  <c r="AU333" i="2"/>
  <c r="AU651" i="2"/>
  <c r="AU370" i="2"/>
  <c r="AU235" i="2"/>
  <c r="AU321" i="2"/>
  <c r="AU389" i="2"/>
  <c r="AU109" i="2"/>
  <c r="AU61" i="2"/>
  <c r="AU708" i="2"/>
  <c r="AU388" i="2"/>
  <c r="AU577" i="2"/>
  <c r="AU301" i="2"/>
  <c r="AU200" i="2"/>
  <c r="AU492" i="2"/>
  <c r="AU530" i="2"/>
  <c r="AU12" i="2"/>
  <c r="AU148" i="2"/>
  <c r="AU616" i="2"/>
  <c r="AU588" i="2"/>
  <c r="AU297" i="2"/>
  <c r="AU428" i="2"/>
  <c r="AU362" i="2"/>
  <c r="AU46" i="2"/>
  <c r="AU31" i="2"/>
  <c r="AU538" i="2"/>
  <c r="AU665" i="2"/>
  <c r="AU57" i="2"/>
  <c r="AU343" i="2"/>
  <c r="AU219" i="2"/>
  <c r="AU90" i="2"/>
  <c r="AU124" i="2"/>
  <c r="AU653" i="2"/>
  <c r="AU62" i="2"/>
  <c r="AU293" i="2"/>
  <c r="AU377" i="2"/>
  <c r="AU355" i="2"/>
  <c r="AU279" i="2"/>
  <c r="AU451" i="2"/>
  <c r="AU73" i="2"/>
  <c r="AU409" i="2"/>
  <c r="AU315" i="2"/>
  <c r="AU155" i="2"/>
  <c r="AU672" i="2"/>
  <c r="AU230" i="2"/>
  <c r="AU404" i="2"/>
  <c r="AU358" i="2"/>
  <c r="AU35" i="2"/>
  <c r="AU212" i="2"/>
  <c r="AU557" i="2"/>
  <c r="AU311" i="2"/>
  <c r="AU726" i="2"/>
  <c r="AU552" i="2"/>
  <c r="AU123" i="2"/>
  <c r="AU645" i="2"/>
  <c r="AU591" i="2"/>
  <c r="AU132" i="2"/>
  <c r="AU176" i="2"/>
  <c r="AU274" i="2"/>
  <c r="AU613" i="2"/>
  <c r="AU16" i="2"/>
  <c r="AU209" i="2"/>
  <c r="AU214" i="2"/>
  <c r="AU313" i="2"/>
  <c r="AU525" i="2"/>
  <c r="AU366" i="2"/>
  <c r="AU595" i="2"/>
  <c r="AU247" i="2"/>
  <c r="AU399" i="2"/>
  <c r="AU365" i="2"/>
  <c r="AU387" i="2"/>
  <c r="AU414" i="2"/>
  <c r="AU223" i="2"/>
  <c r="AU417" i="2"/>
  <c r="AU466" i="2"/>
  <c r="AU535" i="2"/>
  <c r="AU696" i="2"/>
  <c r="AU273" i="2"/>
  <c r="AU619" i="2"/>
  <c r="AU446" i="2"/>
  <c r="AU106" i="2"/>
  <c r="AU316" i="2"/>
  <c r="AU549" i="2"/>
  <c r="AU268" i="2"/>
  <c r="AU609" i="2"/>
  <c r="AU244" i="2"/>
  <c r="AU444" i="2"/>
  <c r="AU340" i="2"/>
  <c r="AU439" i="2"/>
  <c r="AU250" i="2"/>
  <c r="AU210" i="2"/>
  <c r="AU536" i="2"/>
  <c r="AU193" i="2"/>
  <c r="AU478" i="2"/>
  <c r="AU668" i="2"/>
  <c r="AU379" i="2"/>
  <c r="AU99" i="2"/>
  <c r="AU637" i="2"/>
  <c r="AU30" i="2"/>
  <c r="AU218" i="2"/>
  <c r="AU505" i="2"/>
  <c r="AU450" i="2"/>
  <c r="AU339" i="2"/>
  <c r="AU641" i="2"/>
  <c r="AU336" i="2"/>
  <c r="AU562" i="2"/>
  <c r="AU272" i="2"/>
  <c r="AU195" i="2"/>
  <c r="AU332" i="2"/>
  <c r="AU728" i="2"/>
  <c r="AU364" i="2"/>
  <c r="AU134" i="2"/>
  <c r="AU517" i="2"/>
  <c r="AU129" i="2"/>
  <c r="AU408" i="2"/>
  <c r="AU199" i="2"/>
  <c r="AU453" i="2"/>
  <c r="AU431" i="2"/>
  <c r="AU647" i="2"/>
  <c r="AU385" i="2"/>
  <c r="AU19" i="2"/>
  <c r="AU337" i="2"/>
  <c r="AU36" i="2"/>
  <c r="AU375" i="2"/>
  <c r="AU288" i="2"/>
  <c r="AU149" i="2"/>
  <c r="AU64" i="2"/>
  <c r="AU566" i="2"/>
  <c r="AU371" i="2"/>
  <c r="AU94" i="2"/>
  <c r="AU348" i="2"/>
  <c r="AU105" i="2"/>
  <c r="AU400" i="2"/>
  <c r="AU241" i="2"/>
  <c r="AU484" i="2"/>
  <c r="AU102" i="2"/>
  <c r="AU285" i="2"/>
  <c r="AU257" i="2"/>
  <c r="AU449" i="2"/>
  <c r="AU463" i="2"/>
  <c r="AU269" i="2"/>
  <c r="AU378" i="2"/>
  <c r="AU310" i="2"/>
  <c r="AU464" i="2"/>
  <c r="AU460" i="2"/>
  <c r="AU524" i="2"/>
  <c r="AU104" i="2"/>
  <c r="AU447" i="2"/>
  <c r="AU189" i="2"/>
  <c r="AU495" i="2"/>
  <c r="AU540" i="2"/>
  <c r="AU479" i="2"/>
  <c r="AU205" i="2"/>
  <c r="AU413" i="2"/>
  <c r="AU191" i="2"/>
  <c r="AU66" i="2"/>
  <c r="AU542" i="2"/>
  <c r="AU139" i="2"/>
  <c r="AU593" i="2"/>
  <c r="AU578" i="2"/>
  <c r="AU314" i="2"/>
  <c r="AU657" i="2"/>
  <c r="AU628" i="2"/>
  <c r="AU71" i="2"/>
  <c r="AU493" i="2"/>
  <c r="Y15" i="3" l="1"/>
  <c r="Y18" i="3"/>
  <c r="W14" i="3"/>
  <c r="W33" i="3"/>
  <c r="Y87" i="3"/>
  <c r="Y61" i="3"/>
  <c r="Y29" i="3"/>
  <c r="Y94" i="3"/>
  <c r="W19" i="3"/>
  <c r="W34" i="3"/>
  <c r="Y96" i="3"/>
  <c r="Y9" i="3"/>
  <c r="W6" i="3"/>
  <c r="Y31" i="3"/>
  <c r="W49" i="3"/>
  <c r="W105" i="3"/>
  <c r="Y67" i="3"/>
  <c r="W92" i="3"/>
  <c r="W10" i="3"/>
  <c r="Y109" i="3"/>
  <c r="W45" i="3"/>
  <c r="Y21" i="3"/>
  <c r="W106" i="3"/>
  <c r="Y105" i="3"/>
  <c r="W16" i="3"/>
  <c r="W23" i="3"/>
  <c r="W101" i="3"/>
  <c r="Y6" i="3"/>
  <c r="Y71" i="3"/>
  <c r="Y3" i="3"/>
  <c r="W55" i="3"/>
  <c r="W39" i="3"/>
  <c r="W22" i="3"/>
  <c r="W20" i="3"/>
  <c r="Y81" i="3"/>
  <c r="W13" i="3"/>
  <c r="W100" i="3"/>
  <c r="Y7" i="3"/>
  <c r="Y76" i="3"/>
  <c r="Y49" i="3"/>
  <c r="W12" i="3"/>
  <c r="W67" i="3"/>
  <c r="W116" i="3"/>
  <c r="Y78" i="3"/>
  <c r="W40" i="3"/>
  <c r="Y88" i="3"/>
  <c r="Y120" i="3"/>
  <c r="W75" i="3"/>
  <c r="W76" i="3"/>
  <c r="W15" i="3"/>
  <c r="Y103" i="3"/>
  <c r="W117" i="3"/>
  <c r="Y106" i="3"/>
  <c r="W62" i="3"/>
  <c r="Y12" i="3"/>
  <c r="W43" i="3"/>
  <c r="W97" i="3"/>
  <c r="Y24" i="3"/>
  <c r="Y107" i="3"/>
  <c r="W108" i="3"/>
  <c r="W115" i="3"/>
  <c r="Y39" i="3"/>
  <c r="Y11" i="3"/>
  <c r="W46" i="3"/>
  <c r="Y26" i="3"/>
  <c r="Y75" i="3"/>
  <c r="Y84" i="3"/>
  <c r="W111" i="3"/>
  <c r="W26" i="3"/>
  <c r="Y82" i="3"/>
  <c r="Y119" i="3"/>
  <c r="Y27" i="3"/>
  <c r="W74" i="3"/>
  <c r="Y46" i="3"/>
  <c r="W70" i="3"/>
  <c r="Y73" i="3"/>
  <c r="W109" i="3"/>
  <c r="W30" i="3"/>
  <c r="W28" i="3"/>
  <c r="W120" i="3"/>
  <c r="Y98" i="3"/>
  <c r="Y35" i="3"/>
  <c r="Y36" i="3"/>
  <c r="Y56" i="3"/>
  <c r="Y52" i="3"/>
  <c r="W71" i="3"/>
  <c r="W8" i="3"/>
  <c r="Y4" i="3"/>
  <c r="Y43" i="3"/>
  <c r="Y108" i="3"/>
  <c r="Y50" i="3"/>
  <c r="Y40" i="3"/>
  <c r="W52" i="3"/>
  <c r="W96" i="3"/>
  <c r="Y17" i="3"/>
  <c r="W54" i="3"/>
  <c r="Y104" i="3"/>
  <c r="Y93" i="3"/>
  <c r="W81" i="3"/>
  <c r="Y65" i="3"/>
  <c r="W112" i="3"/>
  <c r="W88" i="3"/>
  <c r="W5" i="3"/>
  <c r="Y41" i="3"/>
  <c r="Y37" i="3"/>
  <c r="W86" i="3"/>
  <c r="Y44" i="3"/>
  <c r="W102" i="3"/>
  <c r="W85" i="3"/>
  <c r="W61" i="3"/>
  <c r="Y83" i="3"/>
  <c r="W104" i="3"/>
  <c r="Y51" i="3"/>
  <c r="W35" i="3"/>
  <c r="W3" i="3"/>
  <c r="Y64" i="3"/>
  <c r="W18" i="3"/>
  <c r="Y55" i="3"/>
  <c r="Y32" i="3"/>
  <c r="Y2" i="3"/>
  <c r="W24" i="3"/>
  <c r="Y13" i="3"/>
  <c r="W57" i="3"/>
  <c r="W103" i="3"/>
  <c r="Y95" i="3"/>
  <c r="Y62" i="3"/>
  <c r="Y22" i="3"/>
  <c r="Y118" i="3"/>
  <c r="W73" i="3"/>
  <c r="W44" i="3"/>
  <c r="W31" i="3"/>
  <c r="Y89" i="3"/>
  <c r="W47" i="3"/>
  <c r="Y111" i="3"/>
  <c r="Y74" i="3"/>
  <c r="W79" i="3"/>
  <c r="Y97" i="3"/>
  <c r="Y58" i="3"/>
  <c r="W32" i="3"/>
  <c r="Y42" i="3"/>
  <c r="Y100" i="3"/>
  <c r="W51" i="3"/>
  <c r="Y23" i="3"/>
  <c r="W98" i="3"/>
  <c r="Y79" i="3"/>
  <c r="W68" i="3"/>
  <c r="Y102" i="3"/>
  <c r="Y14" i="3"/>
  <c r="W58" i="3"/>
  <c r="W119" i="3"/>
  <c r="Y63" i="3"/>
  <c r="W65" i="3"/>
  <c r="Y113" i="3"/>
  <c r="W87" i="3"/>
  <c r="W78" i="3"/>
  <c r="W60" i="3"/>
  <c r="W7" i="3"/>
  <c r="Y33" i="3"/>
  <c r="Y45" i="3"/>
  <c r="W48" i="3"/>
  <c r="W107" i="3"/>
  <c r="Y70" i="3"/>
  <c r="Y110" i="3"/>
  <c r="Y66" i="3"/>
  <c r="Y72" i="3"/>
  <c r="W21" i="3"/>
  <c r="W91" i="3"/>
  <c r="W93" i="3"/>
  <c r="W113" i="3"/>
  <c r="W89" i="3"/>
  <c r="W42" i="3"/>
  <c r="W9" i="3"/>
  <c r="W66" i="3"/>
  <c r="Y69" i="3"/>
  <c r="Y57" i="3"/>
  <c r="W69" i="3"/>
  <c r="W83" i="3"/>
  <c r="Y116" i="3"/>
  <c r="Y19" i="3"/>
  <c r="W38" i="3"/>
  <c r="Y86" i="3"/>
  <c r="Y115" i="3"/>
  <c r="W82" i="3"/>
  <c r="W64" i="3"/>
  <c r="W90" i="3"/>
  <c r="W114" i="3"/>
  <c r="Y77" i="3"/>
  <c r="W27" i="3"/>
  <c r="W110" i="3"/>
  <c r="W99" i="3"/>
  <c r="W84" i="3"/>
  <c r="W80" i="3"/>
  <c r="W118" i="3"/>
  <c r="Y85" i="3"/>
  <c r="Y47" i="3"/>
  <c r="Y90" i="3"/>
  <c r="Y25" i="3"/>
  <c r="Y112" i="3"/>
  <c r="Z112" i="3" s="1"/>
  <c r="W2" i="3"/>
  <c r="X25" i="3" s="1"/>
  <c r="Y91" i="3"/>
  <c r="Y34" i="3"/>
  <c r="Y117" i="3"/>
  <c r="W36" i="3"/>
  <c r="W17" i="3"/>
  <c r="Y10" i="3"/>
  <c r="Y54" i="3"/>
  <c r="Y59" i="3"/>
  <c r="Y28" i="3"/>
  <c r="Y114" i="3"/>
  <c r="Y38" i="3"/>
  <c r="Z38" i="3" s="1"/>
  <c r="W50" i="3"/>
  <c r="W56" i="3"/>
  <c r="Y53" i="3"/>
  <c r="Y5" i="3"/>
  <c r="Y20" i="3"/>
  <c r="W11" i="3"/>
  <c r="Y48" i="3"/>
  <c r="Y30" i="3"/>
  <c r="Y101" i="3"/>
  <c r="W95" i="3"/>
  <c r="W72" i="3"/>
  <c r="W37" i="3"/>
  <c r="X37" i="3" s="1"/>
  <c r="W29" i="3"/>
  <c r="W63" i="3"/>
  <c r="W77" i="3"/>
  <c r="Y68" i="3"/>
  <c r="Y92" i="3"/>
  <c r="W53" i="3"/>
  <c r="W4" i="3"/>
  <c r="W94" i="3"/>
  <c r="Y8" i="3"/>
  <c r="Y60" i="3"/>
  <c r="AV317" i="2"/>
  <c r="AV393" i="2"/>
  <c r="AV412" i="2"/>
  <c r="AV245" i="2"/>
  <c r="AV359" i="2"/>
  <c r="AV655" i="2"/>
  <c r="AV459" i="2"/>
  <c r="AV358" i="2"/>
  <c r="AV146" i="2"/>
  <c r="AV704" i="2"/>
  <c r="AV39" i="2"/>
  <c r="AV659" i="2"/>
  <c r="AV513" i="2"/>
  <c r="AV191" i="2"/>
  <c r="AV378" i="2"/>
  <c r="AV42" i="2"/>
  <c r="AV241" i="2"/>
  <c r="AV658" i="2"/>
  <c r="AV415" i="2"/>
  <c r="AV575" i="2"/>
  <c r="AV458" i="2"/>
  <c r="AV601" i="2"/>
  <c r="AV137" i="2"/>
  <c r="AV111" i="2"/>
  <c r="AV592" i="2"/>
  <c r="AV671" i="2"/>
  <c r="AV402" i="2"/>
  <c r="AV501" i="2"/>
  <c r="AV13" i="2"/>
  <c r="AV421" i="2"/>
  <c r="AV551" i="2"/>
  <c r="AV95" i="2"/>
  <c r="AV729" i="2"/>
  <c r="AV649" i="2"/>
  <c r="AV278" i="2"/>
  <c r="AV716" i="2"/>
  <c r="AV57" i="2"/>
  <c r="AV150" i="2"/>
  <c r="AV159" i="2"/>
  <c r="AV488" i="2"/>
  <c r="AV31" i="2"/>
  <c r="AV614" i="2"/>
  <c r="AV615" i="2"/>
  <c r="AV59" i="2"/>
  <c r="AV453" i="2"/>
  <c r="AV30" i="2"/>
  <c r="AV92" i="2"/>
  <c r="AV650" i="2"/>
  <c r="AV437" i="2"/>
  <c r="AV634" i="2"/>
  <c r="AV192" i="2"/>
  <c r="AV145" i="2"/>
  <c r="AV36" i="2"/>
  <c r="AV347" i="2"/>
  <c r="AV163" i="2"/>
  <c r="AV572" i="2"/>
  <c r="AV660" i="2"/>
  <c r="AV65" i="2"/>
  <c r="AV672" i="2"/>
  <c r="AV72" i="2"/>
  <c r="AV438" i="2"/>
  <c r="AV611" i="2"/>
  <c r="AV322" i="2"/>
  <c r="AV53" i="2"/>
  <c r="AV542" i="2"/>
  <c r="AV534" i="2"/>
  <c r="AV9" i="2"/>
  <c r="AV464" i="2"/>
  <c r="AV622" i="2"/>
  <c r="AV102" i="2"/>
  <c r="AV74" i="2"/>
  <c r="AV292" i="2"/>
  <c r="AV699" i="2"/>
  <c r="AV441" i="2"/>
  <c r="AV496" i="2"/>
  <c r="AV574" i="2"/>
  <c r="AV345" i="2"/>
  <c r="AV270" i="2"/>
  <c r="AV435" i="2"/>
  <c r="AV182" i="2"/>
  <c r="AV295" i="2"/>
  <c r="AV216" i="2"/>
  <c r="AV507" i="2"/>
  <c r="AV125" i="2"/>
  <c r="AV335" i="2"/>
  <c r="AV605" i="2"/>
  <c r="AV396" i="2"/>
  <c r="AV454" i="2"/>
  <c r="AV217" i="2"/>
  <c r="AV155" i="2"/>
  <c r="AV43" i="2"/>
  <c r="AV710" i="2"/>
  <c r="AV129" i="2"/>
  <c r="AV559" i="2"/>
  <c r="AV482" i="2"/>
  <c r="AV152" i="2"/>
  <c r="AV91" i="2"/>
  <c r="AV202" i="2"/>
  <c r="AV685" i="2"/>
  <c r="AV394" i="2"/>
  <c r="AV229" i="2"/>
  <c r="AV275" i="2"/>
  <c r="AV587" i="2"/>
  <c r="AV225" i="2"/>
  <c r="AV178" i="2"/>
  <c r="AV52" i="2"/>
  <c r="AV690" i="2"/>
  <c r="AV708" i="2"/>
  <c r="AV288" i="2"/>
  <c r="AV2" i="2"/>
  <c r="AV648" i="2"/>
  <c r="AV563" i="2"/>
  <c r="AV530" i="2"/>
  <c r="AV431" i="2"/>
  <c r="AV250" i="2"/>
  <c r="AV425" i="2"/>
  <c r="AV119" i="2"/>
  <c r="AV330" i="2"/>
  <c r="AV468" i="2"/>
  <c r="AV549" i="2"/>
  <c r="AV409" i="2"/>
  <c r="AV376" i="2"/>
  <c r="AV723" i="2"/>
  <c r="AV41" i="2"/>
  <c r="AV24" i="2"/>
  <c r="AV469" i="2"/>
  <c r="AV66" i="2"/>
  <c r="AV29" i="2"/>
  <c r="AV11" i="2"/>
  <c r="AV310" i="2"/>
  <c r="AV693" i="2"/>
  <c r="AV484" i="2"/>
  <c r="AV692" i="2"/>
  <c r="AV621" i="2"/>
  <c r="AV237" i="2"/>
  <c r="AV67" i="2"/>
  <c r="AV403" i="2"/>
  <c r="AV556" i="2"/>
  <c r="AV646" i="2"/>
  <c r="AV23" i="2"/>
  <c r="AV249" i="2"/>
  <c r="AV679" i="2"/>
  <c r="AV194" i="2"/>
  <c r="AV253" i="2"/>
  <c r="AV382" i="2"/>
  <c r="AV548" i="2"/>
  <c r="AV571" i="2"/>
  <c r="AV373" i="2"/>
  <c r="AV730" i="2"/>
  <c r="AV50" i="2"/>
  <c r="AV576" i="2"/>
  <c r="AV293" i="2"/>
  <c r="AV143" i="2"/>
  <c r="AV504" i="2"/>
  <c r="AV256" i="2"/>
  <c r="AV195" i="2"/>
  <c r="AV80" i="2"/>
  <c r="AV619" i="2"/>
  <c r="AV390" i="2"/>
  <c r="AV221" i="2"/>
  <c r="AV625" i="2"/>
  <c r="AV118" i="2"/>
  <c r="AV562" i="2"/>
  <c r="AV166" i="2"/>
  <c r="AV595" i="2"/>
  <c r="AV86" i="2"/>
  <c r="AV419" i="2"/>
  <c r="AV418" i="2"/>
  <c r="AV76" i="2"/>
  <c r="AV532" i="2"/>
  <c r="AV333" i="2"/>
  <c r="AV375" i="2"/>
  <c r="AV734" i="2"/>
  <c r="AV590" i="2"/>
  <c r="AV499" i="2"/>
  <c r="AV109" i="2"/>
  <c r="AV134" i="2"/>
  <c r="AV714" i="2"/>
  <c r="AV466" i="2"/>
  <c r="AV15" i="2"/>
  <c r="AV180" i="2"/>
  <c r="AV366" i="2"/>
  <c r="AV316" i="2"/>
  <c r="AV653" i="2"/>
  <c r="AV222" i="2"/>
  <c r="AV505" i="2"/>
  <c r="AV106" i="2"/>
  <c r="AV318" i="2"/>
  <c r="AV357" i="2"/>
  <c r="AV227" i="2"/>
  <c r="AV413" i="2"/>
  <c r="AV494" i="2"/>
  <c r="AV369" i="2"/>
  <c r="AV269" i="2"/>
  <c r="AV174" i="2"/>
  <c r="AV400" i="2"/>
  <c r="AV691" i="2"/>
  <c r="AV599" i="2"/>
  <c r="AV214" i="2"/>
  <c r="AV735" i="2"/>
  <c r="AV207" i="2"/>
  <c r="AV254" i="2"/>
  <c r="AV114" i="2"/>
  <c r="AV713" i="2"/>
  <c r="AV238" i="2"/>
  <c r="AV206" i="2"/>
  <c r="AV518" i="2"/>
  <c r="AV54" i="2"/>
  <c r="AV639" i="2"/>
  <c r="AV167" i="2"/>
  <c r="AV636" i="2"/>
  <c r="AV448" i="2"/>
  <c r="AV580" i="2"/>
  <c r="AV374" i="2"/>
  <c r="AV588" i="2"/>
  <c r="AV727" i="2"/>
  <c r="AV604" i="2"/>
  <c r="AV144" i="2"/>
  <c r="AV252" i="2"/>
  <c r="AV424" i="2"/>
  <c r="AV451" i="2"/>
  <c r="AV22" i="2"/>
  <c r="AV515" i="2"/>
  <c r="AV364" i="2"/>
  <c r="AV536" i="2"/>
  <c r="AV715" i="2"/>
  <c r="AV197" i="2"/>
  <c r="AV733" i="2"/>
  <c r="AV738" i="2"/>
  <c r="AV410" i="2"/>
  <c r="AV547" i="2"/>
  <c r="AV353" i="2"/>
  <c r="AV652" i="2"/>
  <c r="AV337" i="2"/>
  <c r="AV231" i="2"/>
  <c r="AV632" i="2"/>
  <c r="AV706" i="2"/>
  <c r="AV399" i="2"/>
  <c r="AV32" i="2"/>
  <c r="AV49" i="2"/>
  <c r="AV377" i="2"/>
  <c r="AV478" i="2"/>
  <c r="AV612" i="2"/>
  <c r="AV656" i="2"/>
  <c r="AV446" i="2"/>
  <c r="AV12" i="2"/>
  <c r="AV21" i="2"/>
  <c r="AV688" i="2"/>
  <c r="AV493" i="2"/>
  <c r="AV205" i="2"/>
  <c r="AV486" i="2"/>
  <c r="AV283" i="2"/>
  <c r="AV463" i="2"/>
  <c r="AV82" i="2"/>
  <c r="AV105" i="2"/>
  <c r="AV177" i="2"/>
  <c r="AV69" i="2"/>
  <c r="AV209" i="2"/>
  <c r="AV475" i="2"/>
  <c r="AV26" i="2"/>
  <c r="AV291" i="2"/>
  <c r="AV631" i="2"/>
  <c r="AV645" i="2"/>
  <c r="AV512" i="2"/>
  <c r="AV157" i="2"/>
  <c r="AV300" i="2"/>
  <c r="AV261" i="2"/>
  <c r="AV597" i="2"/>
  <c r="AV589" i="2"/>
  <c r="AV246" i="2"/>
  <c r="AV698" i="2"/>
  <c r="AV264" i="2"/>
  <c r="AV10" i="2"/>
  <c r="AV577" i="2"/>
  <c r="AV354" i="2"/>
  <c r="AV697" i="2"/>
  <c r="AV153" i="2"/>
  <c r="AV694" i="2"/>
  <c r="AV470" i="2"/>
  <c r="AV90" i="2"/>
  <c r="AV565" i="2"/>
  <c r="AV298" i="2"/>
  <c r="AV705" i="2"/>
  <c r="AV25" i="2"/>
  <c r="AV436" i="2"/>
  <c r="AV203" i="2"/>
  <c r="AV670" i="2"/>
  <c r="AV267" i="2"/>
  <c r="AV175" i="2"/>
  <c r="AV218" i="2"/>
  <c r="AV251" i="2"/>
  <c r="AV407" i="2"/>
  <c r="AV19" i="2"/>
  <c r="AV531" i="2"/>
  <c r="AV541" i="2"/>
  <c r="AV164" i="2"/>
  <c r="AV397" i="2"/>
  <c r="AV312" i="2"/>
  <c r="AV266" i="2"/>
  <c r="AV665" i="2"/>
  <c r="AV392" i="2"/>
  <c r="AV158" i="2"/>
  <c r="AV427" i="2"/>
  <c r="AV327" i="2"/>
  <c r="AV61" i="2"/>
  <c r="AV461" i="2"/>
  <c r="AV443" i="2"/>
  <c r="AV545" i="2"/>
  <c r="AV445" i="2"/>
  <c r="AV71" i="2"/>
  <c r="AV479" i="2"/>
  <c r="AV398" i="2"/>
  <c r="AV211" i="2"/>
  <c r="AV449" i="2"/>
  <c r="AV662" i="2"/>
  <c r="AV348" i="2"/>
  <c r="AV183" i="2"/>
  <c r="AV539" i="2"/>
  <c r="AV16" i="2"/>
  <c r="AV294" i="2"/>
  <c r="AV85" i="2"/>
  <c r="AV363" i="2"/>
  <c r="AV128" i="2"/>
  <c r="AV123" i="2"/>
  <c r="AV27" i="2"/>
  <c r="AV185" i="2"/>
  <c r="AV284" i="2"/>
  <c r="AV179" i="2"/>
  <c r="AV680" i="2"/>
  <c r="AV70" i="2"/>
  <c r="AV712" i="2"/>
  <c r="AV17" i="2"/>
  <c r="AV160" i="2"/>
  <c r="AV633" i="2"/>
  <c r="AV370" i="2"/>
  <c r="AV560" i="2"/>
  <c r="AV224" i="2"/>
  <c r="AV98" i="2"/>
  <c r="AV644" i="2"/>
  <c r="AV170" i="2"/>
  <c r="AV362" i="2"/>
  <c r="AV452" i="2"/>
  <c r="AV533" i="2"/>
  <c r="AV624" i="2"/>
  <c r="AV37" i="2"/>
  <c r="AV273" i="2"/>
  <c r="AV329" i="2"/>
  <c r="AV471" i="2"/>
  <c r="AV391" i="2"/>
  <c r="AV686" i="2"/>
  <c r="AV193" i="2"/>
  <c r="AV718" i="2"/>
  <c r="AV626" i="2"/>
  <c r="AV55" i="2"/>
  <c r="AV161" i="2"/>
  <c r="AV336" i="2"/>
  <c r="AV8" i="2"/>
  <c r="AV608" i="2"/>
  <c r="AV581" i="2"/>
  <c r="AV60" i="2"/>
  <c r="AV616" i="2"/>
  <c r="AV308" i="2"/>
  <c r="AV696" i="2"/>
  <c r="AV440" i="2"/>
  <c r="AV338" i="2"/>
  <c r="AV467" i="2"/>
  <c r="AV684" i="2"/>
  <c r="AV395" i="2"/>
  <c r="AV627" i="2"/>
  <c r="AV558" i="2"/>
  <c r="AV628" i="2"/>
  <c r="AV540" i="2"/>
  <c r="AV304" i="2"/>
  <c r="AV136" i="2"/>
  <c r="AV324" i="2"/>
  <c r="AV79" i="2"/>
  <c r="AV94" i="2"/>
  <c r="AV181" i="2"/>
  <c r="AV201" i="2"/>
  <c r="AV613" i="2"/>
  <c r="AV38" i="2"/>
  <c r="AV115" i="2"/>
  <c r="AV664" i="2"/>
  <c r="AV171" i="2"/>
  <c r="AV552" i="2"/>
  <c r="AV51" i="2"/>
  <c r="AV3" i="2"/>
  <c r="AV677" i="2"/>
  <c r="AV489" i="2"/>
  <c r="AV525" i="2"/>
  <c r="AV117" i="2"/>
  <c r="AV683" i="2"/>
  <c r="AV360" i="2"/>
  <c r="AV262" i="2"/>
  <c r="AV480" i="2"/>
  <c r="AV681" i="2"/>
  <c r="AV236" i="2"/>
  <c r="AV113" i="2"/>
  <c r="AV14" i="2"/>
  <c r="AV569" i="2"/>
  <c r="AV367" i="2"/>
  <c r="AV492" i="2"/>
  <c r="AV462" i="2"/>
  <c r="AV107" i="2"/>
  <c r="AV142" i="2"/>
  <c r="AV481" i="2"/>
  <c r="AV732" i="2"/>
  <c r="AV404" i="2"/>
  <c r="AV610" i="2"/>
  <c r="AV527" i="2"/>
  <c r="AV528" i="2"/>
  <c r="AV647" i="2"/>
  <c r="AV44" i="2"/>
  <c r="AV131" i="2"/>
  <c r="AV259" i="2"/>
  <c r="AV242" i="2"/>
  <c r="AV108" i="2"/>
  <c r="AV637" i="2"/>
  <c r="AV303" i="2"/>
  <c r="AV18" i="2"/>
  <c r="AV133" i="2"/>
  <c r="AV669" i="2"/>
  <c r="AV388" i="2"/>
  <c r="AV405" i="2"/>
  <c r="AV230" i="2"/>
  <c r="AV520" i="2"/>
  <c r="AV720" i="2"/>
  <c r="AV365" i="2"/>
  <c r="AV564" i="2"/>
  <c r="AV101" i="2"/>
  <c r="AV498" i="2"/>
  <c r="AV570" i="2"/>
  <c r="AV657" i="2"/>
  <c r="AV495" i="2"/>
  <c r="AV87" i="2"/>
  <c r="AV103" i="2"/>
  <c r="AV341" i="2"/>
  <c r="AV476" i="2"/>
  <c r="AV77" i="2"/>
  <c r="AV544" i="2"/>
  <c r="AV274" i="2"/>
  <c r="AV258" i="2"/>
  <c r="AV666" i="2"/>
  <c r="AV282" i="2"/>
  <c r="AV226" i="2"/>
  <c r="AV726" i="2"/>
  <c r="AV606" i="2"/>
  <c r="AV96" i="2"/>
  <c r="AV638" i="2"/>
  <c r="AV299" i="2"/>
  <c r="AV457" i="2"/>
  <c r="AV522" i="2"/>
  <c r="AV529" i="2"/>
  <c r="AV582" i="2"/>
  <c r="AV736" i="2"/>
  <c r="AV429" i="2"/>
  <c r="AV700" i="2"/>
  <c r="AV422" i="2"/>
  <c r="AV381" i="2"/>
  <c r="AV326" i="2"/>
  <c r="AV78" i="2"/>
  <c r="AV434" i="2"/>
  <c r="AV389" i="2"/>
  <c r="AV232" i="2"/>
  <c r="AV508" i="2"/>
  <c r="AV276" i="2"/>
  <c r="AV188" i="2"/>
  <c r="AV83" i="2"/>
  <c r="AV279" i="2"/>
  <c r="AV84" i="2"/>
  <c r="AV630" i="2"/>
  <c r="AV47" i="2"/>
  <c r="AV517" i="2"/>
  <c r="AV58" i="2"/>
  <c r="AV223" i="2"/>
  <c r="AV695" i="2"/>
  <c r="AV204" i="2"/>
  <c r="AV199" i="2"/>
  <c r="AV210" i="2"/>
  <c r="AV623" i="2"/>
  <c r="AV721" i="2"/>
  <c r="AV568" i="2"/>
  <c r="AV169" i="2"/>
  <c r="AV651" i="2"/>
  <c r="AV702" i="2"/>
  <c r="AV355" i="2"/>
  <c r="AV340" i="2"/>
  <c r="AV586" i="2"/>
  <c r="AV100" i="2"/>
  <c r="AV490" i="2"/>
  <c r="AV120" i="2"/>
  <c r="AV687" i="2"/>
  <c r="AV154" i="2"/>
  <c r="AV423" i="2"/>
  <c r="AV314" i="2"/>
  <c r="AV189" i="2"/>
  <c r="AV88" i="2"/>
  <c r="AV346" i="2"/>
  <c r="AV307" i="2"/>
  <c r="AV411" i="2"/>
  <c r="AV198" i="2"/>
  <c r="AV176" i="2"/>
  <c r="AV68" i="2"/>
  <c r="AV228" i="2"/>
  <c r="AV503" i="2"/>
  <c r="AV521" i="2"/>
  <c r="AV311" i="2"/>
  <c r="AV328" i="2"/>
  <c r="AV56" i="2"/>
  <c r="AV620" i="2"/>
  <c r="AV701" i="2"/>
  <c r="AV40" i="2"/>
  <c r="AV372" i="2"/>
  <c r="AV584" i="2"/>
  <c r="AV510" i="2"/>
  <c r="AV339" i="2"/>
  <c r="AV514" i="2"/>
  <c r="AV406" i="2"/>
  <c r="AV703" i="2"/>
  <c r="AV711" i="2"/>
  <c r="AV603" i="2"/>
  <c r="AV617" i="2"/>
  <c r="AV151" i="2"/>
  <c r="AV289" i="2"/>
  <c r="AV97" i="2"/>
  <c r="AV93" i="2"/>
  <c r="AV4" i="2"/>
  <c r="AV519" i="2"/>
  <c r="AV585" i="2"/>
  <c r="AV219" i="2"/>
  <c r="AV579" i="2"/>
  <c r="AV543" i="2"/>
  <c r="AV675" i="2"/>
  <c r="AV272" i="2"/>
  <c r="AV689" i="2"/>
  <c r="AV315" i="2"/>
  <c r="AV371" i="2"/>
  <c r="AV596" i="2"/>
  <c r="AV728" i="2"/>
  <c r="AV455" i="2"/>
  <c r="AV414" i="2"/>
  <c r="AV130" i="2"/>
  <c r="AV319" i="2"/>
  <c r="AV320" i="2"/>
  <c r="AV722" i="2"/>
  <c r="AV426" i="2"/>
  <c r="AV343" i="2"/>
  <c r="AV444" i="2"/>
  <c r="AV607" i="2"/>
  <c r="AV717" i="2"/>
  <c r="AV465" i="2"/>
  <c r="AV240" i="2"/>
  <c r="AV642" i="2"/>
  <c r="AV243" i="2"/>
  <c r="AV578" i="2"/>
  <c r="AV447" i="2"/>
  <c r="AV349" i="2"/>
  <c r="AV104" i="2"/>
  <c r="AV33" i="2"/>
  <c r="AV629" i="2"/>
  <c r="AV384" i="2"/>
  <c r="AV110" i="2"/>
  <c r="AV313" i="2"/>
  <c r="AV132" i="2"/>
  <c r="AV81" i="2"/>
  <c r="AV483" i="2"/>
  <c r="AV707" i="2"/>
  <c r="AV737" i="2"/>
  <c r="AV557" i="2"/>
  <c r="AV567" i="2"/>
  <c r="AV553" i="2"/>
  <c r="AV485" i="2"/>
  <c r="AV255" i="2"/>
  <c r="AV234" i="2"/>
  <c r="AV296" i="2"/>
  <c r="AV635" i="2"/>
  <c r="AV487" i="2"/>
  <c r="AV379" i="2"/>
  <c r="AV172" i="2"/>
  <c r="AV546" i="2"/>
  <c r="AV342" i="2"/>
  <c r="AV286" i="2"/>
  <c r="AV618" i="2"/>
  <c r="AV643" i="2"/>
  <c r="AV248" i="2"/>
  <c r="AV247" i="2"/>
  <c r="AV351" i="2"/>
  <c r="AV368" i="2"/>
  <c r="AV168" i="2"/>
  <c r="AV350" i="2"/>
  <c r="AV344" i="2"/>
  <c r="AV428" i="2"/>
  <c r="AV305" i="2"/>
  <c r="AV127" i="2"/>
  <c r="AV135" i="2"/>
  <c r="AV309" i="2"/>
  <c r="AV20" i="2"/>
  <c r="AV62" i="2"/>
  <c r="AV566" i="2"/>
  <c r="AV6" i="2"/>
  <c r="AV432" i="2"/>
  <c r="AV573" i="2"/>
  <c r="AV73" i="2"/>
  <c r="AV430" i="2"/>
  <c r="AV523" i="2"/>
  <c r="AV387" i="2"/>
  <c r="AV719" i="2"/>
  <c r="AV297" i="2"/>
  <c r="AV244" i="2"/>
  <c r="AV420" i="2"/>
  <c r="AV678" i="2"/>
  <c r="AV352" i="2"/>
  <c r="AV187" i="2"/>
  <c r="AV600" i="2"/>
  <c r="AV583" i="2"/>
  <c r="AV593" i="2"/>
  <c r="AV263" i="2"/>
  <c r="AV140" i="2"/>
  <c r="AV524" i="2"/>
  <c r="AV497" i="2"/>
  <c r="AV257" i="2"/>
  <c r="AV555" i="2"/>
  <c r="AV122" i="2"/>
  <c r="AV165" i="2"/>
  <c r="AV516" i="2"/>
  <c r="AV591" i="2"/>
  <c r="AV401" i="2"/>
  <c r="AV277" i="2"/>
  <c r="AV45" i="2"/>
  <c r="AV208" i="2"/>
  <c r="AV212" i="2"/>
  <c r="AV287" i="2"/>
  <c r="AV233" i="2"/>
  <c r="AV331" i="2"/>
  <c r="AV594" i="2"/>
  <c r="AV239" i="2"/>
  <c r="AV416" i="2"/>
  <c r="AV196" i="2"/>
  <c r="AV408" i="2"/>
  <c r="AV439" i="2"/>
  <c r="AV112" i="2"/>
  <c r="AV477" i="2"/>
  <c r="AV302" i="2"/>
  <c r="AV325" i="2"/>
  <c r="AV511" i="2"/>
  <c r="AV450" i="2"/>
  <c r="AV661" i="2"/>
  <c r="AV506" i="2"/>
  <c r="AV386" i="2"/>
  <c r="AV271" i="2"/>
  <c r="AV265" i="2"/>
  <c r="AV356" i="2"/>
  <c r="AV306" i="2"/>
  <c r="AV200" i="2"/>
  <c r="AV48" i="2"/>
  <c r="AV724" i="2"/>
  <c r="AV682" i="2"/>
  <c r="AV147" i="2"/>
  <c r="AV138" i="2"/>
  <c r="AV538" i="2"/>
  <c r="AV64" i="2"/>
  <c r="AV663" i="2"/>
  <c r="AV383" i="2"/>
  <c r="AV215" i="2"/>
  <c r="AV124" i="2"/>
  <c r="AV641" i="2"/>
  <c r="AV537" i="2"/>
  <c r="AV213" i="2"/>
  <c r="AV709" i="2"/>
  <c r="AV301" i="2"/>
  <c r="AV609" i="2"/>
  <c r="AV598" i="2"/>
  <c r="AV654" i="2"/>
  <c r="AV162" i="2"/>
  <c r="AV173" i="2"/>
  <c r="AV281" i="2"/>
  <c r="AV141" i="2"/>
  <c r="AV526" i="2"/>
  <c r="AV139" i="2"/>
  <c r="AV472" i="2"/>
  <c r="AV361" i="2"/>
  <c r="AV460" i="2"/>
  <c r="AV554" i="2"/>
  <c r="AV285" i="2"/>
  <c r="AV676" i="2"/>
  <c r="AV75" i="2"/>
  <c r="AV7" i="2"/>
  <c r="AV561" i="2"/>
  <c r="AV334" i="2"/>
  <c r="AV433" i="2"/>
  <c r="AV473" i="2"/>
  <c r="AV89" i="2"/>
  <c r="AV673" i="2"/>
  <c r="AV35" i="2"/>
  <c r="AV474" i="2"/>
  <c r="AV63" i="2"/>
  <c r="AV290" i="2"/>
  <c r="AV156" i="2"/>
  <c r="AV186" i="2"/>
  <c r="AV550" i="2"/>
  <c r="AV442" i="2"/>
  <c r="AV332" i="2"/>
  <c r="AV5" i="2"/>
  <c r="AV535" i="2"/>
  <c r="AV509" i="2"/>
  <c r="AV456" i="2"/>
  <c r="AV640" i="2"/>
  <c r="AV385" i="2"/>
  <c r="AV668" i="2"/>
  <c r="AV602" i="2"/>
  <c r="AV34" i="2"/>
  <c r="AV116" i="2"/>
  <c r="AV731" i="2"/>
  <c r="AV725" i="2"/>
  <c r="AV260" i="2"/>
  <c r="AV280" i="2"/>
  <c r="AV321" i="2"/>
  <c r="AV28" i="2"/>
  <c r="AV380" i="2"/>
  <c r="AV121" i="2"/>
  <c r="AV126" i="2"/>
  <c r="AV190" i="2"/>
  <c r="AV148" i="2"/>
  <c r="AV149" i="2"/>
  <c r="AV491" i="2"/>
  <c r="AV184" i="2"/>
  <c r="AV220" i="2"/>
  <c r="AV46" i="2"/>
  <c r="AV99" i="2"/>
  <c r="AV502" i="2"/>
  <c r="AV323" i="2"/>
  <c r="AV667" i="2"/>
  <c r="AV235" i="2"/>
  <c r="AV268" i="2"/>
  <c r="AV417" i="2"/>
  <c r="AV500" i="2"/>
  <c r="Z22" i="3" l="1"/>
  <c r="X55" i="3"/>
  <c r="X10" i="3"/>
  <c r="Z29" i="3"/>
  <c r="X72" i="3"/>
  <c r="Z114" i="3"/>
  <c r="Z25" i="3"/>
  <c r="X90" i="3"/>
  <c r="X66" i="3"/>
  <c r="X107" i="3"/>
  <c r="X58" i="3"/>
  <c r="Z58" i="3"/>
  <c r="Z62" i="3"/>
  <c r="X35" i="3"/>
  <c r="X88" i="3"/>
  <c r="Z108" i="3"/>
  <c r="X30" i="3"/>
  <c r="Z75" i="3"/>
  <c r="X62" i="3"/>
  <c r="X67" i="3"/>
  <c r="Z3" i="3"/>
  <c r="X92" i="3"/>
  <c r="Z61" i="3"/>
  <c r="Z70" i="3"/>
  <c r="X95" i="3"/>
  <c r="X109" i="3"/>
  <c r="X12" i="3"/>
  <c r="Z71" i="3"/>
  <c r="Z67" i="3"/>
  <c r="Z87" i="3"/>
  <c r="X28" i="3"/>
  <c r="X48" i="3"/>
  <c r="Z106" i="3"/>
  <c r="Z8" i="3"/>
  <c r="Z101" i="3"/>
  <c r="Z59" i="3"/>
  <c r="Z47" i="3"/>
  <c r="X82" i="3"/>
  <c r="X42" i="3"/>
  <c r="Z45" i="3"/>
  <c r="Z102" i="3"/>
  <c r="X79" i="3"/>
  <c r="X103" i="3"/>
  <c r="X104" i="3"/>
  <c r="Z65" i="3"/>
  <c r="Z4" i="3"/>
  <c r="Z73" i="3"/>
  <c r="X46" i="3"/>
  <c r="X117" i="3"/>
  <c r="Z49" i="3"/>
  <c r="Z6" i="3"/>
  <c r="X105" i="3"/>
  <c r="X33" i="3"/>
  <c r="X114" i="3"/>
  <c r="X116" i="3"/>
  <c r="Z14" i="3"/>
  <c r="Z26" i="3"/>
  <c r="X94" i="3"/>
  <c r="Z30" i="3"/>
  <c r="Z54" i="3"/>
  <c r="Z85" i="3"/>
  <c r="Z115" i="3"/>
  <c r="X89" i="3"/>
  <c r="Z33" i="3"/>
  <c r="X68" i="3"/>
  <c r="Z74" i="3"/>
  <c r="X57" i="3"/>
  <c r="Z83" i="3"/>
  <c r="X81" i="3"/>
  <c r="X8" i="3"/>
  <c r="X70" i="3"/>
  <c r="Z11" i="3"/>
  <c r="Z103" i="3"/>
  <c r="Z76" i="3"/>
  <c r="X101" i="3"/>
  <c r="X49" i="3"/>
  <c r="X14" i="3"/>
  <c r="Z12" i="3"/>
  <c r="X4" i="3"/>
  <c r="Z10" i="3"/>
  <c r="X118" i="3"/>
  <c r="Z86" i="3"/>
  <c r="X113" i="3"/>
  <c r="X7" i="3"/>
  <c r="Z79" i="3"/>
  <c r="Z111" i="3"/>
  <c r="Z13" i="3"/>
  <c r="X61" i="3"/>
  <c r="Z93" i="3"/>
  <c r="X71" i="3"/>
  <c r="Z46" i="3"/>
  <c r="Z39" i="3"/>
  <c r="X15" i="3"/>
  <c r="Z7" i="3"/>
  <c r="X23" i="3"/>
  <c r="Z31" i="3"/>
  <c r="Z18" i="3"/>
  <c r="X32" i="3"/>
  <c r="X9" i="3"/>
  <c r="X80" i="3"/>
  <c r="X38" i="3"/>
  <c r="X93" i="3"/>
  <c r="X60" i="3"/>
  <c r="X98" i="3"/>
  <c r="X47" i="3"/>
  <c r="X24" i="3"/>
  <c r="X85" i="3"/>
  <c r="Z104" i="3"/>
  <c r="Z52" i="3"/>
  <c r="X74" i="3"/>
  <c r="X115" i="3"/>
  <c r="X76" i="3"/>
  <c r="X100" i="3"/>
  <c r="X16" i="3"/>
  <c r="X6" i="3"/>
  <c r="Z15" i="3"/>
  <c r="X119" i="3"/>
  <c r="X64" i="3"/>
  <c r="Z43" i="3"/>
  <c r="X53" i="3"/>
  <c r="Z92" i="3"/>
  <c r="Z20" i="3"/>
  <c r="X36" i="3"/>
  <c r="X84" i="3"/>
  <c r="Z19" i="3"/>
  <c r="X91" i="3"/>
  <c r="X78" i="3"/>
  <c r="Z23" i="3"/>
  <c r="Z89" i="3"/>
  <c r="Z2" i="3"/>
  <c r="X102" i="3"/>
  <c r="X54" i="3"/>
  <c r="Z56" i="3"/>
  <c r="Z27" i="3"/>
  <c r="X108" i="3"/>
  <c r="X75" i="3"/>
  <c r="X13" i="3"/>
  <c r="Z105" i="3"/>
  <c r="Z9" i="3"/>
  <c r="X41" i="3"/>
  <c r="X5" i="3"/>
  <c r="Z28" i="3"/>
  <c r="Z95" i="3"/>
  <c r="X11" i="3"/>
  <c r="Z68" i="3"/>
  <c r="Z5" i="3"/>
  <c r="Z117" i="3"/>
  <c r="X99" i="3"/>
  <c r="Z116" i="3"/>
  <c r="X21" i="3"/>
  <c r="X87" i="3"/>
  <c r="X51" i="3"/>
  <c r="X31" i="3"/>
  <c r="Z32" i="3"/>
  <c r="Z44" i="3"/>
  <c r="Z17" i="3"/>
  <c r="Z36" i="3"/>
  <c r="Z119" i="3"/>
  <c r="Z107" i="3"/>
  <c r="Z120" i="3"/>
  <c r="Z81" i="3"/>
  <c r="X106" i="3"/>
  <c r="Z96" i="3"/>
  <c r="Z16" i="3"/>
  <c r="Z50" i="3"/>
  <c r="Z90" i="3"/>
  <c r="Z51" i="3"/>
  <c r="X17" i="3"/>
  <c r="X77" i="3"/>
  <c r="Z53" i="3"/>
  <c r="Z34" i="3"/>
  <c r="X110" i="3"/>
  <c r="X83" i="3"/>
  <c r="Z72" i="3"/>
  <c r="Z113" i="3"/>
  <c r="Z100" i="3"/>
  <c r="X44" i="3"/>
  <c r="Z55" i="3"/>
  <c r="X86" i="3"/>
  <c r="X96" i="3"/>
  <c r="Z35" i="3"/>
  <c r="Z82" i="3"/>
  <c r="Z24" i="3"/>
  <c r="Z88" i="3"/>
  <c r="X20" i="3"/>
  <c r="Z21" i="3"/>
  <c r="X34" i="3"/>
  <c r="X59" i="3"/>
  <c r="Z69" i="3"/>
  <c r="Z84" i="3"/>
  <c r="X112" i="3"/>
  <c r="Z48" i="3"/>
  <c r="X56" i="3"/>
  <c r="Z91" i="3"/>
  <c r="X27" i="3"/>
  <c r="X69" i="3"/>
  <c r="Z66" i="3"/>
  <c r="X65" i="3"/>
  <c r="Z42" i="3"/>
  <c r="X73" i="3"/>
  <c r="X18" i="3"/>
  <c r="Z37" i="3"/>
  <c r="X52" i="3"/>
  <c r="Z98" i="3"/>
  <c r="X26" i="3"/>
  <c r="X97" i="3"/>
  <c r="X40" i="3"/>
  <c r="X22" i="3"/>
  <c r="X45" i="3"/>
  <c r="X19" i="3"/>
  <c r="X3" i="3"/>
  <c r="Z60" i="3"/>
  <c r="Z97" i="3"/>
  <c r="X63" i="3"/>
  <c r="X29" i="3"/>
  <c r="X50" i="3"/>
  <c r="X2" i="3"/>
  <c r="Z77" i="3"/>
  <c r="Z57" i="3"/>
  <c r="Z110" i="3"/>
  <c r="Z63" i="3"/>
  <c r="Z80" i="3"/>
  <c r="Z118" i="3"/>
  <c r="Z64" i="3"/>
  <c r="Z41" i="3"/>
  <c r="Z40" i="3"/>
  <c r="X120" i="3"/>
  <c r="X111" i="3"/>
  <c r="X43" i="3"/>
  <c r="Z78" i="3"/>
  <c r="X39" i="3"/>
  <c r="Z109" i="3"/>
  <c r="Z94" i="3"/>
  <c r="Z99" i="3"/>
</calcChain>
</file>

<file path=xl/sharedStrings.xml><?xml version="1.0" encoding="utf-8"?>
<sst xmlns="http://schemas.openxmlformats.org/spreadsheetml/2006/main" count="10615" uniqueCount="3233">
  <si>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</si>
  <si>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</si>
  <si>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</si>
  <si>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</si>
  <si>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</si>
  <si>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</si>
  <si>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</si>
  <si>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</si>
  <si>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</si>
  <si>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</si>
  <si>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</si>
  <si>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</si>
  <si>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</si>
  <si>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</si>
  <si>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</si>
  <si>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</si>
  <si>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</si>
  <si>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</si>
  <si>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</si>
  <si>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</si>
  <si>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</si>
  <si>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</si>
  <si>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</si>
  <si>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</si>
  <si>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</si>
  <si>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</si>
  <si>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</si>
  <si>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</si>
  <si>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</si>
  <si>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</si>
  <si>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</si>
  <si>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</si>
  <si>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</si>
  <si>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</si>
  <si>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</si>
  <si>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Life Insurance Corporation Of India</t>
  </si>
  <si>
    <t>LICI</t>
  </si>
  <si>
    <t>Insurance</t>
  </si>
  <si>
    <t>ITC Ltd</t>
  </si>
  <si>
    <t>ITC</t>
  </si>
  <si>
    <t>FMCG - Tobacco</t>
  </si>
  <si>
    <t>Hindustan Unilever Ltd</t>
  </si>
  <si>
    <t>HINDUNILVR</t>
  </si>
  <si>
    <t>FMCG - Household Products</t>
  </si>
  <si>
    <t>Larsen and Toubro Ltd</t>
  </si>
  <si>
    <t>LT</t>
  </si>
  <si>
    <t>Construction &amp; Engineering</t>
  </si>
  <si>
    <t>HCL Technologies Ltd</t>
  </si>
  <si>
    <t>HCLTECH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</si>
  <si>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</si>
  <si>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</si>
  <si>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</si>
  <si>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</si>
  <si>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</si>
  <si>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</si>
  <si>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Mahindra and Mahindra Ltd</t>
  </si>
  <si>
    <t>M&amp;M</t>
  </si>
  <si>
    <t>Four Wheelers</t>
  </si>
  <si>
    <t>Axis Bank Ltd</t>
  </si>
  <si>
    <t>AXISBANK</t>
  </si>
  <si>
    <t>NTPC Ltd</t>
  </si>
  <si>
    <t>NTPC</t>
  </si>
  <si>
    <t>Power Generation</t>
  </si>
  <si>
    <t>Maruti Suzuki India Ltd</t>
  </si>
  <si>
    <t>MARUTI</t>
  </si>
  <si>
    <t>Kotak Mahindra Bank Ltd</t>
  </si>
  <si>
    <t>KOTAKBANK</t>
  </si>
  <si>
    <t>UltraTech Cement Ltd</t>
  </si>
  <si>
    <t>ULTRACEMCO</t>
  </si>
  <si>
    <t>Cement</t>
  </si>
  <si>
    <t>Oil and Natural Gas Corporation Ltd</t>
  </si>
  <si>
    <t>ONGC</t>
  </si>
  <si>
    <t>Oil &amp; Gas - Exploration &amp; Production</t>
  </si>
  <si>
    <t>Power Grid Corporation of India Ltd</t>
  </si>
  <si>
    <t>POWERGRID</t>
  </si>
  <si>
    <t>Power Transmission &amp; Distribution</t>
  </si>
  <si>
    <t>Wipro Ltd</t>
  </si>
  <si>
    <t>WIPRO</t>
  </si>
  <si>
    <t>Hindustan Aeronautics Ltd</t>
  </si>
  <si>
    <t>HAL</t>
  </si>
  <si>
    <t>Aerospace &amp; Defense Equipments</t>
  </si>
  <si>
    <t>Titan Company Ltd</t>
  </si>
  <si>
    <t>TITAN</t>
  </si>
  <si>
    <t>Precious Metals, Jewellery &amp; Watches</t>
  </si>
  <si>
    <t>Tata Motors Ltd</t>
  </si>
  <si>
    <t>TATAMOTORS</t>
  </si>
  <si>
    <t>Adani Enterprises Ltd</t>
  </si>
  <si>
    <t>ADANIENT</t>
  </si>
  <si>
    <t>Commodities Trading</t>
  </si>
  <si>
    <t>Adani Ports and Special Economic Zone Ltd</t>
  </si>
  <si>
    <t>ADANIPORTS</t>
  </si>
  <si>
    <t>Ports</t>
  </si>
  <si>
    <t>Siemens Ltd</t>
  </si>
  <si>
    <t>SIEMENS</t>
  </si>
  <si>
    <t>Conglomerates</t>
  </si>
  <si>
    <t>Zomato Ltd</t>
  </si>
  <si>
    <t>ZOMATO</t>
  </si>
  <si>
    <t>Online Services</t>
  </si>
  <si>
    <t>Coal India Ltd</t>
  </si>
  <si>
    <t>COALINDIA</t>
  </si>
  <si>
    <t>Mining - Coal</t>
  </si>
  <si>
    <t>Bajaj Finserv Ltd</t>
  </si>
  <si>
    <t>BAJAJFINSV</t>
  </si>
  <si>
    <t>Bajaj Auto Limited</t>
  </si>
  <si>
    <t>BAJAJ-AUTO</t>
  </si>
  <si>
    <t>Two Wheelers</t>
  </si>
  <si>
    <t>Avenue Supermarts Ltd</t>
  </si>
  <si>
    <t>DMART</t>
  </si>
  <si>
    <t>Retail - Department Stores</t>
  </si>
  <si>
    <t>JSW Steel Ltd</t>
  </si>
  <si>
    <t>JSWSTEEL</t>
  </si>
  <si>
    <t>Iron &amp; Steel</t>
  </si>
  <si>
    <t>Trent Ltd</t>
  </si>
  <si>
    <t>TRENT</t>
  </si>
  <si>
    <t>Retail - Apparel</t>
  </si>
  <si>
    <t>Asian Paints Ltd</t>
  </si>
  <si>
    <t>ASIANPAINT</t>
  </si>
  <si>
    <t>Paints</t>
  </si>
  <si>
    <t>Bharat Electronics Ltd</t>
  </si>
  <si>
    <t>BEL</t>
  </si>
  <si>
    <t>Electronic Equipments</t>
  </si>
  <si>
    <t>Nestle India Ltd</t>
  </si>
  <si>
    <t>NESTLEIND</t>
  </si>
  <si>
    <t>FMCG - Foods</t>
  </si>
  <si>
    <t>Jio Financial Services Ltd</t>
  </si>
  <si>
    <t>JIOFIN</t>
  </si>
  <si>
    <t>Hindustan Zinc Ltd</t>
  </si>
  <si>
    <t>HINDZINC</t>
  </si>
  <si>
    <t>Mining - Diversified</t>
  </si>
  <si>
    <t>Varun Beverages Ltd</t>
  </si>
  <si>
    <t>VBL</t>
  </si>
  <si>
    <t>Soft Drinks</t>
  </si>
  <si>
    <t>Adani Power Ltd</t>
  </si>
  <si>
    <t>ADANIPOWER</t>
  </si>
  <si>
    <t>DLF Ltd</t>
  </si>
  <si>
    <t>DLF</t>
  </si>
  <si>
    <t>Real Estate</t>
  </si>
  <si>
    <t>Adani Green Energy Ltd</t>
  </si>
  <si>
    <t>ADANIGREEN</t>
  </si>
  <si>
    <t>Renewable Energy</t>
  </si>
  <si>
    <t>Indian Oil Corporation Ltd</t>
  </si>
  <si>
    <t>IOC</t>
  </si>
  <si>
    <t>Indian Railway Finance Corp Ltd</t>
  </si>
  <si>
    <t>IRFC</t>
  </si>
  <si>
    <t>Specialized Finance</t>
  </si>
  <si>
    <t>Tata Steel Ltd</t>
  </si>
  <si>
    <t>TATASTEEL</t>
  </si>
  <si>
    <t>Vedanta Ltd</t>
  </si>
  <si>
    <t>VEDL</t>
  </si>
  <si>
    <t>Metals - Diversified</t>
  </si>
  <si>
    <t>LTIMindtree Ltd</t>
  </si>
  <si>
    <t>LTIM</t>
  </si>
  <si>
    <t>Grasim Industries Ltd</t>
  </si>
  <si>
    <t>GRASIM</t>
  </si>
  <si>
    <t>Tech Mahindra Ltd</t>
  </si>
  <si>
    <t>TECHM</t>
  </si>
  <si>
    <t>Interglobe Aviation Ltd</t>
  </si>
  <si>
    <t>INDIGO</t>
  </si>
  <si>
    <t>Airlines</t>
  </si>
  <si>
    <t>Power Finance Corporation Ltd</t>
  </si>
  <si>
    <t>PFC</t>
  </si>
  <si>
    <t>Divi's Laboratories Ltd</t>
  </si>
  <si>
    <t>DIVISLAB</t>
  </si>
  <si>
    <t>Labs &amp; Life Sciences Services</t>
  </si>
  <si>
    <t>Pidilite Industries Ltd</t>
  </si>
  <si>
    <t>PIDILITIND</t>
  </si>
  <si>
    <t>Diversified Chemicals</t>
  </si>
  <si>
    <t>ABB India Ltd</t>
  </si>
  <si>
    <t>ABB</t>
  </si>
  <si>
    <t>Heavy Electrical Equipments</t>
  </si>
  <si>
    <t>Hyundai Motor India Ltd</t>
  </si>
  <si>
    <t>HYUNDAI</t>
  </si>
  <si>
    <t>Hindalco Industries Ltd</t>
  </si>
  <si>
    <t>HINDALCO</t>
  </si>
  <si>
    <t>Metals - Aluminium</t>
  </si>
  <si>
    <t>SBI Life Insurance Company Ltd</t>
  </si>
  <si>
    <t>SBILIFE</t>
  </si>
  <si>
    <t>REC Limited</t>
  </si>
  <si>
    <t>RECLTD</t>
  </si>
  <si>
    <t>Ambuja Cements Ltd</t>
  </si>
  <si>
    <t>AMBUJACEM</t>
  </si>
  <si>
    <t>Tata Power Company Ltd</t>
  </si>
  <si>
    <t>TATAPOWER</t>
  </si>
  <si>
    <t>HDFC Life Insurance Company Ltd</t>
  </si>
  <si>
    <t>HDFCLIFE</t>
  </si>
  <si>
    <t>Eicher Motors Ltd</t>
  </si>
  <si>
    <t>EICHERMOT</t>
  </si>
  <si>
    <t>Trucks &amp; Buses</t>
  </si>
  <si>
    <t>Bank of Baroda Ltd</t>
  </si>
  <si>
    <t>BANKBARODA</t>
  </si>
  <si>
    <t>Gail (India) Ltd</t>
  </si>
  <si>
    <t>GAIL</t>
  </si>
  <si>
    <t>Gas Distribution</t>
  </si>
  <si>
    <t>Macrotech Developers Ltd</t>
  </si>
  <si>
    <t>LODHA</t>
  </si>
  <si>
    <t>Bharat Petroleum Corporation Ltd</t>
  </si>
  <si>
    <t>BPCL</t>
  </si>
  <si>
    <t>Godrej Consumer Products Ltd</t>
  </si>
  <si>
    <t>GODREJCP</t>
  </si>
  <si>
    <t>FMCG - Personal Products</t>
  </si>
  <si>
    <t>Punjab National Bank</t>
  </si>
  <si>
    <t>PNB</t>
  </si>
  <si>
    <t>Cipla Ltd</t>
  </si>
  <si>
    <t>CIPLA</t>
  </si>
  <si>
    <t>TVS Motor Company Ltd</t>
  </si>
  <si>
    <t>TVSMOTOR</t>
  </si>
  <si>
    <t>Ntpc Green Energy Ltd</t>
  </si>
  <si>
    <t>NTPCGREEN</t>
  </si>
  <si>
    <t>Bajaj Holdings and Investment Ltd</t>
  </si>
  <si>
    <t>BAJAJHLDNG</t>
  </si>
  <si>
    <t>Asset Management</t>
  </si>
  <si>
    <t>Shriram Finance Ltd</t>
  </si>
  <si>
    <t>SHRIRAMFIN</t>
  </si>
  <si>
    <t>Britannia Industries Ltd</t>
  </si>
  <si>
    <t>BRITANNIA</t>
  </si>
  <si>
    <t>Samvardhana Motherson International Ltd</t>
  </si>
  <si>
    <t>MOTHERSON</t>
  </si>
  <si>
    <t>Auto Parts</t>
  </si>
  <si>
    <t>CG Power and Industrial Solutions Ltd</t>
  </si>
  <si>
    <t>CGPOWER</t>
  </si>
  <si>
    <t>Indian Hotels Company Ltd</t>
  </si>
  <si>
    <t>INDHOTEL</t>
  </si>
  <si>
    <t>Hotels, Resorts &amp; Cruise Lines</t>
  </si>
  <si>
    <t>Torrent Pharmaceuticals Ltd</t>
  </si>
  <si>
    <t>TORNTPHARM</t>
  </si>
  <si>
    <t>Bajaj Housing Finance Ltd</t>
  </si>
  <si>
    <t>BAJAJHFL</t>
  </si>
  <si>
    <t>Swiggy Ltd</t>
  </si>
  <si>
    <t>SWIGGY</t>
  </si>
  <si>
    <t>United Spirits Ltd</t>
  </si>
  <si>
    <t>UNITDSPR</t>
  </si>
  <si>
    <t>Alcoholic Beverages</t>
  </si>
  <si>
    <t>JSW Energy Ltd</t>
  </si>
  <si>
    <t>JSWENERGY</t>
  </si>
  <si>
    <t>Polycab India Ltd</t>
  </si>
  <si>
    <t>POLYCAB</t>
  </si>
  <si>
    <t>Electrical Components &amp; Equipments</t>
  </si>
  <si>
    <t>Havells India Ltd</t>
  </si>
  <si>
    <t>HAVELLS</t>
  </si>
  <si>
    <t>Info Edge (India) Ltd</t>
  </si>
  <si>
    <t>NAUKRI</t>
  </si>
  <si>
    <t>Oracle Financial Services Software Ltd</t>
  </si>
  <si>
    <t>OFSS</t>
  </si>
  <si>
    <t>Software Services</t>
  </si>
  <si>
    <t>Cholamandalam Investment and Finance Company Ltd</t>
  </si>
  <si>
    <t>CHOLAFIN</t>
  </si>
  <si>
    <t>Bosch Ltd</t>
  </si>
  <si>
    <t>BOSCHLTD</t>
  </si>
  <si>
    <t>Indian Overseas Bank</t>
  </si>
  <si>
    <t>IOB</t>
  </si>
  <si>
    <t>Mankind Pharma Ltd</t>
  </si>
  <si>
    <t>MANKIND</t>
  </si>
  <si>
    <t>Apollo Hospitals Enterprise Ltd</t>
  </si>
  <si>
    <t>APOLLOHOSP</t>
  </si>
  <si>
    <t>Hospitals &amp; Diagnostic Centres</t>
  </si>
  <si>
    <t>Dr Reddy's Laboratories Ltd</t>
  </si>
  <si>
    <t>DRREDDY</t>
  </si>
  <si>
    <t>Dixon Technologies (India) Ltd</t>
  </si>
  <si>
    <t>DIXON</t>
  </si>
  <si>
    <t>Home Electronics &amp; Appliances</t>
  </si>
  <si>
    <t>Max Healthcare Institute Ltd</t>
  </si>
  <si>
    <t>MAXHEALTH</t>
  </si>
  <si>
    <t>ICICI Prudential Life Insurance Company Ltd</t>
  </si>
  <si>
    <t>ICICIPRULI</t>
  </si>
  <si>
    <t>Zydus Lifesciences Ltd</t>
  </si>
  <si>
    <t>ZYDUSLIFE</t>
  </si>
  <si>
    <t>Shree Cement Ltd</t>
  </si>
  <si>
    <t>SHREECEM</t>
  </si>
  <si>
    <t>Cummins India Ltd</t>
  </si>
  <si>
    <t>CUMMINSIND</t>
  </si>
  <si>
    <t>Industrial Machinery</t>
  </si>
  <si>
    <t>Adani Energy Solutions Ltd</t>
  </si>
  <si>
    <t>ADANIENSOL</t>
  </si>
  <si>
    <t>Power Infrastructure</t>
  </si>
  <si>
    <t>Union Bank of India Ltd</t>
  </si>
  <si>
    <t>UNIONBANK</t>
  </si>
  <si>
    <t>Canara Bank Ltd</t>
  </si>
  <si>
    <t>CANBK</t>
  </si>
  <si>
    <t>Lupin Ltd</t>
  </si>
  <si>
    <t>LUPIN</t>
  </si>
  <si>
    <t>Mazagon Dock Shipbuilders Ltd</t>
  </si>
  <si>
    <t>MAZDOCK</t>
  </si>
  <si>
    <t>Shipbuilding</t>
  </si>
  <si>
    <t>Solar Industries India Ltd</t>
  </si>
  <si>
    <t>SOLARINDS</t>
  </si>
  <si>
    <t>Commodity Chemicals</t>
  </si>
  <si>
    <t>Tata Consumer Products Ltd</t>
  </si>
  <si>
    <t>TATACONSUM</t>
  </si>
  <si>
    <t>Tea &amp; Coffee</t>
  </si>
  <si>
    <t>Hero MotoCorp Ltd</t>
  </si>
  <si>
    <t>HEROMOTOCO</t>
  </si>
  <si>
    <t>ICICI Lombard General Insurance Company Ltd</t>
  </si>
  <si>
    <t>ICICIGI</t>
  </si>
  <si>
    <t>Jindal Steel And Power Ltd</t>
  </si>
  <si>
    <t>JINDALSTEL</t>
  </si>
  <si>
    <t>Indus Towers Ltd</t>
  </si>
  <si>
    <t>INDUSTOWER</t>
  </si>
  <si>
    <t>Telecom Infrastructure</t>
  </si>
  <si>
    <t>Dabur India Ltd</t>
  </si>
  <si>
    <t>DABUR</t>
  </si>
  <si>
    <t>Persistent Systems Ltd</t>
  </si>
  <si>
    <t>PERSISTENT</t>
  </si>
  <si>
    <t>Rail Vikas Nigam Ltd</t>
  </si>
  <si>
    <t>RVNL</t>
  </si>
  <si>
    <t>HDFC Asset Management Company Ltd</t>
  </si>
  <si>
    <t>HDFCAMC</t>
  </si>
  <si>
    <t>IDBI Bank Ltd</t>
  </si>
  <si>
    <t>IDBI</t>
  </si>
  <si>
    <t>Suzlon Energy Ltd</t>
  </si>
  <si>
    <t>SUZLON</t>
  </si>
  <si>
    <t>Renewable Energy Equipment &amp; Services</t>
  </si>
  <si>
    <t>GMR Airports Ltd</t>
  </si>
  <si>
    <t>GMRINFRA</t>
  </si>
  <si>
    <t>PB Fintech Ltd</t>
  </si>
  <si>
    <t>POLICYBZR</t>
  </si>
  <si>
    <t>Bharat Heavy Electricals Ltd</t>
  </si>
  <si>
    <t>BHEL</t>
  </si>
  <si>
    <t>Godrej Properties Ltd</t>
  </si>
  <si>
    <t>GODREJPROP</t>
  </si>
  <si>
    <t>Adani Total Gas Ltd</t>
  </si>
  <si>
    <t>ATGL</t>
  </si>
  <si>
    <t>Marico Ltd</t>
  </si>
  <si>
    <t>MARICO</t>
  </si>
  <si>
    <t>NHPC Ltd</t>
  </si>
  <si>
    <t>NHPC</t>
  </si>
  <si>
    <t>Hindustan Petroleum Corp Ltd</t>
  </si>
  <si>
    <t>HINDPETRO</t>
  </si>
  <si>
    <t>Torrent Power Ltd</t>
  </si>
  <si>
    <t>TORNTPOWER</t>
  </si>
  <si>
    <t>Oil India Ltd</t>
  </si>
  <si>
    <t>OIL</t>
  </si>
  <si>
    <t>Colgate-Palmolive (India) Ltd</t>
  </si>
  <si>
    <t>COLPAL</t>
  </si>
  <si>
    <t>Indian Bank</t>
  </si>
  <si>
    <t>INDIANB</t>
  </si>
  <si>
    <t>Indusind Bank Ltd</t>
  </si>
  <si>
    <t>INDUSINDBK</t>
  </si>
  <si>
    <t>Muthoot Finance Ltd</t>
  </si>
  <si>
    <t>MUTHOOTFIN</t>
  </si>
  <si>
    <t>Waaree Energies Ltd</t>
  </si>
  <si>
    <t>WAAREEENER</t>
  </si>
  <si>
    <t>Kalyan Jewellers India Ltd</t>
  </si>
  <si>
    <t>KALYANKJIL</t>
  </si>
  <si>
    <t>Oberoi Realty Ltd</t>
  </si>
  <si>
    <t>OBEROIRLTY</t>
  </si>
  <si>
    <t>Prestige Estates Projects Ltd</t>
  </si>
  <si>
    <t>PRESTIGE</t>
  </si>
  <si>
    <t>Aurobindo Pharma Ltd</t>
  </si>
  <si>
    <t>AUROPHARMA</t>
  </si>
  <si>
    <t>General Insurance Corporation of India</t>
  </si>
  <si>
    <t>GICRE</t>
  </si>
  <si>
    <t>Tube Investments of India Ltd</t>
  </si>
  <si>
    <t>TIINDIA</t>
  </si>
  <si>
    <t>Cycles</t>
  </si>
  <si>
    <t>Bharti Hexacom Ltd</t>
  </si>
  <si>
    <t>BHARTIHEXA</t>
  </si>
  <si>
    <t>NMDC Ltd</t>
  </si>
  <si>
    <t>NMDC</t>
  </si>
  <si>
    <t>Mining - Iron Ore</t>
  </si>
  <si>
    <t>Ashok Leyland Ltd</t>
  </si>
  <si>
    <t>ASHOKLEY</t>
  </si>
  <si>
    <t>SRF Ltd</t>
  </si>
  <si>
    <t>SRF</t>
  </si>
  <si>
    <t>Patanjali Foods Ltd</t>
  </si>
  <si>
    <t>PATANJALI</t>
  </si>
  <si>
    <t>Packaged Foods &amp; Meats</t>
  </si>
  <si>
    <t>Alkem Laboratories Ltd</t>
  </si>
  <si>
    <t>ALKEM</t>
  </si>
  <si>
    <t>SBI Cards and Payment Services Ltd</t>
  </si>
  <si>
    <t>SBICARD</t>
  </si>
  <si>
    <t>Payment Infrastructure</t>
  </si>
  <si>
    <t>JSW Infrastructure Ltd</t>
  </si>
  <si>
    <t>JSWINFRA</t>
  </si>
  <si>
    <t>Indian Railway Catering and Tourism Corporation Ltd</t>
  </si>
  <si>
    <t>IRCTC</t>
  </si>
  <si>
    <t>Fertilisers And Chemicals Travancore Ltd</t>
  </si>
  <si>
    <t>FACT</t>
  </si>
  <si>
    <t>Fertilizers &amp; Agro Chemicals</t>
  </si>
  <si>
    <t>Yes Bank Ltd</t>
  </si>
  <si>
    <t>YESBANK</t>
  </si>
  <si>
    <t>Bharat Forge Ltd</t>
  </si>
  <si>
    <t>BHARATFORG</t>
  </si>
  <si>
    <t>PI Industries Ltd</t>
  </si>
  <si>
    <t>PIIND</t>
  </si>
  <si>
    <t>Phoenix Mills Ltd</t>
  </si>
  <si>
    <t>PHOENIXLTD</t>
  </si>
  <si>
    <t>BSE Ltd</t>
  </si>
  <si>
    <t>BSE</t>
  </si>
  <si>
    <t>Stock Exchanges &amp; Ratings</t>
  </si>
  <si>
    <t>Supreme Industries Ltd</t>
  </si>
  <si>
    <t>SUPREMEIND</t>
  </si>
  <si>
    <t>Plastic Products</t>
  </si>
  <si>
    <t>Abbott India Ltd</t>
  </si>
  <si>
    <t>ABBOTINDIA</t>
  </si>
  <si>
    <t>UNO Minda Ltd</t>
  </si>
  <si>
    <t>UNOMINDA</t>
  </si>
  <si>
    <t>Linde India Ltd</t>
  </si>
  <si>
    <t>LINDEINDIA</t>
  </si>
  <si>
    <t>Jindal Stainless Ltd</t>
  </si>
  <si>
    <t>JSL</t>
  </si>
  <si>
    <t>Coforge Ltd</t>
  </si>
  <si>
    <t>COFORGE</t>
  </si>
  <si>
    <t>One 97 Communications Ltd</t>
  </si>
  <si>
    <t>PAYTM</t>
  </si>
  <si>
    <t>Business Support Services</t>
  </si>
  <si>
    <t>Vodafone Idea Ltd</t>
  </si>
  <si>
    <t>IDEA</t>
  </si>
  <si>
    <t>Motilal Oswal Financial Services Ltd</t>
  </si>
  <si>
    <t>MOTILALOFS</t>
  </si>
  <si>
    <t>Diversified Financials</t>
  </si>
  <si>
    <t>Mphasis Ltd</t>
  </si>
  <si>
    <t>MPHASIS</t>
  </si>
  <si>
    <t>Schaeffler India Ltd</t>
  </si>
  <si>
    <t>SCHAEFFLER</t>
  </si>
  <si>
    <t>L&amp;T Technology Services Ltd</t>
  </si>
  <si>
    <t>LTTS</t>
  </si>
  <si>
    <t>Berger Paints India Ltd</t>
  </si>
  <si>
    <t>BERGEPAINT</t>
  </si>
  <si>
    <t>Voltas Ltd</t>
  </si>
  <si>
    <t>VOLTAS</t>
  </si>
  <si>
    <t>Indian Renewable Energy Development Agency Ltd</t>
  </si>
  <si>
    <t>IREDA</t>
  </si>
  <si>
    <t>Lloyds Metals And Energy Ltd</t>
  </si>
  <si>
    <t>LLOYDSME</t>
  </si>
  <si>
    <t>Balkrishna Industries Ltd</t>
  </si>
  <si>
    <t>BALKRISIND</t>
  </si>
  <si>
    <t>Tires &amp; Rubber</t>
  </si>
  <si>
    <t>Premier Energies Ltd</t>
  </si>
  <si>
    <t>PREMIERENE</t>
  </si>
  <si>
    <t>Thermax Limited</t>
  </si>
  <si>
    <t>THERMAX</t>
  </si>
  <si>
    <t>UCO Bank</t>
  </si>
  <si>
    <t>UCOBANK</t>
  </si>
  <si>
    <t>MRF Ltd</t>
  </si>
  <si>
    <t>MRF</t>
  </si>
  <si>
    <t>Fortis Healthcare Ltd</t>
  </si>
  <si>
    <t>FORTIS</t>
  </si>
  <si>
    <t>Coromandel International Ltd</t>
  </si>
  <si>
    <t>COROMANDEL</t>
  </si>
  <si>
    <t>Aditya Birla Capital Ltd</t>
  </si>
  <si>
    <t>ABCAPITAL</t>
  </si>
  <si>
    <t>Bank of India Ltd</t>
  </si>
  <si>
    <t>BANKINDIA</t>
  </si>
  <si>
    <t>Hitachi Energy India Ltd</t>
  </si>
  <si>
    <t>POWERINDIA</t>
  </si>
  <si>
    <t>United Breweries Ltd</t>
  </si>
  <si>
    <t>UBL</t>
  </si>
  <si>
    <t>Procter &amp; Gamble Hygiene and Health Care Ltd</t>
  </si>
  <si>
    <t>PGHH</t>
  </si>
  <si>
    <t>Tata Communications Ltd</t>
  </si>
  <si>
    <t>TATACOMM</t>
  </si>
  <si>
    <t>Federal Bank Ltd</t>
  </si>
  <si>
    <t>FEDERALBNK</t>
  </si>
  <si>
    <t>Page Industries Ltd</t>
  </si>
  <si>
    <t>PAGEIND</t>
  </si>
  <si>
    <t>Apparel &amp; Accessories</t>
  </si>
  <si>
    <t>Container Corporation of India Ltd</t>
  </si>
  <si>
    <t>CONCOR</t>
  </si>
  <si>
    <t>Logistics</t>
  </si>
  <si>
    <t>Petronet LNG Ltd</t>
  </si>
  <si>
    <t>PETRONET</t>
  </si>
  <si>
    <t>Oil &amp; Gas - Storage &amp; Transportation</t>
  </si>
  <si>
    <t>Steel Authority of India Ltd</t>
  </si>
  <si>
    <t>SAIL</t>
  </si>
  <si>
    <t>Astral Ltd</t>
  </si>
  <si>
    <t>ASTRAL</t>
  </si>
  <si>
    <t>Building Products - Pipes</t>
  </si>
  <si>
    <t>Central Bank of India Ltd</t>
  </si>
  <si>
    <t>CENTRALBK</t>
  </si>
  <si>
    <t>Fsn E-Commerce Ventures Ltd</t>
  </si>
  <si>
    <t>NYKAA</t>
  </si>
  <si>
    <t>Wellness Services</t>
  </si>
  <si>
    <t>IDFC First Bank Ltd</t>
  </si>
  <si>
    <t>IDFCFIRSTB</t>
  </si>
  <si>
    <t>UPL Ltd</t>
  </si>
  <si>
    <t>UPL</t>
  </si>
  <si>
    <t>GE Vernova T&amp;D India Ltd</t>
  </si>
  <si>
    <t>GVT&amp;D</t>
  </si>
  <si>
    <t>Housing and Urban Development Corporation Ltd</t>
  </si>
  <si>
    <t>HUDCO</t>
  </si>
  <si>
    <t>SJVN Ltd</t>
  </si>
  <si>
    <t>SJVN</t>
  </si>
  <si>
    <t>National Aluminium Co Ltd</t>
  </si>
  <si>
    <t>NATIONALUM</t>
  </si>
  <si>
    <t>Sundaram Finance Ltd</t>
  </si>
  <si>
    <t>SUNDARMFIN</t>
  </si>
  <si>
    <t>360 One Wam Ltd</t>
  </si>
  <si>
    <t>360ONE</t>
  </si>
  <si>
    <t>Investment Banking &amp; Brokerage</t>
  </si>
  <si>
    <t>Biocon Ltd</t>
  </si>
  <si>
    <t>BIOCON</t>
  </si>
  <si>
    <t>Biotechnology</t>
  </si>
  <si>
    <t>Gujarat Fluorochemicals Ltd</t>
  </si>
  <si>
    <t>FLUOROCHEM</t>
  </si>
  <si>
    <t>Specialty Chemicals</t>
  </si>
  <si>
    <t>Cochin Shipyard Ltd</t>
  </si>
  <si>
    <t>COCHINSHIP</t>
  </si>
  <si>
    <t>AU Small Finance Bank Ltd</t>
  </si>
  <si>
    <t>AUBANK</t>
  </si>
  <si>
    <t>Tata Elxsi Ltd</t>
  </si>
  <si>
    <t>TATAELXSI</t>
  </si>
  <si>
    <t>Glenmark Pharmaceuticals Ltd</t>
  </si>
  <si>
    <t>GLENMARK</t>
  </si>
  <si>
    <t>Bank of Maharashtra Ltd</t>
  </si>
  <si>
    <t>MAHABANK</t>
  </si>
  <si>
    <t>Nippon Life India Asset Management Ltd</t>
  </si>
  <si>
    <t>NAM-INDIA</t>
  </si>
  <si>
    <t>APL Apollo Tubes Ltd</t>
  </si>
  <si>
    <t>APLAPOLLO</t>
  </si>
  <si>
    <t>Jubilant Foodworks Ltd</t>
  </si>
  <si>
    <t>JUBLFOOD</t>
  </si>
  <si>
    <t>Restaurants &amp; Cafes</t>
  </si>
  <si>
    <t>ACC Ltd</t>
  </si>
  <si>
    <t>ACC</t>
  </si>
  <si>
    <t>Bharat Dynamics Ltd</t>
  </si>
  <si>
    <t>BDL</t>
  </si>
  <si>
    <t>Sona BLW Precision Forgings Ltd</t>
  </si>
  <si>
    <t>SONACOMS</t>
  </si>
  <si>
    <t>KEI Industries Ltd</t>
  </si>
  <si>
    <t>KEI</t>
  </si>
  <si>
    <t>Cables</t>
  </si>
  <si>
    <t>Ola Electric Mobility Ltd</t>
  </si>
  <si>
    <t>OLAELEC</t>
  </si>
  <si>
    <t>GlaxoSmithKline Pharmaceuticals Ltd</t>
  </si>
  <si>
    <t>GLAXO</t>
  </si>
  <si>
    <t>Apar Industries Ltd</t>
  </si>
  <si>
    <t>APARINDS</t>
  </si>
  <si>
    <t>Adani Wilmar Ltd</t>
  </si>
  <si>
    <t>AWL</t>
  </si>
  <si>
    <t>Kaynes Technology India Ltd</t>
  </si>
  <si>
    <t>KAYNES</t>
  </si>
  <si>
    <t>Max Financial Services Ltd</t>
  </si>
  <si>
    <t>MFSL</t>
  </si>
  <si>
    <t>KPIT Technologies Ltd</t>
  </si>
  <si>
    <t>KPITTECH</t>
  </si>
  <si>
    <t>Tata Technologies Ltd</t>
  </si>
  <si>
    <t>TATATECH</t>
  </si>
  <si>
    <t>Exide Industries Ltd</t>
  </si>
  <si>
    <t>EXIDEIND</t>
  </si>
  <si>
    <t>Batteries</t>
  </si>
  <si>
    <t>Escorts Kubota Ltd</t>
  </si>
  <si>
    <t>ESCORTS</t>
  </si>
  <si>
    <t>Tractors</t>
  </si>
  <si>
    <t>Blue Star Ltd</t>
  </si>
  <si>
    <t>BLUESTARCO</t>
  </si>
  <si>
    <t>CRISIL Ltd</t>
  </si>
  <si>
    <t>CRISIL</t>
  </si>
  <si>
    <t>IPCA Laboratories Ltd</t>
  </si>
  <si>
    <t>IPCALAB</t>
  </si>
  <si>
    <t>Syngene International Ltd</t>
  </si>
  <si>
    <t>SYNGENE</t>
  </si>
  <si>
    <t>Ajanta Pharma Ltd</t>
  </si>
  <si>
    <t>AJANTPHARM</t>
  </si>
  <si>
    <t>NLC India Ltd</t>
  </si>
  <si>
    <t>NLCINDIA</t>
  </si>
  <si>
    <t>Honeywell Automation India Ltd</t>
  </si>
  <si>
    <t>HONAUT</t>
  </si>
  <si>
    <t>Godrej Industries Ltd</t>
  </si>
  <si>
    <t>GODREJIND</t>
  </si>
  <si>
    <t>L&amp;T Finance Ltd</t>
  </si>
  <si>
    <t>LTF</t>
  </si>
  <si>
    <t>Dalmia Bharat Ltd</t>
  </si>
  <si>
    <t>DALBHARAT</t>
  </si>
  <si>
    <t>J K Cement Ltd</t>
  </si>
  <si>
    <t>JKCEMENT</t>
  </si>
  <si>
    <t>Deepak Nitrite Ltd</t>
  </si>
  <si>
    <t>DEEPAKNTR</t>
  </si>
  <si>
    <t>Piramal Pharma Ltd</t>
  </si>
  <si>
    <t>PPLPHARMA</t>
  </si>
  <si>
    <t>Mahindra and Mahindra Financial Services Ltd</t>
  </si>
  <si>
    <t>M&amp;MFIN</t>
  </si>
  <si>
    <t>3M India Ltd</t>
  </si>
  <si>
    <t>3MINDIA</t>
  </si>
  <si>
    <t>Stationery</t>
  </si>
  <si>
    <t>LIC Housing Finance Ltd</t>
  </si>
  <si>
    <t>LICHSGFIN</t>
  </si>
  <si>
    <t>Home Financing</t>
  </si>
  <si>
    <t>Central Depository Services (India) Ltd</t>
  </si>
  <si>
    <t>CDSL</t>
  </si>
  <si>
    <t>Tata Investment Corporation Ltd</t>
  </si>
  <si>
    <t>TATAINVEST</t>
  </si>
  <si>
    <t>Punjab &amp; Sind Bank</t>
  </si>
  <si>
    <t>PSB</t>
  </si>
  <si>
    <t>Gujarat Gas Ltd</t>
  </si>
  <si>
    <t>GUJGASLTD</t>
  </si>
  <si>
    <t>KPR Mill Ltd</t>
  </si>
  <si>
    <t>KPRMILL</t>
  </si>
  <si>
    <t>Textiles</t>
  </si>
  <si>
    <t>Metro Brands Ltd</t>
  </si>
  <si>
    <t>METROBRAND</t>
  </si>
  <si>
    <t>Footwear</t>
  </si>
  <si>
    <t>Aditya Birla Fashion and Retail Ltd</t>
  </si>
  <si>
    <t>ABFRL</t>
  </si>
  <si>
    <t>Vedant Fashions Ltd</t>
  </si>
  <si>
    <t>MANYAVAR</t>
  </si>
  <si>
    <t>IRB Infrastructure Developers Ltd</t>
  </si>
  <si>
    <t>IRB</t>
  </si>
  <si>
    <t>Endurance Technologies Ltd</t>
  </si>
  <si>
    <t>ENDURANCE</t>
  </si>
  <si>
    <t>Apollo Tyres Ltd</t>
  </si>
  <si>
    <t>APOLLOTYRE</t>
  </si>
  <si>
    <t>Suven Pharmaceuticals Ltd</t>
  </si>
  <si>
    <t>SUVENPHAR</t>
  </si>
  <si>
    <t>AIA Engineering Ltd</t>
  </si>
  <si>
    <t>AIAENG</t>
  </si>
  <si>
    <t>New India Assurance Company Ltd</t>
  </si>
  <si>
    <t>NIACL</t>
  </si>
  <si>
    <t>Embassy Office Parks REIT</t>
  </si>
  <si>
    <t>EMBASSY</t>
  </si>
  <si>
    <t>Go Digit General Insurance Ltd</t>
  </si>
  <si>
    <t>GODIGIT</t>
  </si>
  <si>
    <t>Gillette India Ltd</t>
  </si>
  <si>
    <t>GILLETTE</t>
  </si>
  <si>
    <t>Radico Khaitan Ltd</t>
  </si>
  <si>
    <t>RADICO</t>
  </si>
  <si>
    <t>Multi Commodity Exchange of India Ltd</t>
  </si>
  <si>
    <t>MCX</t>
  </si>
  <si>
    <t>Brainbees Solutions Ltd</t>
  </si>
  <si>
    <t>FIRSTCRY</t>
  </si>
  <si>
    <t>Aditya Birla Real Estate Ltd</t>
  </si>
  <si>
    <t>ABREL</t>
  </si>
  <si>
    <t>Brigade Enterprises Ltd</t>
  </si>
  <si>
    <t>BRIGADE</t>
  </si>
  <si>
    <t>Laurus Labs Ltd</t>
  </si>
  <si>
    <t>LAURUSLABS</t>
  </si>
  <si>
    <t>Global Health Ltd</t>
  </si>
  <si>
    <t>MEDANTA</t>
  </si>
  <si>
    <t>Sun Tv Network Ltd</t>
  </si>
  <si>
    <t>SUNTV</t>
  </si>
  <si>
    <t>TV Channels &amp; Broadcasters</t>
  </si>
  <si>
    <t>Jyoti CNC Automation Ltd</t>
  </si>
  <si>
    <t>JYOTICNC</t>
  </si>
  <si>
    <t>Gland Pharma Ltd</t>
  </si>
  <si>
    <t>GLAND</t>
  </si>
  <si>
    <t>Godfrey Phillips India Ltd</t>
  </si>
  <si>
    <t>GODFRYPHLP</t>
  </si>
  <si>
    <t>Aegis Logistics Ltd</t>
  </si>
  <si>
    <t>AEGISLOG</t>
  </si>
  <si>
    <t>KEC International Ltd</t>
  </si>
  <si>
    <t>KEC</t>
  </si>
  <si>
    <t>Cholamandalam Financial Holdings Ltd</t>
  </si>
  <si>
    <t>CHOLAHLDNG</t>
  </si>
  <si>
    <t>Tata Chemicals Ltd</t>
  </si>
  <si>
    <t>TATACHEM</t>
  </si>
  <si>
    <t>ICICI Securities Ltd</t>
  </si>
  <si>
    <t>ISEC</t>
  </si>
  <si>
    <t>Star Health and Allied Insurance Company Ltd</t>
  </si>
  <si>
    <t>STARHEALTH</t>
  </si>
  <si>
    <t>Poly Medicure Ltd</t>
  </si>
  <si>
    <t>POLYMED</t>
  </si>
  <si>
    <t>Health Care Equipment &amp; Supplies</t>
  </si>
  <si>
    <t>Bandhan Bank Ltd</t>
  </si>
  <si>
    <t>BANDHANBNK</t>
  </si>
  <si>
    <t>Authum Investment &amp; Infrastructure Ltd</t>
  </si>
  <si>
    <t>AIIL</t>
  </si>
  <si>
    <t>Motherson Sumi Wiring India Ltd</t>
  </si>
  <si>
    <t>MSUMI</t>
  </si>
  <si>
    <t>Emami Ltd</t>
  </si>
  <si>
    <t>EMAMILTD</t>
  </si>
  <si>
    <t>J B Chemicals and Pharmaceuticals Ltd</t>
  </si>
  <si>
    <t>JBCHEPHARM</t>
  </si>
  <si>
    <t>Angel One Ltd</t>
  </si>
  <si>
    <t>ANGELONE</t>
  </si>
  <si>
    <t>Piramal Enterprises Ltd</t>
  </si>
  <si>
    <t>PEL</t>
  </si>
  <si>
    <t>Bayer Cropscience Ltd</t>
  </si>
  <si>
    <t>BAYERCROP</t>
  </si>
  <si>
    <t>ITI Ltd</t>
  </si>
  <si>
    <t>ITI</t>
  </si>
  <si>
    <t>Telecom Equipments</t>
  </si>
  <si>
    <t>Hindustan Copper Ltd</t>
  </si>
  <si>
    <t>HINDCOPPER</t>
  </si>
  <si>
    <t>Mining - Copper</t>
  </si>
  <si>
    <t>Mangalore Refinery and Petrochemicals Ltd</t>
  </si>
  <si>
    <t>MRPL</t>
  </si>
  <si>
    <t>Sumitomo Chemical India Ltd</t>
  </si>
  <si>
    <t>SUMICHEM</t>
  </si>
  <si>
    <t>Poonawalla Fincorp Ltd</t>
  </si>
  <si>
    <t>POONAWALLA</t>
  </si>
  <si>
    <t>Inox Wind Ltd</t>
  </si>
  <si>
    <t>INOXWIND</t>
  </si>
  <si>
    <t>Carborundum Universal Ltd</t>
  </si>
  <si>
    <t>CARBORUNIV</t>
  </si>
  <si>
    <t>NBCC (India) Ltd</t>
  </si>
  <si>
    <t>NBCC</t>
  </si>
  <si>
    <t>Himadri Speciality Chemical Ltd</t>
  </si>
  <si>
    <t>HSCL</t>
  </si>
  <si>
    <t>Crompton Greaves Consumer Electricals Ltd</t>
  </si>
  <si>
    <t>CROMPTON</t>
  </si>
  <si>
    <t>TVS Holdings Ltd</t>
  </si>
  <si>
    <t>TVSHLTD</t>
  </si>
  <si>
    <t>Emcure Pharmaceuticals Ltd</t>
  </si>
  <si>
    <t>EMCURE</t>
  </si>
  <si>
    <t>Timken India Ltd</t>
  </si>
  <si>
    <t>TIMKEN</t>
  </si>
  <si>
    <t>Narayana Hrudayalaya Ltd</t>
  </si>
  <si>
    <t>NH</t>
  </si>
  <si>
    <t>Natco Pharma Ltd</t>
  </si>
  <si>
    <t>NATCOPHARM</t>
  </si>
  <si>
    <t>Firstsource Solutions Ltd</t>
  </si>
  <si>
    <t>FSL</t>
  </si>
  <si>
    <t>Outsourced services</t>
  </si>
  <si>
    <t>Delhivery Ltd</t>
  </si>
  <si>
    <t>DELHIVERY</t>
  </si>
  <si>
    <t>Indraprastha Gas Ltd</t>
  </si>
  <si>
    <t>IGL</t>
  </si>
  <si>
    <t>Computer Age Management Services Ltd</t>
  </si>
  <si>
    <t>CAMS</t>
  </si>
  <si>
    <t>SKF India Ltd</t>
  </si>
  <si>
    <t>SKFINDIA</t>
  </si>
  <si>
    <t>Aditya Birla Sun Life AMC Ltd</t>
  </si>
  <si>
    <t>ABSLAMC</t>
  </si>
  <si>
    <t>Affle (India) Ltd</t>
  </si>
  <si>
    <t>AFFLE</t>
  </si>
  <si>
    <t>Advertising</t>
  </si>
  <si>
    <t>Dr. Lal PathLabs Ltd</t>
  </si>
  <si>
    <t>LALPATHLAB</t>
  </si>
  <si>
    <t>Hatsun Agro Product Ltd</t>
  </si>
  <si>
    <t>HATSUN</t>
  </si>
  <si>
    <t>Ramco Cements Limited</t>
  </si>
  <si>
    <t>RAMCOCEM</t>
  </si>
  <si>
    <t>Pfizer Ltd</t>
  </si>
  <si>
    <t>PFIZER</t>
  </si>
  <si>
    <t>BASF India Ltd</t>
  </si>
  <si>
    <t>BASF</t>
  </si>
  <si>
    <t>Grindwell Norton Ltd</t>
  </si>
  <si>
    <t>GRINDWELL</t>
  </si>
  <si>
    <t>EIH Ltd</t>
  </si>
  <si>
    <t>EIHOTEL</t>
  </si>
  <si>
    <t>Anant Raj Ltd</t>
  </si>
  <si>
    <t>ANANTRAJ</t>
  </si>
  <si>
    <t>CESC Ltd</t>
  </si>
  <si>
    <t>CESC</t>
  </si>
  <si>
    <t>Krishna Institute of Medical Sciences Ltd</t>
  </si>
  <si>
    <t>KIMS</t>
  </si>
  <si>
    <t>Amara Raja Energy &amp; Mobility Ltd</t>
  </si>
  <si>
    <t>ARE&amp;M</t>
  </si>
  <si>
    <t>Nuvama Wealth Management Ltd</t>
  </si>
  <si>
    <t>NUVAMA</t>
  </si>
  <si>
    <t>Aster DM Healthcare Ltd</t>
  </si>
  <si>
    <t>ASTERDM</t>
  </si>
  <si>
    <t>Sundram Fasteners Ltd</t>
  </si>
  <si>
    <t>SUNDRMFAST</t>
  </si>
  <si>
    <t>Whirlpool of India Ltd</t>
  </si>
  <si>
    <t>WHIRLPOOL</t>
  </si>
  <si>
    <t>Ratnamani Metals and Tubes Ltd</t>
  </si>
  <si>
    <t>RATNAMANI</t>
  </si>
  <si>
    <t>Triveni Turbine Ltd</t>
  </si>
  <si>
    <t>TRITURBINE</t>
  </si>
  <si>
    <t>ZF Commercial Vehicle Control Systems India Ltd</t>
  </si>
  <si>
    <t>ZFCVINDIA</t>
  </si>
  <si>
    <t>Tejas Networks Ltd</t>
  </si>
  <si>
    <t>TEJASNET</t>
  </si>
  <si>
    <t>Shyam Metalics and Energy Ltd</t>
  </si>
  <si>
    <t>SHYAMMETL</t>
  </si>
  <si>
    <t>CPSE ETF</t>
  </si>
  <si>
    <t>CPSEETF</t>
  </si>
  <si>
    <t>Equity</t>
  </si>
  <si>
    <t>PNB Housing Finance Ltd</t>
  </si>
  <si>
    <t>PNBHOUSING</t>
  </si>
  <si>
    <t>Concord Biotech Ltd</t>
  </si>
  <si>
    <t>CONCORDBIO</t>
  </si>
  <si>
    <t>Kansai Nerolac Paints Ltd</t>
  </si>
  <si>
    <t>KANSAINER</t>
  </si>
  <si>
    <t>Wockhardt Ltd</t>
  </si>
  <si>
    <t>WOCKPHARMA</t>
  </si>
  <si>
    <t>KIOCL Ltd</t>
  </si>
  <si>
    <t>KIOCL</t>
  </si>
  <si>
    <t>Neuland Laboratories Ltd</t>
  </si>
  <si>
    <t>NEULANDLAB</t>
  </si>
  <si>
    <t>Atul Ltd</t>
  </si>
  <si>
    <t>ATUL</t>
  </si>
  <si>
    <t>Alembic Pharmaceuticals Ltd</t>
  </si>
  <si>
    <t>APLLTD</t>
  </si>
  <si>
    <t>Chambal Fertilisers and Chemicals Ltd</t>
  </si>
  <si>
    <t>CHAMBLFERT</t>
  </si>
  <si>
    <t>Castrol India Ltd</t>
  </si>
  <si>
    <t>CASTROLIND</t>
  </si>
  <si>
    <t>Kfin Technologies Ltd</t>
  </si>
  <si>
    <t>KFINTECH</t>
  </si>
  <si>
    <t>Elgi Equipments Ltd</t>
  </si>
  <si>
    <t>ELGIEQUIP</t>
  </si>
  <si>
    <t>Jupiter Wagons Ltd</t>
  </si>
  <si>
    <t>JWL</t>
  </si>
  <si>
    <t>Rail</t>
  </si>
  <si>
    <t>Cyient Ltd</t>
  </si>
  <si>
    <t>CYIENT</t>
  </si>
  <si>
    <t>Gujarat State Petronet Ltd</t>
  </si>
  <si>
    <t>GSPL</t>
  </si>
  <si>
    <t>Ircon International Ltd</t>
  </si>
  <si>
    <t>IRCON</t>
  </si>
  <si>
    <t>Welspun Corp Ltd</t>
  </si>
  <si>
    <t>WELCORP</t>
  </si>
  <si>
    <t>Amber Enterprises India Ltd</t>
  </si>
  <si>
    <t>AMBER</t>
  </si>
  <si>
    <t>Jindal SAW Ltd</t>
  </si>
  <si>
    <t>JINDALSAW</t>
  </si>
  <si>
    <t>Nexus Select Trust</t>
  </si>
  <si>
    <t>NXST</t>
  </si>
  <si>
    <t>Mindspace Business Parks REIT</t>
  </si>
  <si>
    <t>MINDSPACE</t>
  </si>
  <si>
    <t>Bikaji Foods International Ltd</t>
  </si>
  <si>
    <t>BIKAJI</t>
  </si>
  <si>
    <t>Eris Lifesciences Ltd</t>
  </si>
  <si>
    <t>ERIS</t>
  </si>
  <si>
    <t>Devyani International Ltd</t>
  </si>
  <si>
    <t>DEVYANI</t>
  </si>
  <si>
    <t>PG Electroplast Ltd</t>
  </si>
  <si>
    <t>PGEL</t>
  </si>
  <si>
    <t>Swan Energy Ltd</t>
  </si>
  <si>
    <t>SWANENERGY</t>
  </si>
  <si>
    <t>Schneider Electric Infrastructure Ltd</t>
  </si>
  <si>
    <t>SCHNEIDER</t>
  </si>
  <si>
    <t>NCC Ltd</t>
  </si>
  <si>
    <t>NCC</t>
  </si>
  <si>
    <t>Garden Reach Shipbuilders &amp; Engineers Ltd</t>
  </si>
  <si>
    <t>GRSE</t>
  </si>
  <si>
    <t>Vinati Organics Ltd</t>
  </si>
  <si>
    <t>VINATIORGA</t>
  </si>
  <si>
    <t>Chalet Hotels Ltd</t>
  </si>
  <si>
    <t>CHALET</t>
  </si>
  <si>
    <t>Jubilant Pharmova Ltd</t>
  </si>
  <si>
    <t>JUBLPHARMA</t>
  </si>
  <si>
    <t>Kajaria Ceramics Ltd</t>
  </si>
  <si>
    <t>KAJARIACER</t>
  </si>
  <si>
    <t>Building Products - Ceramics</t>
  </si>
  <si>
    <t>Karur Vysya Bank Ltd</t>
  </si>
  <si>
    <t>KARURVYSYA</t>
  </si>
  <si>
    <t>Signatureglobal (India) Ltd</t>
  </si>
  <si>
    <t>SIGNATURE</t>
  </si>
  <si>
    <t>JBM Auto Ltd</t>
  </si>
  <si>
    <t>JBMA</t>
  </si>
  <si>
    <t>V Guard Industries Ltd</t>
  </si>
  <si>
    <t>VGUARD</t>
  </si>
  <si>
    <t>HFCL Ltd</t>
  </si>
  <si>
    <t>HFCL</t>
  </si>
  <si>
    <t>Aadhar Housing Finance Ltd</t>
  </si>
  <si>
    <t>AADHARHFC</t>
  </si>
  <si>
    <t>Kirloskar Brothers Ltd</t>
  </si>
  <si>
    <t>KIRLOSBROS</t>
  </si>
  <si>
    <t>Kalpataru Projects International Ltd</t>
  </si>
  <si>
    <t>KPIL</t>
  </si>
  <si>
    <t>Five-Star Business Finance Ltd</t>
  </si>
  <si>
    <t>FIVESTAR</t>
  </si>
  <si>
    <t>IIFL Finance Ltd</t>
  </si>
  <si>
    <t>IIFL</t>
  </si>
  <si>
    <t>Bata India Ltd</t>
  </si>
  <si>
    <t>BATAINDIA</t>
  </si>
  <si>
    <t>CIE Automotive India Ltd</t>
  </si>
  <si>
    <t>CIEINDIA</t>
  </si>
  <si>
    <t>Afcons Infrastructure Ltd</t>
  </si>
  <si>
    <t>AFCONS</t>
  </si>
  <si>
    <t>Cello World Ltd</t>
  </si>
  <si>
    <t>CELLO</t>
  </si>
  <si>
    <t>Sonata Software Ltd</t>
  </si>
  <si>
    <t>SONATSOFTW</t>
  </si>
  <si>
    <t>LMW Ltd</t>
  </si>
  <si>
    <t>LMW</t>
  </si>
  <si>
    <t>Navin Fluorine International Ltd</t>
  </si>
  <si>
    <t>NAVINFLUOR</t>
  </si>
  <si>
    <t>DCM Shriram Ltd</t>
  </si>
  <si>
    <t>DCMSHRIRAM</t>
  </si>
  <si>
    <t>BEML Ltd</t>
  </si>
  <si>
    <t>BEML</t>
  </si>
  <si>
    <t>Blue Dart Express Ltd</t>
  </si>
  <si>
    <t>BLUEDART</t>
  </si>
  <si>
    <t>Doms Industries Ltd</t>
  </si>
  <si>
    <t>DOMS</t>
  </si>
  <si>
    <t>Finolex Cables Ltd</t>
  </si>
  <si>
    <t>FINCABLES</t>
  </si>
  <si>
    <t>Caplin Point Laboratories Ltd</t>
  </si>
  <si>
    <t>CAPLIPOINT</t>
  </si>
  <si>
    <t>Zensar Technologies Ltd</t>
  </si>
  <si>
    <t>ZENSARTECH</t>
  </si>
  <si>
    <t>PTC Industries Ltd</t>
  </si>
  <si>
    <t>PTCIL</t>
  </si>
  <si>
    <t>Anand Rathi Wealth Ltd</t>
  </si>
  <si>
    <t>ANANDRATHI</t>
  </si>
  <si>
    <t>Techno Electric &amp; Engineering Company Ltd</t>
  </si>
  <si>
    <t>TECHNOE</t>
  </si>
  <si>
    <t>Ramkrishna Forgings Ltd</t>
  </si>
  <si>
    <t>RKFORGE</t>
  </si>
  <si>
    <t>HBL Engineering Ltd</t>
  </si>
  <si>
    <t>HBLPOWER</t>
  </si>
  <si>
    <t>Jai Balaji Industries Ltd</t>
  </si>
  <si>
    <t>JAIBALAJI</t>
  </si>
  <si>
    <t>Trident Ltd</t>
  </si>
  <si>
    <t>TRIDENT</t>
  </si>
  <si>
    <t>Bls International Services Ltd</t>
  </si>
  <si>
    <t>BLS</t>
  </si>
  <si>
    <t>Capri Global Capital Ltd</t>
  </si>
  <si>
    <t>CGCL</t>
  </si>
  <si>
    <t>Deepak Fertilisers and Petrochemicals Corp Ltd</t>
  </si>
  <si>
    <t>DEEPAKFERT</t>
  </si>
  <si>
    <t>IFCI Ltd</t>
  </si>
  <si>
    <t>IFCI</t>
  </si>
  <si>
    <t>Relaxo Footwears Ltd</t>
  </si>
  <si>
    <t>RELAXO</t>
  </si>
  <si>
    <t>ACME Solar Holdings Ltd</t>
  </si>
  <si>
    <t>ACMESOLAR</t>
  </si>
  <si>
    <t>Century Plyboards (India) Ltd</t>
  </si>
  <si>
    <t>CENTURYPLY</t>
  </si>
  <si>
    <t>Wood Products</t>
  </si>
  <si>
    <t>Newgen Software Technologies Ltd</t>
  </si>
  <si>
    <t>NEWGEN</t>
  </si>
  <si>
    <t>Sobha Ltd</t>
  </si>
  <si>
    <t>SOBHA</t>
  </si>
  <si>
    <t>Akzo Nobel India Ltd</t>
  </si>
  <si>
    <t>AKZOINDIA</t>
  </si>
  <si>
    <t>Asahi India Glass Ltd</t>
  </si>
  <si>
    <t>ASAHIINDIA</t>
  </si>
  <si>
    <t>Bombay Burmah Trading Corporation</t>
  </si>
  <si>
    <t>BBTC</t>
  </si>
  <si>
    <t>Finolex Industries Ltd</t>
  </si>
  <si>
    <t>FINPIPE</t>
  </si>
  <si>
    <t>Rainbow Children's Medicare Ltd</t>
  </si>
  <si>
    <t>RAINBOW</t>
  </si>
  <si>
    <t>eClerx Services Limited</t>
  </si>
  <si>
    <t>ECLERX</t>
  </si>
  <si>
    <t>UTI Asset Management Company Ltd</t>
  </si>
  <si>
    <t>UTIAMC</t>
  </si>
  <si>
    <t>Sagility India Ltd</t>
  </si>
  <si>
    <t>SAGILITY</t>
  </si>
  <si>
    <t>Birlasoft Ltd</t>
  </si>
  <si>
    <t>BSOFT</t>
  </si>
  <si>
    <t>PCBL Chemical Ltd</t>
  </si>
  <si>
    <t>PCBL</t>
  </si>
  <si>
    <t>R R Kabel Ltd</t>
  </si>
  <si>
    <t>RRKABEL</t>
  </si>
  <si>
    <t>Astrazeneca Pharma India Ltd</t>
  </si>
  <si>
    <t>ASTRAZEN</t>
  </si>
  <si>
    <t>Netweb Technologies India Ltd</t>
  </si>
  <si>
    <t>NETWEB</t>
  </si>
  <si>
    <t>Sarda Energy &amp; Minerals Ltd</t>
  </si>
  <si>
    <t>SARDAEN</t>
  </si>
  <si>
    <t>Zen Technologies Ltd</t>
  </si>
  <si>
    <t>ZENTEC</t>
  </si>
  <si>
    <t>Tbo Tek Ltd</t>
  </si>
  <si>
    <t>TBOTEK</t>
  </si>
  <si>
    <t>Tour &amp; Travel Services</t>
  </si>
  <si>
    <t>Kirloskar Oil Engines Ltd</t>
  </si>
  <si>
    <t>KIRLOSENG</t>
  </si>
  <si>
    <t>Action Construction Equipment Ltd</t>
  </si>
  <si>
    <t>ACE</t>
  </si>
  <si>
    <t>Heavy Machinery</t>
  </si>
  <si>
    <t>Aarti Industries Ltd</t>
  </si>
  <si>
    <t>AARTIIND</t>
  </si>
  <si>
    <t>Aptus Value Housing Finance India Ltd</t>
  </si>
  <si>
    <t>APTUS</t>
  </si>
  <si>
    <t>JSW Holdings Ltd</t>
  </si>
  <si>
    <t>JSWHL</t>
  </si>
  <si>
    <t>Redington Ltd</t>
  </si>
  <si>
    <t>REDINGTON</t>
  </si>
  <si>
    <t>Technology Hardware</t>
  </si>
  <si>
    <t>Fine Organic Industries Ltd</t>
  </si>
  <si>
    <t>FINEORG</t>
  </si>
  <si>
    <t>Titagarh Rail Systems Ltd</t>
  </si>
  <si>
    <t>TITAGARH</t>
  </si>
  <si>
    <t>E I D-Parry (India) Ltd</t>
  </si>
  <si>
    <t>EIDPARRY</t>
  </si>
  <si>
    <t>Sugar</t>
  </si>
  <si>
    <t>G R Infraprojects Ltd</t>
  </si>
  <si>
    <t>GRINFRA</t>
  </si>
  <si>
    <t>Great Eastern Shipping Company Ltd</t>
  </si>
  <si>
    <t>GESHIP</t>
  </si>
  <si>
    <t>Indian Energy Exchange Ltd</t>
  </si>
  <si>
    <t>IEX</t>
  </si>
  <si>
    <t>Power Trading &amp; Consultancy</t>
  </si>
  <si>
    <t>Marksans Pharma Ltd</t>
  </si>
  <si>
    <t>MARKSANS</t>
  </si>
  <si>
    <t>Tata Teleservices (Maharashtra) Ltd</t>
  </si>
  <si>
    <t>TTML</t>
  </si>
  <si>
    <t>Reliance Power Ltd</t>
  </si>
  <si>
    <t>RPOWER</t>
  </si>
  <si>
    <t>PVR INOX Ltd</t>
  </si>
  <si>
    <t>PVRINOX</t>
  </si>
  <si>
    <t>Theatres</t>
  </si>
  <si>
    <t>UTI S&amp;P BSE Sensex ETF</t>
  </si>
  <si>
    <t>UTISENSETF</t>
  </si>
  <si>
    <t>Waaree Renewable Technologies Ltd</t>
  </si>
  <si>
    <t>WAAREERTL</t>
  </si>
  <si>
    <t>Nava Limited</t>
  </si>
  <si>
    <t>NAVA</t>
  </si>
  <si>
    <t>Welspun Living Ltd</t>
  </si>
  <si>
    <t>WELSPUNLIV</t>
  </si>
  <si>
    <t>Jyothy Labs Ltd</t>
  </si>
  <si>
    <t>JYOTHYLAB</t>
  </si>
  <si>
    <t>Praj Industries Ltd</t>
  </si>
  <si>
    <t>PRAJIND</t>
  </si>
  <si>
    <t>Indegene Ltd</t>
  </si>
  <si>
    <t>INDGN</t>
  </si>
  <si>
    <t>Niva Bupa Health Insurance Company Ltd</t>
  </si>
  <si>
    <t>NIVABUPA</t>
  </si>
  <si>
    <t>Vardhman Textiles Ltd</t>
  </si>
  <si>
    <t>VTL</t>
  </si>
  <si>
    <t>Strides Pharma Science Ltd</t>
  </si>
  <si>
    <t>STAR</t>
  </si>
  <si>
    <t>Transformers and Rectifiers (India) Ltd</t>
  </si>
  <si>
    <t>TARIL</t>
  </si>
  <si>
    <t>Sanofi India Ltd</t>
  </si>
  <si>
    <t>SANOFI</t>
  </si>
  <si>
    <t>Gravita India Ltd</t>
  </si>
  <si>
    <t>GRAVITA</t>
  </si>
  <si>
    <t>Metals - Lead</t>
  </si>
  <si>
    <t>Godrej Agrovet Ltd</t>
  </si>
  <si>
    <t>GODREJAGRO</t>
  </si>
  <si>
    <t>Agro Products</t>
  </si>
  <si>
    <t>KSB Ltd</t>
  </si>
  <si>
    <t>KSB</t>
  </si>
  <si>
    <t>LT Foods Ltd</t>
  </si>
  <si>
    <t>LTFOODS</t>
  </si>
  <si>
    <t>Ingersoll-Rand (India) Ltd</t>
  </si>
  <si>
    <t>INGERRAND</t>
  </si>
  <si>
    <t>CreditAccess Grameen Ltd</t>
  </si>
  <si>
    <t>CREDITACC</t>
  </si>
  <si>
    <t>NMDC Steel Ltd</t>
  </si>
  <si>
    <t>NSLNISP</t>
  </si>
  <si>
    <t>Indiamart Intermesh Ltd</t>
  </si>
  <si>
    <t>INDIAMART</t>
  </si>
  <si>
    <t>Data Patterns (India) Ltd</t>
  </si>
  <si>
    <t>DATAPATTNS</t>
  </si>
  <si>
    <t>Supreme Petrochem Ltd</t>
  </si>
  <si>
    <t>SPLPETRO</t>
  </si>
  <si>
    <t>Elecon Engineering Company Ltd</t>
  </si>
  <si>
    <t>ELECON</t>
  </si>
  <si>
    <t>Genus Power Infrastructures Ltd</t>
  </si>
  <si>
    <t>GENUSPOWER</t>
  </si>
  <si>
    <t>Manappuram Finance Ltd</t>
  </si>
  <si>
    <t>MANAPPURAM</t>
  </si>
  <si>
    <t>RITES Ltd</t>
  </si>
  <si>
    <t>RITES</t>
  </si>
  <si>
    <t>Clean Science and Technology Ltd</t>
  </si>
  <si>
    <t>CLEAN</t>
  </si>
  <si>
    <t>City Union Bank Ltd</t>
  </si>
  <si>
    <t>CUB</t>
  </si>
  <si>
    <t>Bharat Global Developers Ltd</t>
  </si>
  <si>
    <t>BGDL</t>
  </si>
  <si>
    <t>Retail - Speciality</t>
  </si>
  <si>
    <t>Railtel Corporation of India Ltd</t>
  </si>
  <si>
    <t>RAILTEL</t>
  </si>
  <si>
    <t>Communication &amp; Networking</t>
  </si>
  <si>
    <t>JM Financial Ltd</t>
  </si>
  <si>
    <t>JMFINANCIL</t>
  </si>
  <si>
    <t>Glenmark Life Sciences Ltd</t>
  </si>
  <si>
    <t>GLS</t>
  </si>
  <si>
    <t>Aavas Financiers Ltd</t>
  </si>
  <si>
    <t>AAVAS</t>
  </si>
  <si>
    <t>Inox Wind Energy Ltd</t>
  </si>
  <si>
    <t>IWEL</t>
  </si>
  <si>
    <t>Zee Entertainment Enterprises Ltd</t>
  </si>
  <si>
    <t>ZEEL</t>
  </si>
  <si>
    <t>Godawari Power and Ispat Ltd</t>
  </si>
  <si>
    <t>GPIL</t>
  </si>
  <si>
    <t>Nuvoco Vistas Corporation Ltd</t>
  </si>
  <si>
    <t>NUVOCO</t>
  </si>
  <si>
    <t>Zydus Wellness Ltd</t>
  </si>
  <si>
    <t>ZYDUSWELL</t>
  </si>
  <si>
    <t>Safari Industries (India) Ltd</t>
  </si>
  <si>
    <t>SAFARI</t>
  </si>
  <si>
    <t>Jaiprakash Power Ventures Ltd</t>
  </si>
  <si>
    <t>JPPOWER</t>
  </si>
  <si>
    <t>Olectra Greentech Ltd</t>
  </si>
  <si>
    <t>OLECTRA</t>
  </si>
  <si>
    <t>Granules India Ltd</t>
  </si>
  <si>
    <t>GRANULES</t>
  </si>
  <si>
    <t>Cube Highways Trust</t>
  </si>
  <si>
    <t>CUBEINVIT</t>
  </si>
  <si>
    <t>Roads</t>
  </si>
  <si>
    <t>Mahanagar Gas Ltd</t>
  </si>
  <si>
    <t>MGL</t>
  </si>
  <si>
    <t>CEAT Ltd</t>
  </si>
  <si>
    <t>CEATLTD</t>
  </si>
  <si>
    <t>Prudent Corporate Advisory Services Ltd</t>
  </si>
  <si>
    <t>PRUDENT</t>
  </si>
  <si>
    <t>Raymond Lifestyle Ltd</t>
  </si>
  <si>
    <t>RAYMONDLSL</t>
  </si>
  <si>
    <t>Network18 Media &amp; Investments Ltd</t>
  </si>
  <si>
    <t>NETWORK18</t>
  </si>
  <si>
    <t>Movies &amp; TV Serials</t>
  </si>
  <si>
    <t>Balrampur Chini Mills Ltd</t>
  </si>
  <si>
    <t>BALRAMCHIN</t>
  </si>
  <si>
    <t>Jubilant Ingrevia Ltd</t>
  </si>
  <si>
    <t>JUBLINGREA</t>
  </si>
  <si>
    <t>Sammaan Capital Ltd</t>
  </si>
  <si>
    <t>SAMMAANCAP</t>
  </si>
  <si>
    <t>Westlife Foodworld Ltd</t>
  </si>
  <si>
    <t>WESTLIFE</t>
  </si>
  <si>
    <t>MMTC Ltd</t>
  </si>
  <si>
    <t>MMTC</t>
  </si>
  <si>
    <t>TTK Prestige Ltd</t>
  </si>
  <si>
    <t>TTKPRESTIG</t>
  </si>
  <si>
    <t>Eureka Forbes Ltd</t>
  </si>
  <si>
    <t>EUREKAFORB</t>
  </si>
  <si>
    <t>Usha Martin Ltd</t>
  </si>
  <si>
    <t>USHAMART</t>
  </si>
  <si>
    <t>Sterling and Wilson Renewable Energy Ltd</t>
  </si>
  <si>
    <t>SWSOLAR</t>
  </si>
  <si>
    <t>Minda Corporation Ltd</t>
  </si>
  <si>
    <t>MINDACORP</t>
  </si>
  <si>
    <t>Vijaya Diagnostic Centre Ltd</t>
  </si>
  <si>
    <t>VIJAYA</t>
  </si>
  <si>
    <t>Garware Hi-Tech Films Ltd</t>
  </si>
  <si>
    <t>GRWRHITECH</t>
  </si>
  <si>
    <t>Craftsman Automation Ltd</t>
  </si>
  <si>
    <t>CRAFTSMAN</t>
  </si>
  <si>
    <t>Edelweiss Financial Services Ltd</t>
  </si>
  <si>
    <t>EDELWEISS</t>
  </si>
  <si>
    <t>Mrs. Bectors Food Specialities Ltd</t>
  </si>
  <si>
    <t>BECTORFOOD</t>
  </si>
  <si>
    <t>Va Tech Wabag Ltd</t>
  </si>
  <si>
    <t>WABAG</t>
  </si>
  <si>
    <t>Water Management</t>
  </si>
  <si>
    <t>Powergrid Infrastructure Investment Trust</t>
  </si>
  <si>
    <t>PGINVIT</t>
  </si>
  <si>
    <t>India Cements Ltd</t>
  </si>
  <si>
    <t>INDIACEM</t>
  </si>
  <si>
    <t>Engineers India Ltd</t>
  </si>
  <si>
    <t>ENGINERSIN</t>
  </si>
  <si>
    <t>RedTape</t>
  </si>
  <si>
    <t>REDTAPE</t>
  </si>
  <si>
    <t>RHI Magnesita India Ltd</t>
  </si>
  <si>
    <t>RHIM</t>
  </si>
  <si>
    <t>Jammu and Kashmir Bank Ltd</t>
  </si>
  <si>
    <t>J&amp;KBANK</t>
  </si>
  <si>
    <t>Tega Industries Ltd</t>
  </si>
  <si>
    <t>TEGA</t>
  </si>
  <si>
    <t>Black Box Ltd</t>
  </si>
  <si>
    <t>BBOX</t>
  </si>
  <si>
    <t>Gujarat Mineral Development Corporation Ltd</t>
  </si>
  <si>
    <t>GMDCLTD</t>
  </si>
  <si>
    <t>Happiest Minds Technologies Ltd</t>
  </si>
  <si>
    <t>HAPPSTMNDS</t>
  </si>
  <si>
    <t>Kirloskar Pneumatic Company Ltd</t>
  </si>
  <si>
    <t>KIRLPNU</t>
  </si>
  <si>
    <t>Reliance Infrastructure Ltd</t>
  </si>
  <si>
    <t>RELINFRA</t>
  </si>
  <si>
    <t>Aether Industries Ltd</t>
  </si>
  <si>
    <t>AETHER</t>
  </si>
  <si>
    <t>Graphite India Ltd</t>
  </si>
  <si>
    <t>GRAPHITE</t>
  </si>
  <si>
    <t>Tips Music Ltd</t>
  </si>
  <si>
    <t>TIPSMUSIC</t>
  </si>
  <si>
    <t>Can Fin Homes Ltd</t>
  </si>
  <si>
    <t>CANFINHOME</t>
  </si>
  <si>
    <t>shipping corporation of India Ltd</t>
  </si>
  <si>
    <t>SCI</t>
  </si>
  <si>
    <t>Sanofi Consumer Healthcare India Ltd</t>
  </si>
  <si>
    <t>SANOFICONR</t>
  </si>
  <si>
    <t>Alok Industries Ltd</t>
  </si>
  <si>
    <t>ALOKINDS</t>
  </si>
  <si>
    <t>Maharashtra Scooters Ltd</t>
  </si>
  <si>
    <t>MAHSCOOTER</t>
  </si>
  <si>
    <t>Bengal &amp; Assam Company Ltd</t>
  </si>
  <si>
    <t>BENGALASM</t>
  </si>
  <si>
    <t>Sapphire Foods India Ltd</t>
  </si>
  <si>
    <t>SAPPHIRE</t>
  </si>
  <si>
    <t>Isgec Heavy Engineering Ltd</t>
  </si>
  <si>
    <t>ISGEC</t>
  </si>
  <si>
    <t>Raymond Ltd</t>
  </si>
  <si>
    <t>RAYMOND</t>
  </si>
  <si>
    <t>Bharat 22 ETF</t>
  </si>
  <si>
    <t>ICICIB22</t>
  </si>
  <si>
    <t>KPI Green Energy Ltd</t>
  </si>
  <si>
    <t>KPIGREEN</t>
  </si>
  <si>
    <t>CCL Products (India) Ltd</t>
  </si>
  <si>
    <t>CCL</t>
  </si>
  <si>
    <t>Ganesh Housing Corp Ltd</t>
  </si>
  <si>
    <t>GANESHHOUC</t>
  </si>
  <si>
    <t>Quess Corp Ltd</t>
  </si>
  <si>
    <t>QUESS</t>
  </si>
  <si>
    <t>Employment Services</t>
  </si>
  <si>
    <t>JK Tyre &amp; Industries Ltd</t>
  </si>
  <si>
    <t>JKTYRE</t>
  </si>
  <si>
    <t>Vesuvius India Ltd</t>
  </si>
  <si>
    <t>VESUVIUS</t>
  </si>
  <si>
    <t>Metropolis Healthcare Ltd</t>
  </si>
  <si>
    <t>METROPOLIS</t>
  </si>
  <si>
    <t>Nippon India ETF Nifty Bank BeES</t>
  </si>
  <si>
    <t>BANKBEES</t>
  </si>
  <si>
    <t>Choice International Ltd</t>
  </si>
  <si>
    <t>CHOICEIN</t>
  </si>
  <si>
    <t>Intellect Design Arena Ltd</t>
  </si>
  <si>
    <t>INTELLECT</t>
  </si>
  <si>
    <t>Alkyl Amines Chemicals Ltd</t>
  </si>
  <si>
    <t>ALKYLAMINE</t>
  </si>
  <si>
    <t>ELANTAS Beck India Ltd</t>
  </si>
  <si>
    <t>ELANTAS</t>
  </si>
  <si>
    <t>Voltamp Transformers Ltd</t>
  </si>
  <si>
    <t>VOLTAMP</t>
  </si>
  <si>
    <t>Azad Engineering Ltd</t>
  </si>
  <si>
    <t>AZAD</t>
  </si>
  <si>
    <t>Syrma SGS Technology Ltd</t>
  </si>
  <si>
    <t>SYRMA</t>
  </si>
  <si>
    <t>IIFL Capital Services Ltd</t>
  </si>
  <si>
    <t>IIFLCAPS</t>
  </si>
  <si>
    <t>Happy Forgings Ltd</t>
  </si>
  <si>
    <t>HAPPYFORGE</t>
  </si>
  <si>
    <t>Lemon Tree Hotels Ltd</t>
  </si>
  <si>
    <t>LEMONTREE</t>
  </si>
  <si>
    <t>INOX India Ltd</t>
  </si>
  <si>
    <t>INOXINDIA</t>
  </si>
  <si>
    <t>Galaxy Surfactants Ltd</t>
  </si>
  <si>
    <t>GALAXYSURF</t>
  </si>
  <si>
    <t>Time Technoplast Ltd</t>
  </si>
  <si>
    <t>TIMETECHNO</t>
  </si>
  <si>
    <t>Kirloskar Ferrous Industries Ltd</t>
  </si>
  <si>
    <t>KIRLFER</t>
  </si>
  <si>
    <t>Arvind Ltd</t>
  </si>
  <si>
    <t>ARVIND</t>
  </si>
  <si>
    <t>Cera Sanitaryware Ltd</t>
  </si>
  <si>
    <t>CERA</t>
  </si>
  <si>
    <t>Electrosteel Castings Ltd</t>
  </si>
  <si>
    <t>ELECTCAST</t>
  </si>
  <si>
    <t>Mastek Ltd</t>
  </si>
  <si>
    <t>MASTEK</t>
  </si>
  <si>
    <t>P N Gadgil Jewellers Ltd</t>
  </si>
  <si>
    <t>PNGJL</t>
  </si>
  <si>
    <t>Saregama India Ltd</t>
  </si>
  <si>
    <t>SAREGAMA</t>
  </si>
  <si>
    <t>Garware Technical Fibres Ltd</t>
  </si>
  <si>
    <t>GARFIBRES</t>
  </si>
  <si>
    <t>Gujarat Narmada Valley Fertilizers &amp; Chemicals Ltd</t>
  </si>
  <si>
    <t>GNFC</t>
  </si>
  <si>
    <t>RBL Bank Ltd</t>
  </si>
  <si>
    <t>RBLBANK</t>
  </si>
  <si>
    <t>Rashtriya Chemicals and Fertilizers Ltd</t>
  </si>
  <si>
    <t>RCF</t>
  </si>
  <si>
    <t>Sansera Engineering Ltd</t>
  </si>
  <si>
    <t>SANSERA</t>
  </si>
  <si>
    <t>Akums Drugs and Pharmaceuticals Ltd</t>
  </si>
  <si>
    <t>AKUMS</t>
  </si>
  <si>
    <t>Jupiter Life Line Hospitals Ltd</t>
  </si>
  <si>
    <t>JLHL</t>
  </si>
  <si>
    <t>Thomas Cook (India) Ltd</t>
  </si>
  <si>
    <t>THOMASCOOK</t>
  </si>
  <si>
    <t>Birla Corporation Ltd</t>
  </si>
  <si>
    <t>BIRLACORPN</t>
  </si>
  <si>
    <t>JK Lakshmi Cement Ltd</t>
  </si>
  <si>
    <t>JKLAKSHMI</t>
  </si>
  <si>
    <t>Puravankara Ltd</t>
  </si>
  <si>
    <t>PURVA</t>
  </si>
  <si>
    <t>Brookfield India Real Estate Trust</t>
  </si>
  <si>
    <t>BIRET</t>
  </si>
  <si>
    <t>Latent View Analytics Ltd</t>
  </si>
  <si>
    <t>LATENTVIEW</t>
  </si>
  <si>
    <t>Chennai Petroleum Corporation Ltd</t>
  </si>
  <si>
    <t>CHENNPETRO</t>
  </si>
  <si>
    <t>Allied Blenders and Distillers Ltd</t>
  </si>
  <si>
    <t>ABDL</t>
  </si>
  <si>
    <t>HEG Ltd</t>
  </si>
  <si>
    <t>HEG</t>
  </si>
  <si>
    <t>Valor Estate Ltd</t>
  </si>
  <si>
    <t>DBREALTY</t>
  </si>
  <si>
    <t>Gujarat Pipavav Port Ltd</t>
  </si>
  <si>
    <t>GPPL</t>
  </si>
  <si>
    <t>Tanla Platforms Ltd</t>
  </si>
  <si>
    <t>TANLA</t>
  </si>
  <si>
    <t>India Grid Trust</t>
  </si>
  <si>
    <t>INDIGRID</t>
  </si>
  <si>
    <t>MedPlus Health Services Ltd</t>
  </si>
  <si>
    <t>MEDPLUS</t>
  </si>
  <si>
    <t>Symphony Ltd</t>
  </si>
  <si>
    <t>SYMPHONY</t>
  </si>
  <si>
    <t>SBFC Finance Ltd</t>
  </si>
  <si>
    <t>SBFC</t>
  </si>
  <si>
    <t>Shriram Pistons &amp; Rings Ltd</t>
  </si>
  <si>
    <t>SHRIPISTON</t>
  </si>
  <si>
    <t>Rattanindia Enterprises Ltd</t>
  </si>
  <si>
    <t>RTNINDIA</t>
  </si>
  <si>
    <t>Just Dial Ltd</t>
  </si>
  <si>
    <t>JUSTDIAL</t>
  </si>
  <si>
    <t>Shakti Pumps (India) Ltd</t>
  </si>
  <si>
    <t>SHAKTIPUMP</t>
  </si>
  <si>
    <t>Prism Johnson Ltd</t>
  </si>
  <si>
    <t>PRSMJOHNSN</t>
  </si>
  <si>
    <t>Home First Finance Company India Ltd</t>
  </si>
  <si>
    <t>HOMEFIRST</t>
  </si>
  <si>
    <t>ESAB India Ltd</t>
  </si>
  <si>
    <t>ESABINDIA</t>
  </si>
  <si>
    <t>Sheela Foam Ltd</t>
  </si>
  <si>
    <t>SFL</t>
  </si>
  <si>
    <t>Home Furnishing</t>
  </si>
  <si>
    <t>HG Infra Engineering Ltd</t>
  </si>
  <si>
    <t>HGINFRA</t>
  </si>
  <si>
    <t>Ami Organics Ltd</t>
  </si>
  <si>
    <t>AMIORG</t>
  </si>
  <si>
    <t>Gallantt Ispat Ltd</t>
  </si>
  <si>
    <t>GALLANTT</t>
  </si>
  <si>
    <t>Shree Renuka Sugars Ltd</t>
  </si>
  <si>
    <t>RENUKA</t>
  </si>
  <si>
    <t>KNR Constructions Ltd</t>
  </si>
  <si>
    <t>KNRCON</t>
  </si>
  <si>
    <t>Force Motors Ltd</t>
  </si>
  <si>
    <t>FORCEMOT</t>
  </si>
  <si>
    <t>Blue Jet Healthcare Ltd</t>
  </si>
  <si>
    <t>BLUEJET</t>
  </si>
  <si>
    <t>Lloyds Engineering Works Ltd</t>
  </si>
  <si>
    <t>LLOYDSENGG</t>
  </si>
  <si>
    <t>EPL Ltd</t>
  </si>
  <si>
    <t>EPL</t>
  </si>
  <si>
    <t>Packaging</t>
  </si>
  <si>
    <t>Route Mobile Ltd</t>
  </si>
  <si>
    <t>ROUTE</t>
  </si>
  <si>
    <t>Campus Activewear Ltd</t>
  </si>
  <si>
    <t>CAMPUS</t>
  </si>
  <si>
    <t>Bajaj Electricals Ltd</t>
  </si>
  <si>
    <t>BAJAJELEC</t>
  </si>
  <si>
    <t>Epigral Ltd</t>
  </si>
  <si>
    <t>EPIGRAL</t>
  </si>
  <si>
    <t>PC Jeweller Ltd</t>
  </si>
  <si>
    <t>PCJEWELLER</t>
  </si>
  <si>
    <t>Keystone Realtors Ltd</t>
  </si>
  <si>
    <t>RUSTOMJEE</t>
  </si>
  <si>
    <t>Maharashtra Seamless Ltd</t>
  </si>
  <si>
    <t>MAHSEAMLES</t>
  </si>
  <si>
    <t>Gujarat State Fertilizers &amp; Chemicals Ltd</t>
  </si>
  <si>
    <t>GSFC</t>
  </si>
  <si>
    <t>ASK Automotive Ltd</t>
  </si>
  <si>
    <t>ASKAUTOLTD</t>
  </si>
  <si>
    <t>Senco Gold Ltd</t>
  </si>
  <si>
    <t>SENCO</t>
  </si>
  <si>
    <t>ITD Cementation India Ltd</t>
  </si>
  <si>
    <t>ITDCEM</t>
  </si>
  <si>
    <t>Triveni Engineering and Industries Ltd</t>
  </si>
  <si>
    <t>TRIVENI</t>
  </si>
  <si>
    <t>Max Estates Ltd</t>
  </si>
  <si>
    <t>MAXESTATES</t>
  </si>
  <si>
    <t>Procter &amp; Gamble Health Ltd</t>
  </si>
  <si>
    <t>PGHL</t>
  </si>
  <si>
    <t>Man Infraconstruction Ltd</t>
  </si>
  <si>
    <t>MANINFRA</t>
  </si>
  <si>
    <t>Diamond Power Infrastructure Ltd</t>
  </si>
  <si>
    <t>DIACABS</t>
  </si>
  <si>
    <t>Paradeep Phosphates Ltd</t>
  </si>
  <si>
    <t>PARADEEP</t>
  </si>
  <si>
    <t>Archean Chemical Industries Ltd</t>
  </si>
  <si>
    <t>ACI</t>
  </si>
  <si>
    <t>Sandur Manganese and Iron Ores Ltd</t>
  </si>
  <si>
    <t>SANDUMA</t>
  </si>
  <si>
    <t>Mining - Manganese</t>
  </si>
  <si>
    <t>Shilpa Medicare Ltd</t>
  </si>
  <si>
    <t>SHILPAMED</t>
  </si>
  <si>
    <t>Nazara Technologies Ltd</t>
  </si>
  <si>
    <t>NAZARA</t>
  </si>
  <si>
    <t>Theme Parks &amp; Gaming</t>
  </si>
  <si>
    <t>National Standard (India) Ltd</t>
  </si>
  <si>
    <t>NATIONSTD</t>
  </si>
  <si>
    <t>Transport Corporation of India Ltd</t>
  </si>
  <si>
    <t>TCI</t>
  </si>
  <si>
    <t>Texmaco Rail &amp; Engineering Ltd</t>
  </si>
  <si>
    <t>TEXRAIL</t>
  </si>
  <si>
    <t>Equinox India Developments Ltd</t>
  </si>
  <si>
    <t>EMBDL</t>
  </si>
  <si>
    <t>Power Mech Projects Ltd</t>
  </si>
  <si>
    <t>POWERMECH</t>
  </si>
  <si>
    <t>Aurionpro Solutions Ltd</t>
  </si>
  <si>
    <t>AURIONPRO</t>
  </si>
  <si>
    <t>Kotak Nifty Bank ETF</t>
  </si>
  <si>
    <t>BANKNIFTY1</t>
  </si>
  <si>
    <t>Orchid Pharma Ltd</t>
  </si>
  <si>
    <t>ORCHPHARMA</t>
  </si>
  <si>
    <t>Insolation Energy Ltd</t>
  </si>
  <si>
    <t>INA</t>
  </si>
  <si>
    <t>Semiconductors</t>
  </si>
  <si>
    <t>Ion Exchange (India) Ltd</t>
  </si>
  <si>
    <t>IONEXCHANG</t>
  </si>
  <si>
    <t>Environmental Services</t>
  </si>
  <si>
    <t>Religare Enterprises Ltd</t>
  </si>
  <si>
    <t>RELIGARE</t>
  </si>
  <si>
    <t>Honasa Consumer Ltd</t>
  </si>
  <si>
    <t>HONASA</t>
  </si>
  <si>
    <t>F D C Ltd</t>
  </si>
  <si>
    <t>FDC</t>
  </si>
  <si>
    <t>SBI Nifty 50 ETF</t>
  </si>
  <si>
    <t>SETFNIF50</t>
  </si>
  <si>
    <t>BHARAT Bond ETF-April 2023-Growth</t>
  </si>
  <si>
    <t>EBBETF0423</t>
  </si>
  <si>
    <t>Debt</t>
  </si>
  <si>
    <t>CE Info Systems Ltd</t>
  </si>
  <si>
    <t>MAPMYINDIA</t>
  </si>
  <si>
    <t>Rategain Travel Technologies Ltd</t>
  </si>
  <si>
    <t>RATEGAIN</t>
  </si>
  <si>
    <t>CMS Info Systems Ltd</t>
  </si>
  <si>
    <t>CMSINFO</t>
  </si>
  <si>
    <t>GMR Power and Urban Infra Ltd</t>
  </si>
  <si>
    <t>GMRP&amp;UI</t>
  </si>
  <si>
    <t>Juniper Hotels Ltd</t>
  </si>
  <si>
    <t>JUNIPER</t>
  </si>
  <si>
    <t>Karnataka Bank Ltd</t>
  </si>
  <si>
    <t>KTKBANK</t>
  </si>
  <si>
    <t>Kama Holdings Ltd</t>
  </si>
  <si>
    <t>KAMAHOLD</t>
  </si>
  <si>
    <t>Balu Forge Industries Ltd</t>
  </si>
  <si>
    <t>BALUFORGE</t>
  </si>
  <si>
    <t>Avanti Feeds Ltd</t>
  </si>
  <si>
    <t>AVANTIFEED</t>
  </si>
  <si>
    <t>Anupam Rasayan India Ltd</t>
  </si>
  <si>
    <t>ANURAS</t>
  </si>
  <si>
    <t>Chemplast Sanmar Ltd</t>
  </si>
  <si>
    <t>CHEMPLASTS</t>
  </si>
  <si>
    <t>Varroc Engineering Ltd</t>
  </si>
  <si>
    <t>VARROC</t>
  </si>
  <si>
    <t>TVS Supply Chain Solutions Ltd</t>
  </si>
  <si>
    <t>TVSSCS</t>
  </si>
  <si>
    <t>V-mart Retail Ltd</t>
  </si>
  <si>
    <t>VMART</t>
  </si>
  <si>
    <t>Sunteck Realty Ltd</t>
  </si>
  <si>
    <t>SUNTECK</t>
  </si>
  <si>
    <t>HMT Ltd</t>
  </si>
  <si>
    <t>HMT</t>
  </si>
  <si>
    <t>Star Cement Ltd</t>
  </si>
  <si>
    <t>STARCEMENT</t>
  </si>
  <si>
    <t>PDS Limited</t>
  </si>
  <si>
    <t>PDSL</t>
  </si>
  <si>
    <t>Ethos Ltd</t>
  </si>
  <si>
    <t>ETHOSLTD</t>
  </si>
  <si>
    <t>JK Paper Ltd</t>
  </si>
  <si>
    <t>JKPAPER</t>
  </si>
  <si>
    <t>Paper Products</t>
  </si>
  <si>
    <t>Banco Products (India) Ltd</t>
  </si>
  <si>
    <t>BANCOINDIA</t>
  </si>
  <si>
    <t>Tilaknagar Industries Ltd</t>
  </si>
  <si>
    <t>TI</t>
  </si>
  <si>
    <t>Spicejet Ltd</t>
  </si>
  <si>
    <t>SPICEJET</t>
  </si>
  <si>
    <t>Mahindra Lifespace Developers Ltd</t>
  </si>
  <si>
    <t>MAHLIFE</t>
  </si>
  <si>
    <t>Jindal Worldwide Ltd</t>
  </si>
  <si>
    <t>JINDWORLD</t>
  </si>
  <si>
    <t>Tamilnad Mercantile Bank Ltd</t>
  </si>
  <si>
    <t>TMB</t>
  </si>
  <si>
    <t>Astra Microwave Products Ltd</t>
  </si>
  <si>
    <t>ASTRAMICRO</t>
  </si>
  <si>
    <t>Sudarshan Chemical Industries Ltd</t>
  </si>
  <si>
    <t>SUDARSCHEM</t>
  </si>
  <si>
    <t>Mahindra Holidays and Resorts India Ltd</t>
  </si>
  <si>
    <t>MHRIL</t>
  </si>
  <si>
    <t>Hindustan Construction Company Ltd</t>
  </si>
  <si>
    <t>HCC</t>
  </si>
  <si>
    <t>Infibeam Avenues Ltd</t>
  </si>
  <si>
    <t>INFIBEAM</t>
  </si>
  <si>
    <t>PNC Infratech Ltd</t>
  </si>
  <si>
    <t>PNCINFRA</t>
  </si>
  <si>
    <t>Dodla Dairy Ltd</t>
  </si>
  <si>
    <t>DODLA</t>
  </si>
  <si>
    <t>Welspun Enterprises Ltd</t>
  </si>
  <si>
    <t>WELENT</t>
  </si>
  <si>
    <t>Sharda Cropchem Ltd</t>
  </si>
  <si>
    <t>SHARDACROP</t>
  </si>
  <si>
    <t>Laxmi Organic Industries Ltd</t>
  </si>
  <si>
    <t>LXCHEM</t>
  </si>
  <si>
    <t>Arvind Fashions Ltd</t>
  </si>
  <si>
    <t>ARVINDFASN</t>
  </si>
  <si>
    <t>Privi Speciality Chemicals Ltd</t>
  </si>
  <si>
    <t>PRIVISCL</t>
  </si>
  <si>
    <t>eMudhra Ltd</t>
  </si>
  <si>
    <t>EMUDHRA</t>
  </si>
  <si>
    <t>Nesco Ltd</t>
  </si>
  <si>
    <t>NESCO</t>
  </si>
  <si>
    <t>Greenlam Industries Ltd</t>
  </si>
  <si>
    <t>GREENLAM</t>
  </si>
  <si>
    <t>Building Products - Laminates</t>
  </si>
  <si>
    <t>V I P Industries Ltd</t>
  </si>
  <si>
    <t>VIPIND</t>
  </si>
  <si>
    <t>Dilip Buildcon Ltd</t>
  </si>
  <si>
    <t>DBL</t>
  </si>
  <si>
    <t>E2E Networks Ltd</t>
  </si>
  <si>
    <t>E2E</t>
  </si>
  <si>
    <t>Bansal Wire Industries Ltd</t>
  </si>
  <si>
    <t>BANSALWIRE</t>
  </si>
  <si>
    <t>Equitas Small Finance Bank Ltd</t>
  </si>
  <si>
    <t>EQUITASBNK</t>
  </si>
  <si>
    <t>Ashoka Buildcon Ltd</t>
  </si>
  <si>
    <t>ASHOKA</t>
  </si>
  <si>
    <t>Sundaram Finance Holdings Ltd</t>
  </si>
  <si>
    <t>SUNDARMHLD</t>
  </si>
  <si>
    <t>RattanIndia Power Ltd</t>
  </si>
  <si>
    <t>RTNPOWER</t>
  </si>
  <si>
    <t>Refex Industries Ltd</t>
  </si>
  <si>
    <t>REFEX</t>
  </si>
  <si>
    <t>IFB Industries Ltd</t>
  </si>
  <si>
    <t>IFBIND</t>
  </si>
  <si>
    <t>Protean eGov Technologies Ltd</t>
  </si>
  <si>
    <t>PROTEAN</t>
  </si>
  <si>
    <t>Piccadily Agro Industries Ltd</t>
  </si>
  <si>
    <t>PICCADIL</t>
  </si>
  <si>
    <t>Responsive Industries Ltd</t>
  </si>
  <si>
    <t>RESPONIND</t>
  </si>
  <si>
    <t>Building Products - Granite</t>
  </si>
  <si>
    <t>Ahluwalia Contracts (India) Ltd</t>
  </si>
  <si>
    <t>AHLUCONT</t>
  </si>
  <si>
    <t>KRBL Ltd</t>
  </si>
  <si>
    <t>KRBL</t>
  </si>
  <si>
    <t>Anup Engineering Ltd</t>
  </si>
  <si>
    <t>ANUP</t>
  </si>
  <si>
    <t>Kesoram Industries Ltd</t>
  </si>
  <si>
    <t>KESORAMIND</t>
  </si>
  <si>
    <t>Healthcare Global Enterprises Ltd</t>
  </si>
  <si>
    <t>HCG</t>
  </si>
  <si>
    <t>Orient Cement Ltd</t>
  </si>
  <si>
    <t>ORIENTCEM</t>
  </si>
  <si>
    <t>India Shelter Finance Corporation Ltd</t>
  </si>
  <si>
    <t>INDIASHLTR</t>
  </si>
  <si>
    <t>Shoppers Stop Ltd</t>
  </si>
  <si>
    <t>SHOPERSTOP</t>
  </si>
  <si>
    <t>Manorama Industries Ltd</t>
  </si>
  <si>
    <t>MANORAMA</t>
  </si>
  <si>
    <t>Sun Pharma Advanced Research Co Ltd</t>
  </si>
  <si>
    <t>SPARC</t>
  </si>
  <si>
    <t>Rajesh Exports Ltd</t>
  </si>
  <si>
    <t>RAJESHEXPO</t>
  </si>
  <si>
    <t>Electronics Mart India Ltd</t>
  </si>
  <si>
    <t>EMIL</t>
  </si>
  <si>
    <t>Dhanuka Agritech Ltd</t>
  </si>
  <si>
    <t>DHANUKA</t>
  </si>
  <si>
    <t>Mishra Dhatu Nigam Ltd</t>
  </si>
  <si>
    <t>MIDHANI</t>
  </si>
  <si>
    <t>AGI Greenpac Ltd</t>
  </si>
  <si>
    <t>AGI</t>
  </si>
  <si>
    <t>Gokaldas Exports Ltd</t>
  </si>
  <si>
    <t>GOKEX</t>
  </si>
  <si>
    <t>Skipper Ltd</t>
  </si>
  <si>
    <t>SKIPPER</t>
  </si>
  <si>
    <t>TD Power Systems Ltd</t>
  </si>
  <si>
    <t>TDPOWERSYS</t>
  </si>
  <si>
    <t>Indigo Paints Ltd</t>
  </si>
  <si>
    <t>INDIGOPNTS</t>
  </si>
  <si>
    <t>Indo Count Industries Ltd</t>
  </si>
  <si>
    <t>ICIL</t>
  </si>
  <si>
    <t>Kennametal India Ltd</t>
  </si>
  <si>
    <t>KENNAMET</t>
  </si>
  <si>
    <t>Moil Ltd</t>
  </si>
  <si>
    <t>MOIL</t>
  </si>
  <si>
    <t>Tarc Ltd</t>
  </si>
  <si>
    <t>TARC</t>
  </si>
  <si>
    <t>National Highways Infra Trust</t>
  </si>
  <si>
    <t>NHIT</t>
  </si>
  <si>
    <t>Balaji Amines Ltd</t>
  </si>
  <si>
    <t>BALAMINES</t>
  </si>
  <si>
    <t>Ujjivan Small Finance Bank Ltd</t>
  </si>
  <si>
    <t>UJJIVANSFB</t>
  </si>
  <si>
    <t>WPIL Ltd</t>
  </si>
  <si>
    <t>WPIL</t>
  </si>
  <si>
    <t>Pilani Investment And Industries Corporation Ltd</t>
  </si>
  <si>
    <t>PILANIINVS</t>
  </si>
  <si>
    <t>BHARAT Bond ETF-April 2030-Growth</t>
  </si>
  <si>
    <t>EBBETF0430</t>
  </si>
  <si>
    <t>Niit Learning Systems Ltd</t>
  </si>
  <si>
    <t>NIITMTS</t>
  </si>
  <si>
    <t>Education Services</t>
  </si>
  <si>
    <t>Jai Corp Ltd</t>
  </si>
  <si>
    <t>JAICORPLTD</t>
  </si>
  <si>
    <t>Share India Securities Ltd</t>
  </si>
  <si>
    <t>SHAREINDIA</t>
  </si>
  <si>
    <t>Hindustan Foods Ltd</t>
  </si>
  <si>
    <t>HNDFDS</t>
  </si>
  <si>
    <t>Gabriel India Ltd</t>
  </si>
  <si>
    <t>GABRIEL</t>
  </si>
  <si>
    <t>Suprajit Engineering Ltd</t>
  </si>
  <si>
    <t>SUPRAJIT</t>
  </si>
  <si>
    <t>Cartrade Tech Ltd</t>
  </si>
  <si>
    <t>CARTRADE</t>
  </si>
  <si>
    <t>BHARAT Bond ETF-April 2032</t>
  </si>
  <si>
    <t>BBETF0432</t>
  </si>
  <si>
    <t>Bondada Engineering Ltd</t>
  </si>
  <si>
    <t>BONDADA</t>
  </si>
  <si>
    <t>Rallis India Ltd</t>
  </si>
  <si>
    <t>RALLIS</t>
  </si>
  <si>
    <t>Supriya Lifescience Ltd</t>
  </si>
  <si>
    <t>SUPRIYA</t>
  </si>
  <si>
    <t>South Indian Bank Ltd</t>
  </si>
  <si>
    <t>SOUTHBANK</t>
  </si>
  <si>
    <t>Inox Green Energy Services Ltd</t>
  </si>
  <si>
    <t>INOXGREEN</t>
  </si>
  <si>
    <t>ICRA Ltd</t>
  </si>
  <si>
    <t>ICRA</t>
  </si>
  <si>
    <t>India Infrastructure Trust</t>
  </si>
  <si>
    <t>INFRATRUST</t>
  </si>
  <si>
    <t>Surya Roshni Ltd</t>
  </si>
  <si>
    <t>SURYAROSNI</t>
  </si>
  <si>
    <t>Shilchar Technologies Ltd</t>
  </si>
  <si>
    <t>SHILCTECH</t>
  </si>
  <si>
    <t>Indinfravit Trust</t>
  </si>
  <si>
    <t>INTERISE</t>
  </si>
  <si>
    <t>Innova Captab Ltd</t>
  </si>
  <si>
    <t>INNOVACAP</t>
  </si>
  <si>
    <t>Zaggle Prepaid Ocean Services Ltd</t>
  </si>
  <si>
    <t>ZAGGLE</t>
  </si>
  <si>
    <t>Borosil Renewables Ltd</t>
  </si>
  <si>
    <t>BORORENEW</t>
  </si>
  <si>
    <t>Housewares</t>
  </si>
  <si>
    <t>GHCL Ltd</t>
  </si>
  <si>
    <t>GHCL</t>
  </si>
  <si>
    <t>Optiemus Infracom Ltd</t>
  </si>
  <si>
    <t>OPTIEMUS</t>
  </si>
  <si>
    <t>Go Fashion (India) Ltd</t>
  </si>
  <si>
    <t>GOCOLORS</t>
  </si>
  <si>
    <t>Shaily Engineering Plastics Ltd</t>
  </si>
  <si>
    <t>SHAILY</t>
  </si>
  <si>
    <t>Aditya Vision Ltd</t>
  </si>
  <si>
    <t>AVL</t>
  </si>
  <si>
    <t>Technocraft Industries (India) Ltd</t>
  </si>
  <si>
    <t>TIIL</t>
  </si>
  <si>
    <t>Lloyds Enterprises Ltd</t>
  </si>
  <si>
    <t>LLOYDSENT</t>
  </si>
  <si>
    <t>Trading Companies &amp; Distributors</t>
  </si>
  <si>
    <t>Pricol Ltd</t>
  </si>
  <si>
    <t>PRICOLLTD</t>
  </si>
  <si>
    <t>Avalon Technologies Ltd</t>
  </si>
  <si>
    <t>AVALON</t>
  </si>
  <si>
    <t>R Systems International Ltd</t>
  </si>
  <si>
    <t>RSYSTEMS</t>
  </si>
  <si>
    <t>Easy Trip Planners Ltd</t>
  </si>
  <si>
    <t>EASEMYTRIP</t>
  </si>
  <si>
    <t>Sharda Motor Industries Ltd</t>
  </si>
  <si>
    <t>SHARDAMOTR</t>
  </si>
  <si>
    <t>Ceigall India Ltd</t>
  </si>
  <si>
    <t>CEIGALL</t>
  </si>
  <si>
    <t>Aarti Pharmalabs Ltd</t>
  </si>
  <si>
    <t>AARTIPHARM</t>
  </si>
  <si>
    <t>Entero Healthcare Solutions Ltd</t>
  </si>
  <si>
    <t>ENTERO</t>
  </si>
  <si>
    <t>Ganesha Ecosphere Ltd</t>
  </si>
  <si>
    <t>GANECOS</t>
  </si>
  <si>
    <t>National Fertilizers Ltd</t>
  </si>
  <si>
    <t>NFL</t>
  </si>
  <si>
    <t>Kovai Medical Center and Hospital Ltd</t>
  </si>
  <si>
    <t>KOVAI</t>
  </si>
  <si>
    <t>Unichem Laboratories Ltd</t>
  </si>
  <si>
    <t>UNICHEMLAB</t>
  </si>
  <si>
    <t>LS Industries Ltd</t>
  </si>
  <si>
    <t>LSIND</t>
  </si>
  <si>
    <t>Gujarat Alkalies And Chemicals Ltd</t>
  </si>
  <si>
    <t>GUJALKALI</t>
  </si>
  <si>
    <t>J Kumar Infraprojects Ltd</t>
  </si>
  <si>
    <t>JKIL</t>
  </si>
  <si>
    <t>Gujarat Ambuja Exports Ltd</t>
  </si>
  <si>
    <t>GAEL</t>
  </si>
  <si>
    <t>Lux Industries Ltd</t>
  </si>
  <si>
    <t>LUXIND</t>
  </si>
  <si>
    <t>Network People Services Technologies Ltd</t>
  </si>
  <si>
    <t>NPST</t>
  </si>
  <si>
    <t>Sterlite Technologies Ltd</t>
  </si>
  <si>
    <t>STLTECH</t>
  </si>
  <si>
    <t>DB Corp Ltd</t>
  </si>
  <si>
    <t>DBCORP</t>
  </si>
  <si>
    <t>Publishing</t>
  </si>
  <si>
    <t>GMM Pfaudler Ltd</t>
  </si>
  <si>
    <t>GMMPFAUDLR</t>
  </si>
  <si>
    <t>Thangamayil Jewellery Ltd</t>
  </si>
  <si>
    <t>THANGAMAYL</t>
  </si>
  <si>
    <t>Gulf Oil Lubricants India Ltd</t>
  </si>
  <si>
    <t>GULFOILLUB</t>
  </si>
  <si>
    <t>Pearl Global Industries Ltd</t>
  </si>
  <si>
    <t>PGIL</t>
  </si>
  <si>
    <t>Borosil Ltd</t>
  </si>
  <si>
    <t>BOROLTD</t>
  </si>
  <si>
    <t>Sky Gold Ltd</t>
  </si>
  <si>
    <t>SKYGOLD</t>
  </si>
  <si>
    <t>Neogen Chemicals Ltd</t>
  </si>
  <si>
    <t>NEOGEN</t>
  </si>
  <si>
    <t>Websol Energy System Ltd</t>
  </si>
  <si>
    <t>WEBELSOLAR</t>
  </si>
  <si>
    <t>Zinka Logistics Solutions Ltd</t>
  </si>
  <si>
    <t>BLACKBUCK</t>
  </si>
  <si>
    <t>Cyient DLM Ltd</t>
  </si>
  <si>
    <t>CYIENTDLM</t>
  </si>
  <si>
    <t>Rolex Rings Ltd</t>
  </si>
  <si>
    <t>ROLEXRINGS</t>
  </si>
  <si>
    <t>Allcargo Logistics Ltd</t>
  </si>
  <si>
    <t>ALLCARGO</t>
  </si>
  <si>
    <t>VST Industries Ltd</t>
  </si>
  <si>
    <t>VSTIND</t>
  </si>
  <si>
    <t>Le Travenues Technology Ltd</t>
  </si>
  <si>
    <t>IXIGO</t>
  </si>
  <si>
    <t>India Tourism Development Corp Ltd</t>
  </si>
  <si>
    <t>ITDC</t>
  </si>
  <si>
    <t>Gopal Snacks Ltd</t>
  </si>
  <si>
    <t>GOPAL</t>
  </si>
  <si>
    <t>MTAR Technologies Ltd</t>
  </si>
  <si>
    <t>MTARTECH</t>
  </si>
  <si>
    <t>Hikal Ltd</t>
  </si>
  <si>
    <t>HIKAL</t>
  </si>
  <si>
    <t>SIS Ltd</t>
  </si>
  <si>
    <t>SIS</t>
  </si>
  <si>
    <t>Dynamatic Technologies Ltd</t>
  </si>
  <si>
    <t>DYNAMATECH</t>
  </si>
  <si>
    <t>Thyrocare Technologies Ltd</t>
  </si>
  <si>
    <t>THYROCARE</t>
  </si>
  <si>
    <t>Rain Industries Ltd</t>
  </si>
  <si>
    <t>RAIN</t>
  </si>
  <si>
    <t>Sundaram Clayton Ltd</t>
  </si>
  <si>
    <t>SUNCLAY</t>
  </si>
  <si>
    <t>Johnson Controls-Hitachi Air Conditioning India Ltd</t>
  </si>
  <si>
    <t>JCHAC</t>
  </si>
  <si>
    <t>Jeena Sikho Lifecare Ltd</t>
  </si>
  <si>
    <t>JSLL</t>
  </si>
  <si>
    <t>Yatharth Hospital &amp; Trauma Care Services Ltd</t>
  </si>
  <si>
    <t>YATHARTH</t>
  </si>
  <si>
    <t>Paisalo Digital Ltd</t>
  </si>
  <si>
    <t>PAISALO</t>
  </si>
  <si>
    <t>PTC India Ltd</t>
  </si>
  <si>
    <t>PTC</t>
  </si>
  <si>
    <t>MSTC Ltd</t>
  </si>
  <si>
    <t>MSTCLTD</t>
  </si>
  <si>
    <t>CSB Bank Ltd</t>
  </si>
  <si>
    <t>CSBBANK</t>
  </si>
  <si>
    <t>Nippon India ETF Gold BeES</t>
  </si>
  <si>
    <t>GOLDBEES</t>
  </si>
  <si>
    <t>Gold</t>
  </si>
  <si>
    <t>KRN Heat Exchanger and Refrigeration Ltd</t>
  </si>
  <si>
    <t>KRN</t>
  </si>
  <si>
    <t>Awfis Space Solutions Ltd</t>
  </si>
  <si>
    <t>AWFIS</t>
  </si>
  <si>
    <t>MAS Financial Services Ltd</t>
  </si>
  <si>
    <t>MASFIN</t>
  </si>
  <si>
    <t>Hemisphere Properties India Ltd</t>
  </si>
  <si>
    <t>HEMIPROP</t>
  </si>
  <si>
    <t>Sri Adhikari Brothers Television Network Ltd</t>
  </si>
  <si>
    <t>SABTNL</t>
  </si>
  <si>
    <t>Heidelbergcement India Ltd</t>
  </si>
  <si>
    <t>HEIDELBERG</t>
  </si>
  <si>
    <t>Ujaas Energy Ltd</t>
  </si>
  <si>
    <t>UEL</t>
  </si>
  <si>
    <t>SeQuent Scientific Ltd</t>
  </si>
  <si>
    <t>SEQUENT</t>
  </si>
  <si>
    <t>Gokul Agro Resources Ltd</t>
  </si>
  <si>
    <t>GOKULAGRO</t>
  </si>
  <si>
    <t>Orient Electric Ltd</t>
  </si>
  <si>
    <t>ORIENTELEC</t>
  </si>
  <si>
    <t>Kirloskar Industries Ltd</t>
  </si>
  <si>
    <t>KIRLOSIND</t>
  </si>
  <si>
    <t>Pitti Engineering Ltd</t>
  </si>
  <si>
    <t>PITTIENG</t>
  </si>
  <si>
    <t>Vaibhav Global Ltd</t>
  </si>
  <si>
    <t>VAIBHAVGBL</t>
  </si>
  <si>
    <t>Bharat Rasayan Ltd</t>
  </si>
  <si>
    <t>BHARATRAS</t>
  </si>
  <si>
    <t>Jain Irrigation Systems Ltd</t>
  </si>
  <si>
    <t>JISLJALEQS</t>
  </si>
  <si>
    <t>Agricultural &amp; Farm Machinery</t>
  </si>
  <si>
    <t>Harsha Engineers International Ltd</t>
  </si>
  <si>
    <t>HARSHA</t>
  </si>
  <si>
    <t>TeamLease Services Ltd</t>
  </si>
  <si>
    <t>TEAMLEASE</t>
  </si>
  <si>
    <t>Prince Pipes and Fittings Ltd</t>
  </si>
  <si>
    <t>PRINCEPIPE</t>
  </si>
  <si>
    <t>VRL Logistics Ltd</t>
  </si>
  <si>
    <t>VRLLOG</t>
  </si>
  <si>
    <t>Kitex Garments Ltd</t>
  </si>
  <si>
    <t>KITEX</t>
  </si>
  <si>
    <t>Rajoo Engineers Ltd</t>
  </si>
  <si>
    <t>RAJOOENG</t>
  </si>
  <si>
    <t>EMS Ltd</t>
  </si>
  <si>
    <t>EMSLIMITED</t>
  </si>
  <si>
    <t>Morepen Laboratories Ltd</t>
  </si>
  <si>
    <t>MOREPENLAB</t>
  </si>
  <si>
    <t>Indian Metals and Ferro Alloys Ltd</t>
  </si>
  <si>
    <t>IMFA</t>
  </si>
  <si>
    <t>Grauer And Weil (India) Ltd</t>
  </si>
  <si>
    <t>GRAUWEIL</t>
  </si>
  <si>
    <t>Kaveri Seed Company Ltd</t>
  </si>
  <si>
    <t>KSCL</t>
  </si>
  <si>
    <t>Seeds</t>
  </si>
  <si>
    <t>Orissa Minerals Development Company Ltd</t>
  </si>
  <si>
    <t>ORISSAMINE</t>
  </si>
  <si>
    <t>Magellanic Cloud Ltd</t>
  </si>
  <si>
    <t>MCLOUD</t>
  </si>
  <si>
    <t>Wonderla Holidays Ltd</t>
  </si>
  <si>
    <t>WONDERLA</t>
  </si>
  <si>
    <t>Heritage Foods Ltd</t>
  </si>
  <si>
    <t>HERITGFOOD</t>
  </si>
  <si>
    <t>Nocil Ltd</t>
  </si>
  <si>
    <t>NOCIL</t>
  </si>
  <si>
    <t>Marsons Ltd</t>
  </si>
  <si>
    <t>MARSONS</t>
  </si>
  <si>
    <t>Solara Active Pharma Sciences Ltd</t>
  </si>
  <si>
    <t>SOLARA</t>
  </si>
  <si>
    <t>Rossari Biotech Ltd</t>
  </si>
  <si>
    <t>ROSSARI</t>
  </si>
  <si>
    <t>Dhani Services Ltd</t>
  </si>
  <si>
    <t>DHANI</t>
  </si>
  <si>
    <t>Artemis Medicare Services Ltd</t>
  </si>
  <si>
    <t>ARTEMISMED</t>
  </si>
  <si>
    <t>Cigniti Technologies Ltd</t>
  </si>
  <si>
    <t>CIGNITITEC</t>
  </si>
  <si>
    <t>V2 Retail Ltd</t>
  </si>
  <si>
    <t>V2RETAIL</t>
  </si>
  <si>
    <t>Indraprastha Medical Corporation Ltd</t>
  </si>
  <si>
    <t>INDRAMEDCO</t>
  </si>
  <si>
    <t>Elcid Investments Ltd</t>
  </si>
  <si>
    <t>ELCIDIN</t>
  </si>
  <si>
    <t>Bharat Bijlee Ltd</t>
  </si>
  <si>
    <t>BBL</t>
  </si>
  <si>
    <t>Enviro Infra Engineers Ltd</t>
  </si>
  <si>
    <t>EIEL</t>
  </si>
  <si>
    <t>Arvind Smartspaces Ltd</t>
  </si>
  <si>
    <t>ARVSMART</t>
  </si>
  <si>
    <t>Tinplate Company of India Ltd</t>
  </si>
  <si>
    <t>TINPLATE</t>
  </si>
  <si>
    <t>CARE Ratings Ltd</t>
  </si>
  <si>
    <t>CARERATING</t>
  </si>
  <si>
    <t>Gufic Biosciences Ltd</t>
  </si>
  <si>
    <t>GUFICBIO</t>
  </si>
  <si>
    <t>Hawkins Cookers Ltd</t>
  </si>
  <si>
    <t>HAWKINCOOK</t>
  </si>
  <si>
    <t>Nippon India ETF Nifty 50 BeES</t>
  </si>
  <si>
    <t>NIFTYBEES</t>
  </si>
  <si>
    <t>Moschip Technologies Ltd</t>
  </si>
  <si>
    <t>MOSCHIP</t>
  </si>
  <si>
    <t>Styrenix Performance Materials Ltd</t>
  </si>
  <si>
    <t>STYRENIX</t>
  </si>
  <si>
    <t>Patel Engineering Ltd</t>
  </si>
  <si>
    <t>PATELENG</t>
  </si>
  <si>
    <t>Bombay Dyeing and Mfg Co Ltd</t>
  </si>
  <si>
    <t>BOMDYEING</t>
  </si>
  <si>
    <t>Bannari Amman Sugars Ltd</t>
  </si>
  <si>
    <t>BANARISUG</t>
  </si>
  <si>
    <t>Stylam Industries Ltd</t>
  </si>
  <si>
    <t>STYLAMIND</t>
  </si>
  <si>
    <t>Bajaj Hindusthan Sugar Ltd</t>
  </si>
  <si>
    <t>BAJAJHIND</t>
  </si>
  <si>
    <t>Greaves Cotton Ltd</t>
  </si>
  <si>
    <t>GREAVESCOT</t>
  </si>
  <si>
    <t>Paras Defence and Space Technologies Ltd</t>
  </si>
  <si>
    <t>PARAS</t>
  </si>
  <si>
    <t>Restaurant Brands Asia Ltd</t>
  </si>
  <si>
    <t>RBA</t>
  </si>
  <si>
    <t>Greenpanel Industries Ltd</t>
  </si>
  <si>
    <t>GREENPANEL</t>
  </si>
  <si>
    <t>JTEKT India Ltd</t>
  </si>
  <si>
    <t>JTEKTINDIA</t>
  </si>
  <si>
    <t>SG Mart Ltd</t>
  </si>
  <si>
    <t>SGMART</t>
  </si>
  <si>
    <t>Renewable Electricity</t>
  </si>
  <si>
    <t>VST Tillers Tractors Ltd</t>
  </si>
  <si>
    <t>VSTTILLERS</t>
  </si>
  <si>
    <t>Oriana Power Ltd</t>
  </si>
  <si>
    <t>ORIANA</t>
  </si>
  <si>
    <t>Jana Small Finance Bank Ltd</t>
  </si>
  <si>
    <t>JSFB</t>
  </si>
  <si>
    <t>Ramky Infrastructure Ltd</t>
  </si>
  <si>
    <t>RAMKY</t>
  </si>
  <si>
    <t>Fedbank Financial Services Ltd</t>
  </si>
  <si>
    <t>FEDFINA</t>
  </si>
  <si>
    <t>Epack Durable Ltd</t>
  </si>
  <si>
    <t>EPACK</t>
  </si>
  <si>
    <t>Greenply Industries Ltd</t>
  </si>
  <si>
    <t>GREENPLY</t>
  </si>
  <si>
    <t>Bhagiradha Chemicals and Industries Ltd</t>
  </si>
  <si>
    <t>BHAGCHEM</t>
  </si>
  <si>
    <t>Subros Ltd</t>
  </si>
  <si>
    <t>SUBROS</t>
  </si>
  <si>
    <t>LG Balakrishnan &amp; Bros Ltd</t>
  </si>
  <si>
    <t>LGBBROSLTD</t>
  </si>
  <si>
    <t>Jamna Auto Industries Ltd</t>
  </si>
  <si>
    <t>JAMNAAUTO</t>
  </si>
  <si>
    <t>Aarti Drugs Ltd</t>
  </si>
  <si>
    <t>AARTIDRUGS</t>
  </si>
  <si>
    <t>Samhi Hotels Ltd</t>
  </si>
  <si>
    <t>SAMHI</t>
  </si>
  <si>
    <t>Advanced Enzyme Technologies Ltd</t>
  </si>
  <si>
    <t>ADVENZYMES</t>
  </si>
  <si>
    <t>Ajmera Realty &amp; Infra India Ltd</t>
  </si>
  <si>
    <t>AJMERA</t>
  </si>
  <si>
    <t>Nalwa Sons Investments Ltd</t>
  </si>
  <si>
    <t>NSIL</t>
  </si>
  <si>
    <t>Fiem Industries Ltd</t>
  </si>
  <si>
    <t>FIEMIND</t>
  </si>
  <si>
    <t>Jayaswal Neco Industries Ltd</t>
  </si>
  <si>
    <t>JAYNECOIND</t>
  </si>
  <si>
    <t>Medi Assist Healthcare Services Ltd</t>
  </si>
  <si>
    <t>MEDIASSIST</t>
  </si>
  <si>
    <t>Gateway Distriparks Ltd</t>
  </si>
  <si>
    <t>GATEWAY</t>
  </si>
  <si>
    <t>Polyplex Corp Ltd</t>
  </si>
  <si>
    <t>POLYPLEX</t>
  </si>
  <si>
    <t>Avantel Ltd</t>
  </si>
  <si>
    <t>AVANTEL</t>
  </si>
  <si>
    <t>India Glycols Ltd</t>
  </si>
  <si>
    <t>INDIAGLYCO</t>
  </si>
  <si>
    <t>Jindal Poly Films Ltd</t>
  </si>
  <si>
    <t>JINDALPOLY</t>
  </si>
  <si>
    <t>Fineotex Chemical Ltd</t>
  </si>
  <si>
    <t>FCL</t>
  </si>
  <si>
    <t>Uflex Ltd</t>
  </si>
  <si>
    <t>UFLEX</t>
  </si>
  <si>
    <t>Shanthi Gears Ltd</t>
  </si>
  <si>
    <t>SHANTIGEAR</t>
  </si>
  <si>
    <t>Shrem InvIT</t>
  </si>
  <si>
    <t>SHREMINVIT</t>
  </si>
  <si>
    <t>DCB Bank Ltd</t>
  </si>
  <si>
    <t>DCBBANK</t>
  </si>
  <si>
    <t>Kalyani Steels Ltd</t>
  </si>
  <si>
    <t>KSL</t>
  </si>
  <si>
    <t>Imagicaaworld Entertainment Ltd</t>
  </si>
  <si>
    <t>IMAGICAA</t>
  </si>
  <si>
    <t>West Coast Paper Mills Ltd</t>
  </si>
  <si>
    <t>WSTCSTPAPR</t>
  </si>
  <si>
    <t>Kingfa Science and Technology (India) Ltd</t>
  </si>
  <si>
    <t>KINGFA</t>
  </si>
  <si>
    <t>Balmer Lawrie and Company Ltd</t>
  </si>
  <si>
    <t>BALMLAWRIE</t>
  </si>
  <si>
    <t>S H Kelkar and Company Ltd</t>
  </si>
  <si>
    <t>SHK</t>
  </si>
  <si>
    <t>Servotech Power Systems Ltd</t>
  </si>
  <si>
    <t>SERVOTECH</t>
  </si>
  <si>
    <t>SJS Enterprises Ltd</t>
  </si>
  <si>
    <t>SJS</t>
  </si>
  <si>
    <t>K.P. Energy Ltd</t>
  </si>
  <si>
    <t>KPEL</t>
  </si>
  <si>
    <t>Apeejay Surrendra Park Hotels Ltd</t>
  </si>
  <si>
    <t>PARKHOTELS</t>
  </si>
  <si>
    <t>Systematix Corporate Services Ltd</t>
  </si>
  <si>
    <t>SYSTMTXC</t>
  </si>
  <si>
    <t>Swaraj Engines Ltd</t>
  </si>
  <si>
    <t>SWARAJENG</t>
  </si>
  <si>
    <t>Siyaram Silk Mills Ltd</t>
  </si>
  <si>
    <t>SIYSIL</t>
  </si>
  <si>
    <t>JTL Industries Ltd</t>
  </si>
  <si>
    <t>JTLIND</t>
  </si>
  <si>
    <t>Prime Focus Ltd</t>
  </si>
  <si>
    <t>PFOCUS</t>
  </si>
  <si>
    <t>Animation</t>
  </si>
  <si>
    <t>Utkarsh Small Finance Bank Ltd</t>
  </si>
  <si>
    <t>UTKARSHBNK</t>
  </si>
  <si>
    <t>Sunflag Iron and Steel Co Ltd</t>
  </si>
  <si>
    <t>SUNFLAG</t>
  </si>
  <si>
    <t>Nirlon Ltd</t>
  </si>
  <si>
    <t>NIRLON</t>
  </si>
  <si>
    <t>SEPC Ltd</t>
  </si>
  <si>
    <t>SEPC</t>
  </si>
  <si>
    <t>Dishman Carbogen Amcis Ltd</t>
  </si>
  <si>
    <t>DCAL</t>
  </si>
  <si>
    <t>Thirumalai Chemicals Ltd</t>
  </si>
  <si>
    <t>TIRUMALCHM</t>
  </si>
  <si>
    <t>IndoStar Capital Finance Ltd</t>
  </si>
  <si>
    <t>INDOSTAR</t>
  </si>
  <si>
    <t>Kewal Kiran Clothing Ltd</t>
  </si>
  <si>
    <t>KKCL</t>
  </si>
  <si>
    <t>Genesys International Corporation Ltd</t>
  </si>
  <si>
    <t>GENESYS</t>
  </si>
  <si>
    <t>La Opala R G Ltd</t>
  </si>
  <si>
    <t>LAOPALA</t>
  </si>
  <si>
    <t>Jash Engineering Ltd</t>
  </si>
  <si>
    <t>JASH</t>
  </si>
  <si>
    <t>DCX Systems Ltd</t>
  </si>
  <si>
    <t>DCXINDIA</t>
  </si>
  <si>
    <t>Eraaya Lifespaces Ltd</t>
  </si>
  <si>
    <t>ERAAYA</t>
  </si>
  <si>
    <t>Northern ARC Capital Ltd</t>
  </si>
  <si>
    <t>NORTHARC</t>
  </si>
  <si>
    <t>Pokarna Ltd</t>
  </si>
  <si>
    <t>POKARNA</t>
  </si>
  <si>
    <t>IRB InvIT Fund</t>
  </si>
  <si>
    <t>IRBINVIT</t>
  </si>
  <si>
    <t>ADF Foods Ltd</t>
  </si>
  <si>
    <t>ADFFOODS</t>
  </si>
  <si>
    <t>Gujarat Themis Biosyn Ltd</t>
  </si>
  <si>
    <t>GUJTHEM</t>
  </si>
  <si>
    <t>Motilal Oswal NASDAQ 100 ETF</t>
  </si>
  <si>
    <t>MON100</t>
  </si>
  <si>
    <t>RPSG Ventures Ltd</t>
  </si>
  <si>
    <t>RPSGVENT</t>
  </si>
  <si>
    <t>Capacite Infraprojects Ltd</t>
  </si>
  <si>
    <t>CAPACITE</t>
  </si>
  <si>
    <t>Vishnu Prakash R Punglia Ltd</t>
  </si>
  <si>
    <t>VPRPL</t>
  </si>
  <si>
    <t>TCNS Clothing Co Ltd</t>
  </si>
  <si>
    <t>TCNSBRANDS</t>
  </si>
  <si>
    <t>Goldiam International Ltd</t>
  </si>
  <si>
    <t>GOLDIAM</t>
  </si>
  <si>
    <t>RPG Life Sciences Limited</t>
  </si>
  <si>
    <t>RPGLIFE</t>
  </si>
  <si>
    <t>BF Utilities Ltd</t>
  </si>
  <si>
    <t>BFUTILITIE</t>
  </si>
  <si>
    <t>Sula Vineyards Ltd</t>
  </si>
  <si>
    <t>SULA</t>
  </si>
  <si>
    <t>Hubtown Ltd</t>
  </si>
  <si>
    <t>HUBTOWN</t>
  </si>
  <si>
    <t>PIX Transmissions Ltd</t>
  </si>
  <si>
    <t>PIXTRANS</t>
  </si>
  <si>
    <t>Lumax AutoTechnologies Ltd</t>
  </si>
  <si>
    <t>LUMAXTECH</t>
  </si>
  <si>
    <t>Sindhu Trade Links Ltd</t>
  </si>
  <si>
    <t>SINDHUTRAD</t>
  </si>
  <si>
    <t>Dalmia Bharat Sugar and Industries Ltd</t>
  </si>
  <si>
    <t>DALMIASUG</t>
  </si>
  <si>
    <t>MPS Ltd</t>
  </si>
  <si>
    <t>MPSLTD</t>
  </si>
  <si>
    <t>Deep Industries Ltd</t>
  </si>
  <si>
    <t>DEEPINDS</t>
  </si>
  <si>
    <t>Oil &amp; Gas - Equipment &amp; Services</t>
  </si>
  <si>
    <t>KDDL Ltd</t>
  </si>
  <si>
    <t>KDDL</t>
  </si>
  <si>
    <t>Datamatics Global Services Ltd</t>
  </si>
  <si>
    <t>DATAMATICS</t>
  </si>
  <si>
    <t>D P Abhushan Ltd</t>
  </si>
  <si>
    <t>DPABHUSHAN</t>
  </si>
  <si>
    <t>Ashapura Minechem Ltd</t>
  </si>
  <si>
    <t>ASHAPURMIN</t>
  </si>
  <si>
    <t>Geojit Financial Services Ltd</t>
  </si>
  <si>
    <t>GEOJITFSL</t>
  </si>
  <si>
    <t>HPL Electric &amp; Power Ltd</t>
  </si>
  <si>
    <t>HPL</t>
  </si>
  <si>
    <t>Precision Wires India Ltd</t>
  </si>
  <si>
    <t>PRECWIRE</t>
  </si>
  <si>
    <t>Exicom Tele-Systems Ltd</t>
  </si>
  <si>
    <t>EXICOM</t>
  </si>
  <si>
    <t>Savita Oil Technologies Ltd</t>
  </si>
  <si>
    <t>SOTL</t>
  </si>
  <si>
    <t>Alembic Ltd</t>
  </si>
  <si>
    <t>ALEMBICLTD</t>
  </si>
  <si>
    <t>Kiri Industries Ltd</t>
  </si>
  <si>
    <t>KIRIINDUS</t>
  </si>
  <si>
    <t>Marine Electricals (India) Ltd</t>
  </si>
  <si>
    <t>MARINE</t>
  </si>
  <si>
    <t>Fischer Medical Ventures Ltd</t>
  </si>
  <si>
    <t>FISCHER</t>
  </si>
  <si>
    <t>Summit Securities Ltd</t>
  </si>
  <si>
    <t>SUMMITSEC</t>
  </si>
  <si>
    <t>Polo Queen Industrial and Fintech Ltd</t>
  </si>
  <si>
    <t>PQIF</t>
  </si>
  <si>
    <t>Raghav Productivity Enhancers Ltd</t>
  </si>
  <si>
    <t>RPEL</t>
  </si>
  <si>
    <t>JNK India Ltd</t>
  </si>
  <si>
    <t>JNKINDIA</t>
  </si>
  <si>
    <t>Sandhar Technologies Ltd</t>
  </si>
  <si>
    <t>SANDHAR</t>
  </si>
  <si>
    <t>Quick Heal Technologies Ltd</t>
  </si>
  <si>
    <t>QUICKHEAL</t>
  </si>
  <si>
    <t>Sasken Technologies Ltd</t>
  </si>
  <si>
    <t>SASKEN</t>
  </si>
  <si>
    <t>Monarch Networth Capital Ltd</t>
  </si>
  <si>
    <t>MONARCH</t>
  </si>
  <si>
    <t>Xpro India Ltd</t>
  </si>
  <si>
    <t>XPROINDIA</t>
  </si>
  <si>
    <t>Hinduja Global Solutions Ltd</t>
  </si>
  <si>
    <t>HGS</t>
  </si>
  <si>
    <t>Oriental Hotels Ltd</t>
  </si>
  <si>
    <t>ORIENTHOT</t>
  </si>
  <si>
    <t>Hi-Tech Pipes Ltd</t>
  </si>
  <si>
    <t>HITECH</t>
  </si>
  <si>
    <t>Maithan Alloys Ltd</t>
  </si>
  <si>
    <t>MAITHANALL</t>
  </si>
  <si>
    <t>Honda India Power Products Ltd</t>
  </si>
  <si>
    <t>HONDAPOWER</t>
  </si>
  <si>
    <t>Goodluck India Ltd</t>
  </si>
  <si>
    <t>GOODLUCK</t>
  </si>
  <si>
    <t>Bhansali Engineering Polymers Ltd</t>
  </si>
  <si>
    <t>BEPL</t>
  </si>
  <si>
    <t>Steel Strips Wheels Ltd</t>
  </si>
  <si>
    <t>SSWL</t>
  </si>
  <si>
    <t>Venus Pipes and Tubes Ltd</t>
  </si>
  <si>
    <t>VENUSPIPES</t>
  </si>
  <si>
    <t>Shivalik Bimetal Controls Ltd</t>
  </si>
  <si>
    <t>SBCL</t>
  </si>
  <si>
    <t>Suraj Estate Developers Ltd</t>
  </si>
  <si>
    <t>SURAJEST</t>
  </si>
  <si>
    <t>Gujarat Industries Power Company Ltd</t>
  </si>
  <si>
    <t>GIPCL</t>
  </si>
  <si>
    <t>63 Moons Technologies Ltd</t>
  </si>
  <si>
    <t>63MOONS</t>
  </si>
  <si>
    <t>Wendt (India) Limited</t>
  </si>
  <si>
    <t>WENDT</t>
  </si>
  <si>
    <t>KCP Ltd</t>
  </si>
  <si>
    <t>KCP</t>
  </si>
  <si>
    <t>Delta Corp Ltd</t>
  </si>
  <si>
    <t>DELTACORP</t>
  </si>
  <si>
    <t>Krsnaa Diagnostics Ltd</t>
  </si>
  <si>
    <t>KRSNAA</t>
  </si>
  <si>
    <t>Shipping Corporation of India Land and Assets Ltd</t>
  </si>
  <si>
    <t>SCILAL</t>
  </si>
  <si>
    <t>Veedol Corporation Ltd</t>
  </si>
  <si>
    <t>VEEDOL</t>
  </si>
  <si>
    <t>Ddev Plastiks Industries Ltd</t>
  </si>
  <si>
    <t>DDEVPLASTIK</t>
  </si>
  <si>
    <t>Muthoot Microfin Ltd</t>
  </si>
  <si>
    <t>MUTHOOTMF</t>
  </si>
  <si>
    <t>Max Ventures and Industries Ltd</t>
  </si>
  <si>
    <t>MAXVIL</t>
  </si>
  <si>
    <t>TCI Express Ltd</t>
  </si>
  <si>
    <t>TCIEXP</t>
  </si>
  <si>
    <t>Seamec Ltd</t>
  </si>
  <si>
    <t>SEAMECLTD</t>
  </si>
  <si>
    <t>Hathway Cable and Datacom Ltd</t>
  </si>
  <si>
    <t>HATHWAY</t>
  </si>
  <si>
    <t>Cable &amp; D2H</t>
  </si>
  <si>
    <t>Ashiana Housing Ltd</t>
  </si>
  <si>
    <t>ASHIANA</t>
  </si>
  <si>
    <t>Arkade Developers Ltd</t>
  </si>
  <si>
    <t>ARKADE</t>
  </si>
  <si>
    <t>EFC (I) Ltd</t>
  </si>
  <si>
    <t>EFCIL</t>
  </si>
  <si>
    <t>Distributors</t>
  </si>
  <si>
    <t>Navneet Education Ltd</t>
  </si>
  <si>
    <t>NAVNETEDUL</t>
  </si>
  <si>
    <t>Apollo Micro Systems Ltd</t>
  </si>
  <si>
    <t>APOLLO</t>
  </si>
  <si>
    <t>Mahanagar Telephone Nigam Ltd</t>
  </si>
  <si>
    <t>MTNL</t>
  </si>
  <si>
    <t>Precision Camshafts Ltd</t>
  </si>
  <si>
    <t>PRECAM</t>
  </si>
  <si>
    <t>Indo Tech Transformers Ltd</t>
  </si>
  <si>
    <t>INDOTECH</t>
  </si>
  <si>
    <t>Repco Home Finance Ltd</t>
  </si>
  <si>
    <t>REPCOHOME</t>
  </si>
  <si>
    <t>Nucleus Software Exports Ltd</t>
  </si>
  <si>
    <t>NUCLEUS</t>
  </si>
  <si>
    <t>DCW Ltd</t>
  </si>
  <si>
    <t>DCW</t>
  </si>
  <si>
    <t>Gensol Engineering Ltd</t>
  </si>
  <si>
    <t>GENSOL</t>
  </si>
  <si>
    <t>Sagar Cements Ltd</t>
  </si>
  <si>
    <t>SAGCEM</t>
  </si>
  <si>
    <t>Marathon Nextgen Realty Ltd</t>
  </si>
  <si>
    <t>MARATHON</t>
  </si>
  <si>
    <t>Spectrum Electrical Industries Ltd</t>
  </si>
  <si>
    <t>SPECTRUM</t>
  </si>
  <si>
    <t>Bajel Projects Ltd</t>
  </si>
  <si>
    <t>BAJEL</t>
  </si>
  <si>
    <t>Saksoft Ltd</t>
  </si>
  <si>
    <t>SAKSOFT</t>
  </si>
  <si>
    <t>NIIT Ltd</t>
  </si>
  <si>
    <t>NIITLTD</t>
  </si>
  <si>
    <t>Flair Writing Industries Ltd</t>
  </si>
  <si>
    <t>FLAIR</t>
  </si>
  <si>
    <t>Prakash Industries Ltd</t>
  </si>
  <si>
    <t>PRAKASH</t>
  </si>
  <si>
    <t>TVS Srichakra Ltd</t>
  </si>
  <si>
    <t>TVSSRICHAK</t>
  </si>
  <si>
    <t>Fino Payments Bank Ltd</t>
  </si>
  <si>
    <t>FINOPB</t>
  </si>
  <si>
    <t>Dollar Industries Ltd</t>
  </si>
  <si>
    <t>DOLLAR</t>
  </si>
  <si>
    <t>NRB Bearings Ltd</t>
  </si>
  <si>
    <t>NRBBEARING</t>
  </si>
  <si>
    <t>Indoco Remedies Ltd</t>
  </si>
  <si>
    <t>INDOCO</t>
  </si>
  <si>
    <t>Kolte-Patil Developers Ltd</t>
  </si>
  <si>
    <t>KOLTEPATIL</t>
  </si>
  <si>
    <t>Suven Life Sciences Ltd</t>
  </si>
  <si>
    <t>SUVEN</t>
  </si>
  <si>
    <t>Pennar Industries Ltd</t>
  </si>
  <si>
    <t>PENIND</t>
  </si>
  <si>
    <t>Blue Cloud Softech Solutions Ltd</t>
  </si>
  <si>
    <t>BLUECLOUDS</t>
  </si>
  <si>
    <t>Ceinsys Tech Ltd</t>
  </si>
  <si>
    <t>CEINSYSTECH</t>
  </si>
  <si>
    <t>TCPL Packaging Ltd</t>
  </si>
  <si>
    <t>TCPLPACK</t>
  </si>
  <si>
    <t>KP Green Engineering Ltd</t>
  </si>
  <si>
    <t>KPGEL</t>
  </si>
  <si>
    <t>Heavy Electrical Equipment</t>
  </si>
  <si>
    <t>Eveready Industries India Ltd</t>
  </si>
  <si>
    <t>EVEREADY</t>
  </si>
  <si>
    <t>Bajaj Consumer Care Ltd</t>
  </si>
  <si>
    <t>BAJAJCON</t>
  </si>
  <si>
    <t>Jyoti Structures Ltd</t>
  </si>
  <si>
    <t>JYOTISTRUC</t>
  </si>
  <si>
    <t>Ge Power India Ltd</t>
  </si>
  <si>
    <t>GEPIL</t>
  </si>
  <si>
    <t>Aeroflex Industries Ltd</t>
  </si>
  <si>
    <t>AEROFLEX</t>
  </si>
  <si>
    <t>Vakrangee Limited</t>
  </si>
  <si>
    <t>VAKRANGEE</t>
  </si>
  <si>
    <t>Sanghvi Movers Ltd</t>
  </si>
  <si>
    <t>SANGHVIMOV</t>
  </si>
  <si>
    <t>Spandana Sphoorty Financial Ltd</t>
  </si>
  <si>
    <t>SPANDANA</t>
  </si>
  <si>
    <t>Somany Ceramics Ltd</t>
  </si>
  <si>
    <t>SOMANYCERA</t>
  </si>
  <si>
    <t>Nilkamal Ltd</t>
  </si>
  <si>
    <t>NILKAMAL</t>
  </si>
  <si>
    <t>PTC India Financial Services Ltd</t>
  </si>
  <si>
    <t>PFS</t>
  </si>
  <si>
    <t>Mahindra Logistics Ltd</t>
  </si>
  <si>
    <t>MAHLOG</t>
  </si>
  <si>
    <t>Kalyani Investment Company Ltd</t>
  </si>
  <si>
    <t>KICL</t>
  </si>
  <si>
    <t>Foseco India Ltd</t>
  </si>
  <si>
    <t>FOSECOIND</t>
  </si>
  <si>
    <t>Nelco Ltd</t>
  </si>
  <si>
    <t>NELCO</t>
  </si>
  <si>
    <t>Tasty Bite Eatables Ltd</t>
  </si>
  <si>
    <t>TASTYBITE</t>
  </si>
  <si>
    <t>BF Investment Ltd</t>
  </si>
  <si>
    <t>BFINVEST</t>
  </si>
  <si>
    <t>HLE Glascoat Ltd</t>
  </si>
  <si>
    <t>HLEGLAS</t>
  </si>
  <si>
    <t>Automotive Axles Ltd</t>
  </si>
  <si>
    <t>AUTOAXLES</t>
  </si>
  <si>
    <t>Updater Services Ltd</t>
  </si>
  <si>
    <t>UDS</t>
  </si>
  <si>
    <t>Salasar Techno Engineering Ltd</t>
  </si>
  <si>
    <t>SALASAR</t>
  </si>
  <si>
    <t>Panacea Biotec Ltd</t>
  </si>
  <si>
    <t>PANACEABIO</t>
  </si>
  <si>
    <t>Motisons Jewellers Ltd</t>
  </si>
  <si>
    <t>MOTISONS</t>
  </si>
  <si>
    <t>Landmark Cars Ltd</t>
  </si>
  <si>
    <t>LANDMARK</t>
  </si>
  <si>
    <t>GTL Infrastructure Ltd</t>
  </si>
  <si>
    <t>GTLINFRA</t>
  </si>
  <si>
    <t>Vadilal Industries Ltd</t>
  </si>
  <si>
    <t>VADILALIND</t>
  </si>
  <si>
    <t>Ramco Industries Ltd</t>
  </si>
  <si>
    <t>RAMCOIND</t>
  </si>
  <si>
    <t>Themis Medicare Ltd</t>
  </si>
  <si>
    <t>THEMISMED</t>
  </si>
  <si>
    <t>Sai Silks (Kalamandir) Ltd</t>
  </si>
  <si>
    <t>KALAMANDIR</t>
  </si>
  <si>
    <t>Ram Ratna Wires Ltd</t>
  </si>
  <si>
    <t>RAMRAT</t>
  </si>
  <si>
    <t>Stove Kraft Ltd</t>
  </si>
  <si>
    <t>STOVEKRAFT</t>
  </si>
  <si>
    <t>Rashi Peripherals Ltd</t>
  </si>
  <si>
    <t>RPTECH</t>
  </si>
  <si>
    <t>Vishnu Chemicals Ltd</t>
  </si>
  <si>
    <t>VISHNU</t>
  </si>
  <si>
    <t>Novartis India Ltd</t>
  </si>
  <si>
    <t>NOVARTIND</t>
  </si>
  <si>
    <t>Rane Holdings Ltd</t>
  </si>
  <si>
    <t>RANEHOLDIN</t>
  </si>
  <si>
    <t>SBI Gold ETF</t>
  </si>
  <si>
    <t>SETFGOLD</t>
  </si>
  <si>
    <t>Globus Spirits Ltd</t>
  </si>
  <si>
    <t>GLOBUSSPR</t>
  </si>
  <si>
    <t>Unitech Ltd</t>
  </si>
  <si>
    <t>UNITECH</t>
  </si>
  <si>
    <t>Hindustan Oil Exploration Company Ltd</t>
  </si>
  <si>
    <t>HINDOILEXP</t>
  </si>
  <si>
    <t>Igarashi Motors India Ltd</t>
  </si>
  <si>
    <t>IGARASHI</t>
  </si>
  <si>
    <t>Confidence Petroleum India Ltd</t>
  </si>
  <si>
    <t>CONFIPET</t>
  </si>
  <si>
    <t>Mangalam Cement Ltd</t>
  </si>
  <si>
    <t>MANGLMCEM</t>
  </si>
  <si>
    <t>Nippon India ETF Nifty 1D Rate Liquid BeES</t>
  </si>
  <si>
    <t>LIQUIDBEES</t>
  </si>
  <si>
    <t>Dredging Corporation of India Ltd</t>
  </si>
  <si>
    <t>DREDGECORP</t>
  </si>
  <si>
    <t>Dredging</t>
  </si>
  <si>
    <t>ideaForge Technology Ltd</t>
  </si>
  <si>
    <t>IDEAFORGE</t>
  </si>
  <si>
    <t>Sterling Tools Ltd</t>
  </si>
  <si>
    <t>STERTOOLS</t>
  </si>
  <si>
    <t>DISA India Ltd</t>
  </si>
  <si>
    <t>DISAQ</t>
  </si>
  <si>
    <t>Shalby Ltd</t>
  </si>
  <si>
    <t>SHALBY</t>
  </si>
  <si>
    <t>Mayur Uniquoters Ltd</t>
  </si>
  <si>
    <t>MAYURUNIQ</t>
  </si>
  <si>
    <t>Shanti Educational Initiatives Ltd</t>
  </si>
  <si>
    <t>SEIL</t>
  </si>
  <si>
    <t>PSP Projects Ltd</t>
  </si>
  <si>
    <t>PSPPROJECT</t>
  </si>
  <si>
    <t>Rajratan Global Wire Ltd</t>
  </si>
  <si>
    <t>RAJRATAN</t>
  </si>
  <si>
    <t>Parag Milk Foods Ltd</t>
  </si>
  <si>
    <t>PARAGMILK</t>
  </si>
  <si>
    <t>Baazar Style Retail Ltd</t>
  </si>
  <si>
    <t>STYLEBAAZA</t>
  </si>
  <si>
    <t>Stanley Lifestyles Ltd</t>
  </si>
  <si>
    <t>STANLEY</t>
  </si>
  <si>
    <t>Veritas (India) Ltd</t>
  </si>
  <si>
    <t>VERITAS</t>
  </si>
  <si>
    <t>Interarch Building Products Ltd</t>
  </si>
  <si>
    <t>INTERARCH</t>
  </si>
  <si>
    <t>Building Products - Prefab Structures</t>
  </si>
  <si>
    <t>RIR Power Electronics Ltd</t>
  </si>
  <si>
    <t>RIR</t>
  </si>
  <si>
    <t>Meghmani Organics Ltd</t>
  </si>
  <si>
    <t>MOL</t>
  </si>
  <si>
    <t>Nitin Spinners Ltd</t>
  </si>
  <si>
    <t>NITINSPIN</t>
  </si>
  <si>
    <t>Premier Explosives Ltd</t>
  </si>
  <si>
    <t>PREMEXPLN</t>
  </si>
  <si>
    <t>Prataap Snacks Ltd</t>
  </si>
  <si>
    <t>DIAMONDYD</t>
  </si>
  <si>
    <t>Venky's (India) Ltd</t>
  </si>
  <si>
    <t>VENKEYS</t>
  </si>
  <si>
    <t>SG Finserve Ltd</t>
  </si>
  <si>
    <t>SGFIN</t>
  </si>
  <si>
    <t>EIH Associated Hotels Ltd</t>
  </si>
  <si>
    <t>EIHAHOTELS</t>
  </si>
  <si>
    <t>Hindware Home Innovation Ltd</t>
  </si>
  <si>
    <t>HINDWAREAP</t>
  </si>
  <si>
    <t>Dr Agarwal's Eye Hospital Ltd</t>
  </si>
  <si>
    <t>DRAGARWQ</t>
  </si>
  <si>
    <t>John Cockerill India Ltd</t>
  </si>
  <si>
    <t>COCKERILL</t>
  </si>
  <si>
    <t>Industrial Machinery &amp; Supplies &amp; Components</t>
  </si>
  <si>
    <t>Himatsingka Seide Ltd</t>
  </si>
  <si>
    <t>HIMATSEIDE</t>
  </si>
  <si>
    <t>MM Forgings Ltd</t>
  </si>
  <si>
    <t>MMFL</t>
  </si>
  <si>
    <t>Platinum Industries Ltd</t>
  </si>
  <si>
    <t>PLATIND</t>
  </si>
  <si>
    <t>Accelya Solutions India Ltd</t>
  </si>
  <si>
    <t>ACCELYA</t>
  </si>
  <si>
    <t>NIBE Ltd</t>
  </si>
  <si>
    <t>NIBE</t>
  </si>
  <si>
    <t>Jindal Drilling and Industries Ltd</t>
  </si>
  <si>
    <t>JINDRILL</t>
  </si>
  <si>
    <t>Dolat Algotech Ltd</t>
  </si>
  <si>
    <t>DOLATALGO</t>
  </si>
  <si>
    <t>Thejo Engineering Ltd</t>
  </si>
  <si>
    <t>THEJO</t>
  </si>
  <si>
    <t>Goodyear India Ltd</t>
  </si>
  <si>
    <t>GOODYEAR</t>
  </si>
  <si>
    <t>Everest Kanto Cylinder Ltd</t>
  </si>
  <si>
    <t>EKC</t>
  </si>
  <si>
    <t>S.P.Apparels Ltd</t>
  </si>
  <si>
    <t>SPAL</t>
  </si>
  <si>
    <t>Ravindra Energy Ltd</t>
  </si>
  <si>
    <t>RELTD</t>
  </si>
  <si>
    <t>Vidhi Specialty Food Ingredients Ltd</t>
  </si>
  <si>
    <t>VIDHIING</t>
  </si>
  <si>
    <t>Vindhya Telelinks Ltd</t>
  </si>
  <si>
    <t>VINDHYATEL</t>
  </si>
  <si>
    <t>Hind Rectifiers Ltd</t>
  </si>
  <si>
    <t>HIRECT</t>
  </si>
  <si>
    <t>DEE Development Engineers Ltd</t>
  </si>
  <si>
    <t>DEEDEV</t>
  </si>
  <si>
    <t>Kilburn Engineering Ltd</t>
  </si>
  <si>
    <t>KLBRENG-B</t>
  </si>
  <si>
    <t>SML Isuzu Ltd</t>
  </si>
  <si>
    <t>SMLISUZU</t>
  </si>
  <si>
    <t>Windsor Machines Ltd</t>
  </si>
  <si>
    <t>WINDMACHIN</t>
  </si>
  <si>
    <t>Indian Hume Pipe Company Ltd</t>
  </si>
  <si>
    <t>INDIANHUME</t>
  </si>
  <si>
    <t>Federal-Mogul Goetze (India) Ltd</t>
  </si>
  <si>
    <t>FMGOETZE</t>
  </si>
  <si>
    <t>Agro Tech Foods Ltd</t>
  </si>
  <si>
    <t>ATFL</t>
  </si>
  <si>
    <t>Navkar Corporation Ltd</t>
  </si>
  <si>
    <t>NAVKARCORP</t>
  </si>
  <si>
    <t>Tarsons Products Ltd</t>
  </si>
  <si>
    <t>TARSONS</t>
  </si>
  <si>
    <t>Vantage Knowledge Academy Ltd</t>
  </si>
  <si>
    <t>VKAL</t>
  </si>
  <si>
    <t>IOL Chemicals and Pharmaceuticals Ltd</t>
  </si>
  <si>
    <t>IOLCP</t>
  </si>
  <si>
    <t>Cupid Ltd</t>
  </si>
  <si>
    <t>CUPID</t>
  </si>
  <si>
    <t>Windlas Biotech Ltd</t>
  </si>
  <si>
    <t>WINDLAS</t>
  </si>
  <si>
    <t>Knowledge Marine &amp; Engineering Works Ltd</t>
  </si>
  <si>
    <t>KMEW</t>
  </si>
  <si>
    <t>Marine Transportation</t>
  </si>
  <si>
    <t>Sanstar Ltd</t>
  </si>
  <si>
    <t>SANSTAR</t>
  </si>
  <si>
    <t>Lumax Industries Ltd</t>
  </si>
  <si>
    <t>LUMAXIND</t>
  </si>
  <si>
    <t>Mold-Tek Packaging Ltd</t>
  </si>
  <si>
    <t>MOLDTKPAC</t>
  </si>
  <si>
    <t>Pondy Oxides and Chemicals Ltd</t>
  </si>
  <si>
    <t>POCL</t>
  </si>
  <si>
    <t>Welspun Specialty Solutions Ltd</t>
  </si>
  <si>
    <t>WELSPLSOL</t>
  </si>
  <si>
    <t>Huhtamaki India Ltd</t>
  </si>
  <si>
    <t>HUHTAMAKI</t>
  </si>
  <si>
    <t>Saraswati Commercial (India) Ltd</t>
  </si>
  <si>
    <t>ZSARACOM</t>
  </si>
  <si>
    <t>Gandhar Oil Refinery (INDIA) Ltd</t>
  </si>
  <si>
    <t>GANDHAR</t>
  </si>
  <si>
    <t>Dynamic Cables Ltd</t>
  </si>
  <si>
    <t>DYCL</t>
  </si>
  <si>
    <t>Tanfac Industries Ltd</t>
  </si>
  <si>
    <t>TANFACIND</t>
  </si>
  <si>
    <t>Tinna Rubber and Infrastructure Ltd</t>
  </si>
  <si>
    <t>TINNARUBR</t>
  </si>
  <si>
    <t>Dreamfolks Services Ltd</t>
  </si>
  <si>
    <t>DREAMFOLKS</t>
  </si>
  <si>
    <t>Kesar India Ltd</t>
  </si>
  <si>
    <t>KESAR</t>
  </si>
  <si>
    <t>Real Estate Development</t>
  </si>
  <si>
    <t>HMA Agro Industries Ltd</t>
  </si>
  <si>
    <t>HMAAGRO</t>
  </si>
  <si>
    <t>Hester Biosciences Ltd</t>
  </si>
  <si>
    <t>HESTERBIO</t>
  </si>
  <si>
    <t>Panama Petrochem Ltd</t>
  </si>
  <si>
    <t>PANAMAPET</t>
  </si>
  <si>
    <t>MIC Electronics Ltd</t>
  </si>
  <si>
    <t>MICEL</t>
  </si>
  <si>
    <t>Expleo Solutions Ltd</t>
  </si>
  <si>
    <t>EXPLEOSOL</t>
  </si>
  <si>
    <t>Media Matrix Worldwide Ltd</t>
  </si>
  <si>
    <t>MMWL</t>
  </si>
  <si>
    <t>Cosmo First Ltd</t>
  </si>
  <si>
    <t>COSMOFIRST</t>
  </si>
  <si>
    <t>SMS Pharmaceuticals Ltd</t>
  </si>
  <si>
    <t>SMSPHARMA</t>
  </si>
  <si>
    <t>Ugro Capital Ltd</t>
  </si>
  <si>
    <t>UGROCAP</t>
  </si>
  <si>
    <t>India Pesticides Ltd</t>
  </si>
  <si>
    <t>IPL</t>
  </si>
  <si>
    <t>DEN Networks Ltd</t>
  </si>
  <si>
    <t>DEN</t>
  </si>
  <si>
    <t>Dolphin Offshore Enterprises (India) Ltd</t>
  </si>
  <si>
    <t>DOLPHIN</t>
  </si>
  <si>
    <t>Carysil Ltd</t>
  </si>
  <si>
    <t>CARYSIL</t>
  </si>
  <si>
    <t>Apollo Pipes Ltd</t>
  </si>
  <si>
    <t>APOLLOPIPE</t>
  </si>
  <si>
    <t>TAJ GVK Hotels and Resorts Ltd</t>
  </si>
  <si>
    <t>TAJGVK</t>
  </si>
  <si>
    <t>Owais Metal and Mineral Processing Ltd</t>
  </si>
  <si>
    <t>OWAIS</t>
  </si>
  <si>
    <t>ICICI Prudential Nifty 50 ETF</t>
  </si>
  <si>
    <t>NIFTYIETF</t>
  </si>
  <si>
    <t>Amrutanjan Health Care Ltd</t>
  </si>
  <si>
    <t>AMRUTANJAN</t>
  </si>
  <si>
    <t>Pnb Gilts Ltd</t>
  </si>
  <si>
    <t>PNBGILTS</t>
  </si>
  <si>
    <t>TTK Healthcare Ltd</t>
  </si>
  <si>
    <t>TTKHLTCARE</t>
  </si>
  <si>
    <t>Beta Drugs Ltd</t>
  </si>
  <si>
    <t>BETA</t>
  </si>
  <si>
    <t>Ador Welding Ltd</t>
  </si>
  <si>
    <t>ADORWELD</t>
  </si>
  <si>
    <t>Insecticides (India) Ltd</t>
  </si>
  <si>
    <t>INSECTICID</t>
  </si>
  <si>
    <t>D Link (India) Limited</t>
  </si>
  <si>
    <t>DLINKINDIA</t>
  </si>
  <si>
    <t>Sanghi Industries Ltd</t>
  </si>
  <si>
    <t>SANGHIIND</t>
  </si>
  <si>
    <t>Divgi TorqTransfer Systems Ltd</t>
  </si>
  <si>
    <t>DIVGIITTS</t>
  </si>
  <si>
    <t>Vardhman Special Steels Ltd</t>
  </si>
  <si>
    <t>VSSL</t>
  </si>
  <si>
    <t>Universal Cables Ltd</t>
  </si>
  <si>
    <t>UNIVCABLES</t>
  </si>
  <si>
    <t>Astec Lifesciences Ltd</t>
  </si>
  <si>
    <t>ASTEC</t>
  </si>
  <si>
    <t>Rama Steel Tubes Ltd</t>
  </si>
  <si>
    <t>RAMASTEEL</t>
  </si>
  <si>
    <t>Axiscades Technologies Ltd</t>
  </si>
  <si>
    <t>AXISCADES</t>
  </si>
  <si>
    <t>Paramount Communications Ltd</t>
  </si>
  <si>
    <t>PARACABLES</t>
  </si>
  <si>
    <t>Centum Electronics Ltd</t>
  </si>
  <si>
    <t>CENTUM</t>
  </si>
  <si>
    <t>Rupa &amp; Company Ltd</t>
  </si>
  <si>
    <t>RUPA</t>
  </si>
  <si>
    <t>Timex Group India Ltd</t>
  </si>
  <si>
    <t>TIMEX</t>
  </si>
  <si>
    <t>ESAF Small Finance Bank Limited</t>
  </si>
  <si>
    <t>ESAFSFB</t>
  </si>
  <si>
    <t>Orient Green Power Company Ltd</t>
  </si>
  <si>
    <t>GREENPOWER</t>
  </si>
  <si>
    <t>Dish TV India Ltd</t>
  </si>
  <si>
    <t>DISHTV</t>
  </si>
  <si>
    <t>JISLDVREQS</t>
  </si>
  <si>
    <t>Mukand Ltd</t>
  </si>
  <si>
    <t>MUKANDLTD</t>
  </si>
  <si>
    <t>Andrew Yule &amp; Co Ltd</t>
  </si>
  <si>
    <t>ANDREWYU</t>
  </si>
  <si>
    <t>IKIO Lighting Ltd</t>
  </si>
  <si>
    <t>IKIO</t>
  </si>
  <si>
    <t>Man Industries (India) Ltd</t>
  </si>
  <si>
    <t>MANINDS</t>
  </si>
  <si>
    <t>Som Distilleries and Breweries Ltd</t>
  </si>
  <si>
    <t>SDBL</t>
  </si>
  <si>
    <t>Salzer Electronics Ltd</t>
  </si>
  <si>
    <t>SALZERELEC</t>
  </si>
  <si>
    <t>TIL Ltd</t>
  </si>
  <si>
    <t>TIL</t>
  </si>
  <si>
    <t>Elpro International Ltd</t>
  </si>
  <si>
    <t>ELPROINTL</t>
  </si>
  <si>
    <t>Vimta Labs Ltd</t>
  </si>
  <si>
    <t>VIMTALABS</t>
  </si>
  <si>
    <t>Tatva Chintan Pharma Chem Ltd</t>
  </si>
  <si>
    <t>TATVA</t>
  </si>
  <si>
    <t>Seshasayee Paper and Boards Ltd</t>
  </si>
  <si>
    <t>SESHAPAPER</t>
  </si>
  <si>
    <t>Kody Technolab Ltd</t>
  </si>
  <si>
    <t>KODYTECH</t>
  </si>
  <si>
    <t>Mufin Green Finance Ltd</t>
  </si>
  <si>
    <t>MUFIN</t>
  </si>
  <si>
    <t>Camlin Fine Sciences Ltd</t>
  </si>
  <si>
    <t>CAMLINFINE</t>
  </si>
  <si>
    <t>Suratwwala Business Group Ltd</t>
  </si>
  <si>
    <t>SBGLP</t>
  </si>
  <si>
    <t>BLS E-Services Ltd</t>
  </si>
  <si>
    <t>BLSE</t>
  </si>
  <si>
    <t>Barbeque-Nation Hospitality Ltd</t>
  </si>
  <si>
    <t>BARBEQUE</t>
  </si>
  <si>
    <t>Andhra Paper Ltd</t>
  </si>
  <si>
    <t>ANDHRAPAP</t>
  </si>
  <si>
    <t>Master Trust Ltd</t>
  </si>
  <si>
    <t>MASTERTR</t>
  </si>
  <si>
    <t>Talbros Automotive Components Ltd</t>
  </si>
  <si>
    <t>TALBROAUTO</t>
  </si>
  <si>
    <t>Danish Power Ltd</t>
  </si>
  <si>
    <t>DANISH</t>
  </si>
  <si>
    <t>Alpex Solar Ltd</t>
  </si>
  <si>
    <t>ALPEXSOLAR</t>
  </si>
  <si>
    <t>JITF Infralogistics Ltd</t>
  </si>
  <si>
    <t>JITFINFRA</t>
  </si>
  <si>
    <t>Yasho Industries Ltd</t>
  </si>
  <si>
    <t>YASHO</t>
  </si>
  <si>
    <t>ECOS (India) Mobility &amp; Hospitality Ltd</t>
  </si>
  <si>
    <t>ECOSMOBLTY</t>
  </si>
  <si>
    <t>Kotak Gold Etf</t>
  </si>
  <si>
    <t>GOLD1</t>
  </si>
  <si>
    <t>Trident Techlabs Ltd</t>
  </si>
  <si>
    <t>TECHLABS</t>
  </si>
  <si>
    <t>HIL Ltd</t>
  </si>
  <si>
    <t>HIL</t>
  </si>
  <si>
    <t>Gocl Corporation Ltd</t>
  </si>
  <si>
    <t>GOCLCORP</t>
  </si>
  <si>
    <t>AGI Infra Ltd</t>
  </si>
  <si>
    <t>AGIIL</t>
  </si>
  <si>
    <t>Omaxe Ltd</t>
  </si>
  <si>
    <t>OMAXE</t>
  </si>
  <si>
    <t>Madhya Bharat Agro Products Ltd</t>
  </si>
  <si>
    <t>MBAPL</t>
  </si>
  <si>
    <t>Edvenswa Enterprises Ltd</t>
  </si>
  <si>
    <t>EDVENSWA</t>
  </si>
  <si>
    <t>Application Software</t>
  </si>
  <si>
    <t>Mangalore Chemicals and Fertilisers Ltd</t>
  </si>
  <si>
    <t>MANGCHEFER</t>
  </si>
  <si>
    <t>Apcotex Industries Ltd</t>
  </si>
  <si>
    <t>APCOTEXIND</t>
  </si>
  <si>
    <t>Cantabil Retail India Ltd</t>
  </si>
  <si>
    <t>CANTABIL</t>
  </si>
  <si>
    <t>Ashika Credit Capital Ltd</t>
  </si>
  <si>
    <t>ASHIKA</t>
  </si>
  <si>
    <t>Heranba Industries Ltd</t>
  </si>
  <si>
    <t>HERANBA</t>
  </si>
  <si>
    <t>Suyog Telematics Ltd</t>
  </si>
  <si>
    <t>SUYOG</t>
  </si>
  <si>
    <t>Monte Carlo Fashions Ltd</t>
  </si>
  <si>
    <t>MONTECARLO</t>
  </si>
  <si>
    <t>HDFC Gold Exchange Traded Fund</t>
  </si>
  <si>
    <t>HDFCGOLD</t>
  </si>
  <si>
    <t>ICICI Prudential Gold ETF</t>
  </si>
  <si>
    <t>GOLDIETF</t>
  </si>
  <si>
    <t>Unicommerce eSolutions Ltd</t>
  </si>
  <si>
    <t>UNIECOM</t>
  </si>
  <si>
    <t>Sirca Paints India Ltd</t>
  </si>
  <si>
    <t>SIRCA</t>
  </si>
  <si>
    <t>Deccan Gold Mines Ltd</t>
  </si>
  <si>
    <t>DECNGOLD</t>
  </si>
  <si>
    <t>Nippon India ETF Nifty Next 50 Junior BeES</t>
  </si>
  <si>
    <t>JUNIORBEES</t>
  </si>
  <si>
    <t>Excel Industries Ltd</t>
  </si>
  <si>
    <t>EXCELINDUS</t>
  </si>
  <si>
    <t>Jagran Prakashan Ltd</t>
  </si>
  <si>
    <t>JAGRAN</t>
  </si>
  <si>
    <t>G M Breweries Ltd</t>
  </si>
  <si>
    <t>GMBREW</t>
  </si>
  <si>
    <t>Jagsonpal Pharmaceuticals Ltd</t>
  </si>
  <si>
    <t>JAGSNPHARM</t>
  </si>
  <si>
    <t>Antony Waste Handling Cell Ltd</t>
  </si>
  <si>
    <t>AWHCL</t>
  </si>
  <si>
    <t>Syncom Formulations (India) Ltd</t>
  </si>
  <si>
    <t>SYNCOMF</t>
  </si>
  <si>
    <t>Kernex Microsystems (India) Ltd</t>
  </si>
  <si>
    <t>KERNEX</t>
  </si>
  <si>
    <t>Dynacons Systems and Solutions Ltd</t>
  </si>
  <si>
    <t>DSSL</t>
  </si>
  <si>
    <t>Uniparts India Ltd</t>
  </si>
  <si>
    <t>UNIPARTS</t>
  </si>
  <si>
    <t>Sangam (India) Ltd</t>
  </si>
  <si>
    <t>SANGAMIND</t>
  </si>
  <si>
    <t>Shriram Properties Ltd</t>
  </si>
  <si>
    <t>SHRIRAMPPS</t>
  </si>
  <si>
    <t>Associated Alcohols &amp; Breweries Ltd</t>
  </si>
  <si>
    <t>ASALCBR</t>
  </si>
  <si>
    <t>GNA Axles Ltd</t>
  </si>
  <si>
    <t>GNA</t>
  </si>
  <si>
    <t>I G Petrochemicals Ltd</t>
  </si>
  <si>
    <t>IGPL</t>
  </si>
  <si>
    <t>Mercury Ev-Tech Ltd</t>
  </si>
  <si>
    <t>MERCURYEV</t>
  </si>
  <si>
    <t>Alicon Castalloy Ltd</t>
  </si>
  <si>
    <t>ALICON</t>
  </si>
  <si>
    <t>GPT Infraprojects Ltd</t>
  </si>
  <si>
    <t>GPTINFRA</t>
  </si>
  <si>
    <t>Kabra Extrusion Technik Ltd</t>
  </si>
  <si>
    <t>KABRAEXTRU</t>
  </si>
  <si>
    <t>Hexa Tradex Ltd</t>
  </si>
  <si>
    <t>HEXATRADEX</t>
  </si>
  <si>
    <t>Agarwal Industrial Corporation Ltd</t>
  </si>
  <si>
    <t>AGARIND</t>
  </si>
  <si>
    <t>AFCOM Holdings Ltd</t>
  </si>
  <si>
    <t>AFCOM</t>
  </si>
  <si>
    <t>Air Freight &amp; Logistics</t>
  </si>
  <si>
    <t>Praveg Ltd</t>
  </si>
  <si>
    <t>PRAVEG</t>
  </si>
  <si>
    <t>Reliance Industrial Infrastructure Ltd</t>
  </si>
  <si>
    <t>RIIL</t>
  </si>
  <si>
    <t>Abans Holdings Ltd</t>
  </si>
  <si>
    <t>AHL</t>
  </si>
  <si>
    <t>Ramco Systems Ltd</t>
  </si>
  <si>
    <t>RAMCOSYS</t>
  </si>
  <si>
    <t>Eco Recycling Ltd</t>
  </si>
  <si>
    <t>ECORECO</t>
  </si>
  <si>
    <t>IFGL Refractories Ltd</t>
  </si>
  <si>
    <t>IFGLEXPOR</t>
  </si>
  <si>
    <t>Fusion Finance Ltd</t>
  </si>
  <si>
    <t>FUSION</t>
  </si>
  <si>
    <t>Lotus Chocolate Company Ltd</t>
  </si>
  <si>
    <t>LOTUSCHO</t>
  </si>
  <si>
    <t>Wheels India Ltd</t>
  </si>
  <si>
    <t>WHEELS</t>
  </si>
  <si>
    <t>Pudumjee Paper Products Ltd</t>
  </si>
  <si>
    <t>PDMJEPAPER</t>
  </si>
  <si>
    <t>Wonder Electricals Ltd</t>
  </si>
  <si>
    <t>WEL</t>
  </si>
  <si>
    <t>Godavari Biorefineries Ltd</t>
  </si>
  <si>
    <t>GODAVARIB</t>
  </si>
  <si>
    <t>Sigachi Industries Ltd</t>
  </si>
  <si>
    <t>SIGACHI</t>
  </si>
  <si>
    <t>Chaman Lal Setia Exports Ltd</t>
  </si>
  <si>
    <t>CLSEL</t>
  </si>
  <si>
    <t>Renaissance Global Ltd</t>
  </si>
  <si>
    <t>RGL</t>
  </si>
  <si>
    <t>Satin Creditcare Network Ltd</t>
  </si>
  <si>
    <t>SATIN</t>
  </si>
  <si>
    <t>Balmer Lawrie Investments Ltd</t>
  </si>
  <si>
    <t>BLIL</t>
  </si>
  <si>
    <t>Veranda Learning Solutions Ltd</t>
  </si>
  <si>
    <t>VERANDA</t>
  </si>
  <si>
    <t>Hariom Pipe Industries Ltd</t>
  </si>
  <si>
    <t>HARIOMPIPE</t>
  </si>
  <si>
    <t>MSP Steel &amp; Power Ltd</t>
  </si>
  <si>
    <t>MSPL</t>
  </si>
  <si>
    <t>Orient Technologies Ltd</t>
  </si>
  <si>
    <t>ORIENTTECH</t>
  </si>
  <si>
    <t>Simplex Infrastructures Ltd</t>
  </si>
  <si>
    <t>SIMPLEXINF</t>
  </si>
  <si>
    <t>Bajaj Steel Industries Ltd</t>
  </si>
  <si>
    <t>BAJAJST</t>
  </si>
  <si>
    <t>Atul Auto Ltd</t>
  </si>
  <si>
    <t>ATULAUTO</t>
  </si>
  <si>
    <t>Three Wheelers</t>
  </si>
  <si>
    <t>Bliss GVS Pharma Ltd</t>
  </si>
  <si>
    <t>BLISSGVS</t>
  </si>
  <si>
    <t>JG Chemicals Ltd</t>
  </si>
  <si>
    <t>JGCHEM</t>
  </si>
  <si>
    <t>India Power Corporation Ltd</t>
  </si>
  <si>
    <t>DPSCLTD</t>
  </si>
  <si>
    <t>Brightcom Group Ltd</t>
  </si>
  <si>
    <t>BCG</t>
  </si>
  <si>
    <t>Cropster Agro Ltd</t>
  </si>
  <si>
    <t>CROPSTER</t>
  </si>
  <si>
    <t>Food Distributors</t>
  </si>
  <si>
    <t>Udaipur Cement Works Ltd</t>
  </si>
  <si>
    <t>UDAICEMENT</t>
  </si>
  <si>
    <t>SPML Infra Ltd</t>
  </si>
  <si>
    <t>SPMLINFRA</t>
  </si>
  <si>
    <t>Bombay Super Hybrid Seeds Ltd</t>
  </si>
  <si>
    <t>BSHSL</t>
  </si>
  <si>
    <t>NDR Auto Components Ltd</t>
  </si>
  <si>
    <t>NDRAUTO</t>
  </si>
  <si>
    <t>Sportking India Ltd</t>
  </si>
  <si>
    <t>SPORTKING</t>
  </si>
  <si>
    <t>B L Kashyap and Sons Ltd</t>
  </si>
  <si>
    <t>BLKASHYAP</t>
  </si>
  <si>
    <t>Filatex India Ltd</t>
  </si>
  <si>
    <t>FILATEX</t>
  </si>
  <si>
    <t>GTPL Hathway Ltd</t>
  </si>
  <si>
    <t>GTPL</t>
  </si>
  <si>
    <t>Jyoti Resins and Adhesives Ltd</t>
  </si>
  <si>
    <t>JYOTIRES</t>
  </si>
  <si>
    <t>GRP Ltd</t>
  </si>
  <si>
    <t>GRPLTD</t>
  </si>
  <si>
    <t>Roto Pumps Ltd</t>
  </si>
  <si>
    <t>ROTO</t>
  </si>
  <si>
    <t>Rhetan TMT Ltd</t>
  </si>
  <si>
    <t>RHETAN</t>
  </si>
  <si>
    <t>ASM Technologies Ltd</t>
  </si>
  <si>
    <t>ASMTEC</t>
  </si>
  <si>
    <t>Texmaco Infrastructure &amp; Holdings Ltd</t>
  </si>
  <si>
    <t>TEXINFRA</t>
  </si>
  <si>
    <t>Sahasra Electronic Solutions Ltd</t>
  </si>
  <si>
    <t>SAHASRA</t>
  </si>
  <si>
    <t>3B Blackbio DX Ltd</t>
  </si>
  <si>
    <t>3BBLACKBIO</t>
  </si>
  <si>
    <t>Fertilizers &amp; Agricultural Chemicals</t>
  </si>
  <si>
    <t>BCL Industries Ltd</t>
  </si>
  <si>
    <t>BCLIND</t>
  </si>
  <si>
    <t>Zota Health Care Ltd</t>
  </si>
  <si>
    <t>ZOTA</t>
  </si>
  <si>
    <t>Peninsula Land Ltd</t>
  </si>
  <si>
    <t>PENINLAND</t>
  </si>
  <si>
    <t>Madras Fertilizers Ltd</t>
  </si>
  <si>
    <t>MADRASFERT</t>
  </si>
  <si>
    <t>TechNVision Ventures Ltd</t>
  </si>
  <si>
    <t>TECHNVISN</t>
  </si>
  <si>
    <t>VL E-Governance &amp; IT Solutions Ltd</t>
  </si>
  <si>
    <t>VLEGOV</t>
  </si>
  <si>
    <t>Steelcast Ltd</t>
  </si>
  <si>
    <t>STEELCAS</t>
  </si>
  <si>
    <t>Yatra Online Ltd</t>
  </si>
  <si>
    <t>YATRA</t>
  </si>
  <si>
    <t>Shankara Building Products Ltd</t>
  </si>
  <si>
    <t>SHANKARA</t>
  </si>
  <si>
    <t>Wealth First Portfolio Managers Ltd</t>
  </si>
  <si>
    <t>WEALTH</t>
  </si>
  <si>
    <t>Arihant Superstructures Ltd</t>
  </si>
  <si>
    <t>ARIHANTSUP</t>
  </si>
  <si>
    <t>Tourism Finance Corporation of India Ltd</t>
  </si>
  <si>
    <t>TFCILTD</t>
  </si>
  <si>
    <t>Tribhovandas Bhimji Zaveri Ltd</t>
  </si>
  <si>
    <t>TBZ</t>
  </si>
  <si>
    <t>India Nippon Electricals Ltd</t>
  </si>
  <si>
    <t>INDNIPPON</t>
  </si>
  <si>
    <t>Khazanchi Jewellers Ltd</t>
  </si>
  <si>
    <t>KHAZANCHI</t>
  </si>
  <si>
    <t>Apparel, Accessories &amp; Luxury Goods</t>
  </si>
  <si>
    <t>Bharat Wire Ropes Ltd</t>
  </si>
  <si>
    <t>BHARATWIRE</t>
  </si>
  <si>
    <t>Signpost India Ltd</t>
  </si>
  <si>
    <t>SIGNPOST</t>
  </si>
  <si>
    <t>Solex Energy Ltd</t>
  </si>
  <si>
    <t>SOLEX</t>
  </si>
  <si>
    <t>Paushak Ltd</t>
  </si>
  <si>
    <t>PAUSHAKLTD</t>
  </si>
  <si>
    <t>SMC Global Securities Ltd</t>
  </si>
  <si>
    <t>SMCGLOBAL</t>
  </si>
  <si>
    <t>Fedders Holding Ltd</t>
  </si>
  <si>
    <t>FEDDERSHOL</t>
  </si>
  <si>
    <t>Sadhana Nitro Chem Ltd</t>
  </si>
  <si>
    <t>SADHNANIQ</t>
  </si>
  <si>
    <t>Jaiprakash Associates Ltd</t>
  </si>
  <si>
    <t>JPASSOCIAT</t>
  </si>
  <si>
    <t>GKW Ltd</t>
  </si>
  <si>
    <t>GKWLIMITED</t>
  </si>
  <si>
    <t>Oriental Rail Infrastructure Ltd</t>
  </si>
  <si>
    <t>ORIRAIL</t>
  </si>
  <si>
    <t>Swelect Energy Systems Ltd</t>
  </si>
  <si>
    <t>SWELECTES</t>
  </si>
  <si>
    <t>Borosil Scientific Ltd</t>
  </si>
  <si>
    <t>BOROSCI</t>
  </si>
  <si>
    <t>Hi-Tech Gears Ltd</t>
  </si>
  <si>
    <t>HITECHGEAR</t>
  </si>
  <si>
    <t>Advait Energy Transitions Ltd</t>
  </si>
  <si>
    <t>ADVAIT</t>
  </si>
  <si>
    <t>Electrical Components &amp; Equipment</t>
  </si>
  <si>
    <t>Panorama Studios International Ltd</t>
  </si>
  <si>
    <t>PANORAMA</t>
  </si>
  <si>
    <t>Bigbloc Construction Ltd</t>
  </si>
  <si>
    <t>BIGBLOC</t>
  </si>
  <si>
    <t>Dcm Shriram Industries Ltd</t>
  </si>
  <si>
    <t>DCMSRIND</t>
  </si>
  <si>
    <t>Irm Energy Ltd</t>
  </si>
  <si>
    <t>IRMENERGY</t>
  </si>
  <si>
    <t>Suryoday Small Finance Bank Ltd</t>
  </si>
  <si>
    <t>SURYODAY</t>
  </si>
  <si>
    <t>Southern Petrochemical Industries Corporation Ltd</t>
  </si>
  <si>
    <t>SPIC</t>
  </si>
  <si>
    <t>Allied Digital Services Ltd</t>
  </si>
  <si>
    <t>ADSL</t>
  </si>
  <si>
    <t>Vardhman Holdings Ltd</t>
  </si>
  <si>
    <t>VHL</t>
  </si>
  <si>
    <t>Alldigi Tech Ltd</t>
  </si>
  <si>
    <t>ALLDIGI</t>
  </si>
  <si>
    <t>5Paisa Capital Ltd</t>
  </si>
  <si>
    <t>5PAISA</t>
  </si>
  <si>
    <t>Remus Pharmaceuticals Ltd</t>
  </si>
  <si>
    <t>REMUS</t>
  </si>
  <si>
    <t>Oriental Aromatics Ltd</t>
  </si>
  <si>
    <t>OAL</t>
  </si>
  <si>
    <t>Kross Ltd</t>
  </si>
  <si>
    <t>KROSS</t>
  </si>
  <si>
    <t>Aym Syntex Ltd</t>
  </si>
  <si>
    <t>AYMSYNTEX</t>
  </si>
  <si>
    <t>Lincoln Pharmaceuticals Ltd</t>
  </si>
  <si>
    <t>LINCOLN</t>
  </si>
  <si>
    <t>ULTRAMARINE &amp; PIGMENTS Ltd</t>
  </si>
  <si>
    <t>ULTRAMAR</t>
  </si>
  <si>
    <t>Om Infra Ltd</t>
  </si>
  <si>
    <t>OMINFRAL</t>
  </si>
  <si>
    <t>Vintage Coffee and Beverages Ltd</t>
  </si>
  <si>
    <t>VINCOFE</t>
  </si>
  <si>
    <t>Mishtann Foods Ltd</t>
  </si>
  <si>
    <t>MISHTANN</t>
  </si>
  <si>
    <t>Dhunseri Ventures Ltd</t>
  </si>
  <si>
    <t>DVL</t>
  </si>
  <si>
    <t>Asian Energy Services Ltd</t>
  </si>
  <si>
    <t>ASIANENE</t>
  </si>
  <si>
    <t>Amines and Plasticizers Ltd</t>
  </si>
  <si>
    <t>AMNPLST</t>
  </si>
  <si>
    <t>Kotak Nifty 50 ETF</t>
  </si>
  <si>
    <t>NIFTY1</t>
  </si>
  <si>
    <t>Ester Industries Ltd</t>
  </si>
  <si>
    <t>ESTER</t>
  </si>
  <si>
    <t>Jaykay Enterprises Ltd</t>
  </si>
  <si>
    <t>JAYKAY</t>
  </si>
  <si>
    <t>GPT Healthcare Ltd</t>
  </si>
  <si>
    <t>GPTHEALTH</t>
  </si>
  <si>
    <t>Essen Speciality Films Ltd</t>
  </si>
  <si>
    <t>ESFL</t>
  </si>
  <si>
    <t>Century Enka Ltd</t>
  </si>
  <si>
    <t>CENTENKA</t>
  </si>
  <si>
    <t>India Motor Parts &amp; Accessories Ltd</t>
  </si>
  <si>
    <t>IMPAL</t>
  </si>
  <si>
    <t>Best Agrolife Ltd</t>
  </si>
  <si>
    <t>BESTAGRO</t>
  </si>
  <si>
    <t>Yamuna Syndicate Ltd</t>
  </si>
  <si>
    <t>YSL</t>
  </si>
  <si>
    <t>Yuken India Ltd</t>
  </si>
  <si>
    <t>YUKEN</t>
  </si>
  <si>
    <t>Butterfly Gandhimathi Appliances Ltd</t>
  </si>
  <si>
    <t>BUTTERFLY</t>
  </si>
  <si>
    <t>Capital India Finance Ltd</t>
  </si>
  <si>
    <t>CIFL</t>
  </si>
  <si>
    <t>Rane (Madras) Ltd</t>
  </si>
  <si>
    <t>RML</t>
  </si>
  <si>
    <t>Kokuyo Camlin Ltd</t>
  </si>
  <si>
    <t>KOKUYOCMLN</t>
  </si>
  <si>
    <t>Kellton Tech Solutions Ltd</t>
  </si>
  <si>
    <t>KELLTONTEC</t>
  </si>
  <si>
    <t>Eimco Elecon (India) Ltd</t>
  </si>
  <si>
    <t>EIMCOELECO</t>
  </si>
  <si>
    <t>Aurum Proptech Ltd</t>
  </si>
  <si>
    <t>AURUM</t>
  </si>
  <si>
    <t>Forbes Precision Tools and Machine Parts Ltd</t>
  </si>
  <si>
    <t>TOTEM</t>
  </si>
  <si>
    <t>Walchandnagar Industries Ltd</t>
  </si>
  <si>
    <t>WALCHANNAG</t>
  </si>
  <si>
    <t>Creative Newtech Ltd</t>
  </si>
  <si>
    <t>CREATIVE</t>
  </si>
  <si>
    <t>Rishabh Instruments Ltd</t>
  </si>
  <si>
    <t>RISHABH</t>
  </si>
  <si>
    <t>Allcargo Gati Ltd</t>
  </si>
  <si>
    <t>ACLGATI</t>
  </si>
  <si>
    <t>Oswal Greentech Ltd</t>
  </si>
  <si>
    <t>OSWALGREEN</t>
  </si>
  <si>
    <t>Likhitha Infrastructure Ltd</t>
  </si>
  <si>
    <t>LIKHITHA</t>
  </si>
  <si>
    <t>Arman Financial Services Ltd</t>
  </si>
  <si>
    <t>ARMANFIN</t>
  </si>
  <si>
    <t>Macpower CNC Machines Ltd</t>
  </si>
  <si>
    <t>MACPOWER</t>
  </si>
  <si>
    <t>Matrimony.Com Ltd</t>
  </si>
  <si>
    <t>MATRIMONY</t>
  </si>
  <si>
    <t>Z F Steering Gear (India) Ltd</t>
  </si>
  <si>
    <t>ZFSTEERING</t>
  </si>
  <si>
    <t>Crest Ventures Ltd</t>
  </si>
  <si>
    <t>CREST</t>
  </si>
  <si>
    <t>Pakka Limited</t>
  </si>
  <si>
    <t>PAKKA</t>
  </si>
  <si>
    <t>Dhunseri Investments Ltd</t>
  </si>
  <si>
    <t>DHUNINV</t>
  </si>
  <si>
    <t>BMW Industries Ltd</t>
  </si>
  <si>
    <t>BMW</t>
  </si>
  <si>
    <t>Centrum Capital Ltd</t>
  </si>
  <si>
    <t>CENTRUM</t>
  </si>
  <si>
    <t>Andhra Sugars Ltd</t>
  </si>
  <si>
    <t>ANDHRSUGAR</t>
  </si>
  <si>
    <t>Electrotherm (India) Ltd</t>
  </si>
  <si>
    <t>ELECTHERM</t>
  </si>
  <si>
    <t>Kamdhenu Ltd</t>
  </si>
  <si>
    <t>KAMDHENU</t>
  </si>
  <si>
    <t>Viceroy Hotels Ltd</t>
  </si>
  <si>
    <t>VHLTD</t>
  </si>
  <si>
    <t>CFF Fluid Control Ltd</t>
  </si>
  <si>
    <t>CFF</t>
  </si>
  <si>
    <t>Aerospace &amp; Defense</t>
  </si>
  <si>
    <t>Ratnaveer Precision Engineering Ltd</t>
  </si>
  <si>
    <t>RATNAVEER</t>
  </si>
  <si>
    <t>Shree Digvijay Cement Co Ltd</t>
  </si>
  <si>
    <t>SHREDIGCEM</t>
  </si>
  <si>
    <t>Subex Ltd</t>
  </si>
  <si>
    <t>SUBEXLTD</t>
  </si>
  <si>
    <t>Saint-Gobain Sekurit India Ltd</t>
  </si>
  <si>
    <t>SAINTGOBAIN</t>
  </si>
  <si>
    <t>Western Carriers (India) Ltd</t>
  </si>
  <si>
    <t>WCIL</t>
  </si>
  <si>
    <t>Asian Star Co Ltd</t>
  </si>
  <si>
    <t>ASTAR</t>
  </si>
  <si>
    <t>Automobile Corp Of Goa Ltd</t>
  </si>
  <si>
    <t>ACGL</t>
  </si>
  <si>
    <t>Selan Exploration Technology Ltd</t>
  </si>
  <si>
    <t>SELAN</t>
  </si>
  <si>
    <t>Radhika Jeweltech Ltd</t>
  </si>
  <si>
    <t>RADHIKAJWE</t>
  </si>
  <si>
    <t>Emkay Taps and Cutting Tools Ltd</t>
  </si>
  <si>
    <t>EMKAYTOOLS</t>
  </si>
  <si>
    <t>Gala Precision Engineering Ltd</t>
  </si>
  <si>
    <t>GALAPREC</t>
  </si>
  <si>
    <t>Steel Exchange India Ltd</t>
  </si>
  <si>
    <t>STEELXIND</t>
  </si>
  <si>
    <t>Arrow Greentech Ltd</t>
  </si>
  <si>
    <t>ARROWGREEN</t>
  </si>
  <si>
    <t>Zee Media Corporation Ltd</t>
  </si>
  <si>
    <t>ZEEMEDIA</t>
  </si>
  <si>
    <t>Chemfab Alkalis Ltd</t>
  </si>
  <si>
    <t>CHEMFAB</t>
  </si>
  <si>
    <t>Krishana Phoschem Ltd</t>
  </si>
  <si>
    <t>KRISHANA</t>
  </si>
  <si>
    <t>AMIC Forging Ltd</t>
  </si>
  <si>
    <t>AMIC</t>
  </si>
  <si>
    <t>Steel</t>
  </si>
  <si>
    <t>Ice Make Refrigeration Ltd</t>
  </si>
  <si>
    <t>ICEMAKE</t>
  </si>
  <si>
    <t>One Point One Solutions Ltd</t>
  </si>
  <si>
    <t>ONEPOINT</t>
  </si>
  <si>
    <t>Veefin Solutions Ltd</t>
  </si>
  <si>
    <t>VEEFIN</t>
  </si>
  <si>
    <t>Cosmic CRF Ltd</t>
  </si>
  <si>
    <t>COSMICCRF</t>
  </si>
  <si>
    <t>Punjab Chemicals and Crop Protection Ltd</t>
  </si>
  <si>
    <t>PUNJABCHEM</t>
  </si>
  <si>
    <t>VLS Finance Ltd</t>
  </si>
  <si>
    <t>VLSFINANCE</t>
  </si>
  <si>
    <t>KMC Speciality Hospitals (India) Ltd</t>
  </si>
  <si>
    <t>KMCSHIL</t>
  </si>
  <si>
    <t>Rico Auto Industries Ltd</t>
  </si>
  <si>
    <t>RICOAUTO</t>
  </si>
  <si>
    <t>Everest Industries Ltd</t>
  </si>
  <si>
    <t>EVERESTIND</t>
  </si>
  <si>
    <t>Shiva Cement Ltd</t>
  </si>
  <si>
    <t>SHIVACEM</t>
  </si>
  <si>
    <t>Credo Brands Marketing Ltd</t>
  </si>
  <si>
    <t>MUFTI</t>
  </si>
  <si>
    <t>Snowman Logistics Ltd</t>
  </si>
  <si>
    <t>SNOWMAN</t>
  </si>
  <si>
    <t>Sahana System Ltd</t>
  </si>
  <si>
    <t>SAHANA</t>
  </si>
  <si>
    <t>Raj Rayon Industries Ltd</t>
  </si>
  <si>
    <t>RAJRILTD</t>
  </si>
  <si>
    <t>Aaswa Trading and Exports Ltd</t>
  </si>
  <si>
    <t>TCC</t>
  </si>
  <si>
    <t>Real Estate Services</t>
  </si>
  <si>
    <t>Beekay Steel Industries Ltd</t>
  </si>
  <si>
    <t>BEEKAY</t>
  </si>
  <si>
    <t>Vertoz Ltd</t>
  </si>
  <si>
    <t>VERTOZ</t>
  </si>
  <si>
    <t>Spright Agro Ltd</t>
  </si>
  <si>
    <t>SPRIGHT</t>
  </si>
  <si>
    <t>Vascon Engineers Ltd</t>
  </si>
  <si>
    <t>VASCONEQ</t>
  </si>
  <si>
    <t>Kirloskar Electric Company Ltd</t>
  </si>
  <si>
    <t>KECL</t>
  </si>
  <si>
    <t>Capital Small Finance Bank Ltd</t>
  </si>
  <si>
    <t>CAPITALSFB</t>
  </si>
  <si>
    <t>Rajesh Power Services Ltd</t>
  </si>
  <si>
    <t>RAJESH</t>
  </si>
  <si>
    <t>TV Today Network Limited</t>
  </si>
  <si>
    <t>TVTODAY</t>
  </si>
  <si>
    <t>Indo Amines Ltd</t>
  </si>
  <si>
    <t>INDOAMIN</t>
  </si>
  <si>
    <t>TGV SRAAC Ltd</t>
  </si>
  <si>
    <t>TGVSL</t>
  </si>
  <si>
    <t>Heubach Colorants India Ltd</t>
  </si>
  <si>
    <t>HEUBACHIND</t>
  </si>
  <si>
    <t>Vasa Denticity Ltd</t>
  </si>
  <si>
    <t>DENTALKART</t>
  </si>
  <si>
    <t>HLV Ltd</t>
  </si>
  <si>
    <t>HLVLTD</t>
  </si>
  <si>
    <t>Sandesh Ltd</t>
  </si>
  <si>
    <t>SANDESH</t>
  </si>
  <si>
    <t>Xchanging Solutions Ltd</t>
  </si>
  <si>
    <t>XCHANGING</t>
  </si>
  <si>
    <t>Diffusion Engineers Ltd</t>
  </si>
  <si>
    <t>DIFFNKG</t>
  </si>
  <si>
    <t>AVT Natural Products Ltd</t>
  </si>
  <si>
    <t>AVTNPL</t>
  </si>
  <si>
    <t>Prakash Pipes Ltd</t>
  </si>
  <si>
    <t>PPL</t>
  </si>
  <si>
    <t>Avadh Sugar &amp; Energy Ltd</t>
  </si>
  <si>
    <t>AVADHSUGAR</t>
  </si>
  <si>
    <t>GRM Overseas Ltd</t>
  </si>
  <si>
    <t>GRMOVER</t>
  </si>
  <si>
    <t>Mukka Proteins Ltd</t>
  </si>
  <si>
    <t>MUKKA</t>
  </si>
  <si>
    <t>Industrial and Prudential Investment Co Ltd</t>
  </si>
  <si>
    <t>INDPRUD</t>
  </si>
  <si>
    <t>Bajaj Healthcare Ltd</t>
  </si>
  <si>
    <t>BAJAJHCARE</t>
  </si>
  <si>
    <t>Tamilnadu Newsprint &amp; Papers Ltd</t>
  </si>
  <si>
    <t>TNPL</t>
  </si>
  <si>
    <t>Kothari Petrochemicals Ltd</t>
  </si>
  <si>
    <t>KOTHARIPET</t>
  </si>
  <si>
    <t>Finkurve Financial Services Ltd</t>
  </si>
  <si>
    <t>FINKURVE</t>
  </si>
  <si>
    <t>Last Mile Enterprises Ltd</t>
  </si>
  <si>
    <t>LASTMILE</t>
  </si>
  <si>
    <t>Sat Industries Ltd</t>
  </si>
  <si>
    <t>SATINDLTD</t>
  </si>
  <si>
    <t>Dhampur Sugar Mills Ltd</t>
  </si>
  <si>
    <t>DHAMPURSUG</t>
  </si>
  <si>
    <t>Bharat Parenterals Ltd</t>
  </si>
  <si>
    <t>BPLPHARMA</t>
  </si>
  <si>
    <t>GIC Housing Finance Ltd</t>
  </si>
  <si>
    <t>GICHSGFIN</t>
  </si>
  <si>
    <t>Taneja Aerospace and Aviation Ltd</t>
  </si>
  <si>
    <t>TANAA</t>
  </si>
  <si>
    <t>Dwarikesh Sugar Industries Ltd</t>
  </si>
  <si>
    <t>DWARKESH</t>
  </si>
  <si>
    <t>Sree Rayalaseema Hi-Strength Hypo Ltd</t>
  </si>
  <si>
    <t>SRHHYPOLTD</t>
  </si>
  <si>
    <t>SAR Televenture Ltd</t>
  </si>
  <si>
    <t>SARTELE</t>
  </si>
  <si>
    <t>Vilas Transcore Ltd</t>
  </si>
  <si>
    <t>VILAS</t>
  </si>
  <si>
    <t>Enkei Wheels (India) Ltd</t>
  </si>
  <si>
    <t>ENKEIWHEL</t>
  </si>
  <si>
    <t>Fratelli Vineyards Ltd</t>
  </si>
  <si>
    <t>FRATELLI</t>
  </si>
  <si>
    <t>Indo Thai Securities Ltd</t>
  </si>
  <si>
    <t>INDOTHAI</t>
  </si>
  <si>
    <t>Automotive Stampings and Assemblies Ltd</t>
  </si>
  <si>
    <t>ASAL</t>
  </si>
  <si>
    <t>Wardwizard Innovations &amp; Mobility Ltd</t>
  </si>
  <si>
    <t>WARDINMOBI</t>
  </si>
  <si>
    <t>Control Print Ltd</t>
  </si>
  <si>
    <t>CONTROLPR</t>
  </si>
  <si>
    <t>Macfos Ltd</t>
  </si>
  <si>
    <t>ROBU</t>
  </si>
  <si>
    <t>Fermenta Biotech Ltd</t>
  </si>
  <si>
    <t>FERMENTA</t>
  </si>
  <si>
    <t>Spacenet Enterprises India Ltd</t>
  </si>
  <si>
    <t>SPCENET</t>
  </si>
  <si>
    <t>Saurashtra Cement Ltd</t>
  </si>
  <si>
    <t>SAURASHCEM</t>
  </si>
  <si>
    <t>Ritco Logistics Ltd</t>
  </si>
  <si>
    <t>RITCO</t>
  </si>
  <si>
    <t>Ksolves India Ltd</t>
  </si>
  <si>
    <t>KSOLVES</t>
  </si>
  <si>
    <t>Mafatlal Industries Ltd</t>
  </si>
  <si>
    <t>MAFATIND</t>
  </si>
  <si>
    <t>Virtuoso Optoelectronics Ltd</t>
  </si>
  <si>
    <t>VOEPL</t>
  </si>
  <si>
    <t>Household Appliances</t>
  </si>
  <si>
    <t>PNGS Gargi Fashion Jewellery Ltd</t>
  </si>
  <si>
    <t>GARGI</t>
  </si>
  <si>
    <t>Apparel Retail</t>
  </si>
  <si>
    <t>Ngl Fine Chem Ltd</t>
  </si>
  <si>
    <t>NGLFINE</t>
  </si>
  <si>
    <t>Jagatjit Industries Ltd</t>
  </si>
  <si>
    <t>JAGAJITIND</t>
  </si>
  <si>
    <t>Manoj Vaibhav Gems N Jewellers Ltd</t>
  </si>
  <si>
    <t>MVGJL</t>
  </si>
  <si>
    <t>R K Swamy Ltd</t>
  </si>
  <si>
    <t>RKSWAMY</t>
  </si>
  <si>
    <t>Cellecor Gadgets Ltd</t>
  </si>
  <si>
    <t>CELLECOR</t>
  </si>
  <si>
    <t>K&amp;R Rail Engineering Ltd</t>
  </si>
  <si>
    <t>KRRAIL</t>
  </si>
  <si>
    <t>Tuticorin Alkali Chemicals and Fertilizers Ltd</t>
  </si>
  <si>
    <t>TUTIALKA</t>
  </si>
  <si>
    <t>New Delhi Television Ltd</t>
  </si>
  <si>
    <t>NDTV</t>
  </si>
  <si>
    <t>Manali Petrochemicals Ltd</t>
  </si>
  <si>
    <t>MANALIPETC</t>
  </si>
  <si>
    <t>Uttam Sugar Mills Ltd</t>
  </si>
  <si>
    <t>UTTAMSUGAR</t>
  </si>
  <si>
    <t>Aimtron Electronics Ltd</t>
  </si>
  <si>
    <t>AIMTRON</t>
  </si>
  <si>
    <t>Concord Control Systems Ltd</t>
  </si>
  <si>
    <t>CNCRD</t>
  </si>
  <si>
    <t>Popular Vehicles and Services Ltd</t>
  </si>
  <si>
    <t>PVSL</t>
  </si>
  <si>
    <t>Gulshan Polyols Ltd</t>
  </si>
  <si>
    <t>GULPOLY</t>
  </si>
  <si>
    <t>Kuantum Papers Ltd</t>
  </si>
  <si>
    <t>KUANTUM</t>
  </si>
  <si>
    <t>Max India Ltd</t>
  </si>
  <si>
    <t>MAXIND</t>
  </si>
  <si>
    <t>Arihant Capital Markets Ltd</t>
  </si>
  <si>
    <t>ARIHANTCAP</t>
  </si>
  <si>
    <t>Shree Pushkar Chemicals &amp; Fertilisers Ltd</t>
  </si>
  <si>
    <t>SHREEPUSHK</t>
  </si>
  <si>
    <t>Shivalik Rasayan Ltd</t>
  </si>
  <si>
    <t>SHIVALIK</t>
  </si>
  <si>
    <t>Indo Rama Synthetics (India) Ltd</t>
  </si>
  <si>
    <t>INDORAMA</t>
  </si>
  <si>
    <t>Sunshine Capital Ltd</t>
  </si>
  <si>
    <t>SCL</t>
  </si>
  <si>
    <t>NINtec Systems Ltd</t>
  </si>
  <si>
    <t>NINSYS</t>
  </si>
  <si>
    <t>Sutlej Textiles and Industries Ltd</t>
  </si>
  <si>
    <t>SUTLEJTEX</t>
  </si>
  <si>
    <t>All e Technologies Ltd</t>
  </si>
  <si>
    <t>ALLETEC</t>
  </si>
  <si>
    <t>Elin Electronics Ltd</t>
  </si>
  <si>
    <t>ELIN</t>
  </si>
  <si>
    <t>IST Ltd</t>
  </si>
  <si>
    <t>ISTLTD</t>
  </si>
  <si>
    <t>GFL Ltd</t>
  </si>
  <si>
    <t>GFLLIMITED</t>
  </si>
  <si>
    <t>Hardwyn India Ltd</t>
  </si>
  <si>
    <t>HARDWYN</t>
  </si>
  <si>
    <t>Building Products - Glass</t>
  </si>
  <si>
    <t>Ganesh Green Bharat Ltd</t>
  </si>
  <si>
    <t>GGBL</t>
  </si>
  <si>
    <t>Munjal Auto Industries Ltd</t>
  </si>
  <si>
    <t>MUNJALAU</t>
  </si>
  <si>
    <t>Investment Trust of India Ltd</t>
  </si>
  <si>
    <t>THEINVEST</t>
  </si>
  <si>
    <t>Zuari Agro Chemicals Ltd</t>
  </si>
  <si>
    <t>ZUARI</t>
  </si>
  <si>
    <t>Sika Interplant Systems Ltd</t>
  </si>
  <si>
    <t>SIKA</t>
  </si>
  <si>
    <t>Cian Agro Industries &amp; Infrastructure Ltd</t>
  </si>
  <si>
    <t>CIANAGRO</t>
  </si>
  <si>
    <t>Uniphos Enterprises Ltd</t>
  </si>
  <si>
    <t>UNIENTER</t>
  </si>
  <si>
    <t>Jay Bharat Maruti Ltd</t>
  </si>
  <si>
    <t>JAYBARMARU</t>
  </si>
  <si>
    <t>Nelcast Ltd</t>
  </si>
  <si>
    <t>NELCAST</t>
  </si>
  <si>
    <t>Krystal Integrated Services Ltd</t>
  </si>
  <si>
    <t>KRYSTAL</t>
  </si>
  <si>
    <t>Hazoor Multi Projects Ltd</t>
  </si>
  <si>
    <t>HAZOOR</t>
  </si>
  <si>
    <t>Satia Industries Ltd</t>
  </si>
  <si>
    <t>SATIA</t>
  </si>
  <si>
    <t>City Pulse Multiventures Ltd</t>
  </si>
  <si>
    <t>CPML</t>
  </si>
  <si>
    <t>Movies &amp; Entertainment</t>
  </si>
  <si>
    <t>Kotyark Industries Ltd</t>
  </si>
  <si>
    <t>KOTYARK</t>
  </si>
  <si>
    <t>Fairchem Organics Ltd</t>
  </si>
  <si>
    <t>FAIRCHEMOR</t>
  </si>
  <si>
    <t>Benares Hotels Ltd</t>
  </si>
  <si>
    <t>BENARAS</t>
  </si>
  <si>
    <t>Anuh Pharma Ltd</t>
  </si>
  <si>
    <t>ANUHPHR</t>
  </si>
  <si>
    <t>Asian Granito India Ltd</t>
  </si>
  <si>
    <t>ASIANTILES</t>
  </si>
  <si>
    <t>Infobeans Technologies Ltd</t>
  </si>
  <si>
    <t>INFOBEAN</t>
  </si>
  <si>
    <t>NACL Industries Ltd</t>
  </si>
  <si>
    <t>NACLIND</t>
  </si>
  <si>
    <t>Kopran Ltd</t>
  </si>
  <si>
    <t>KOPRAN</t>
  </si>
  <si>
    <t>Algoquant Fintech Ltd</t>
  </si>
  <si>
    <t>AQFINTECH</t>
  </si>
  <si>
    <t>Sudarshan Pharma Industries Ltd</t>
  </si>
  <si>
    <t>SUDARSHAN</t>
  </si>
  <si>
    <t>Sastasundar Ventures Ltd</t>
  </si>
  <si>
    <t>SASTASUNDR</t>
  </si>
  <si>
    <t>Faze Three Ltd</t>
  </si>
  <si>
    <t>FAZE3Q</t>
  </si>
  <si>
    <t>Australian Premium Solar (India) Ltd</t>
  </si>
  <si>
    <t>APS</t>
  </si>
  <si>
    <t>GHCL Textiles Ltd</t>
  </si>
  <si>
    <t>GHCLTEXTIL</t>
  </si>
  <si>
    <t>Allcargo Terminals Ltd</t>
  </si>
  <si>
    <t>ATL</t>
  </si>
  <si>
    <t>Aptech Ltd</t>
  </si>
  <si>
    <t>APTECHT</t>
  </si>
  <si>
    <t>Magadh Sugar &amp; Energy Ltd</t>
  </si>
  <si>
    <t>MAGADSUGAR</t>
  </si>
  <si>
    <t>Aditya Birla Money Ltd</t>
  </si>
  <si>
    <t>BIRLAMONEY</t>
  </si>
  <si>
    <t>Zuari Industries Ltd</t>
  </si>
  <si>
    <t>ZUARIIND</t>
  </si>
  <si>
    <t>Oswal Agro Mills Ltd</t>
  </si>
  <si>
    <t>OSWALAGRO</t>
  </si>
  <si>
    <t>Sathlokhar Synergys E&amp;C Global Ltd</t>
  </si>
  <si>
    <t>SSEGL</t>
  </si>
  <si>
    <t>NCL Industries Ltd</t>
  </si>
  <si>
    <t>NCLIND</t>
  </si>
  <si>
    <t>BEML Land Assets Ltd</t>
  </si>
  <si>
    <t>BLAL</t>
  </si>
  <si>
    <t>Ganesh Benzoplast Ltd</t>
  </si>
  <si>
    <t>GANESHBE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</si>
  <si>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</si>
  <si>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</si>
  <si>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</si>
  <si>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</si>
  <si>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</si>
  <si>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</si>
  <si>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</si>
  <si>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</si>
  <si>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</si>
  <si>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</si>
  <si>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Construction Materials</t>
  </si>
  <si>
    <t>Capital Goods</t>
  </si>
  <si>
    <t>Consumer Durables</t>
  </si>
  <si>
    <t>Metals &amp; Mining</t>
  </si>
  <si>
    <t>Services</t>
  </si>
  <si>
    <t>Consumer Services</t>
  </si>
  <si>
    <t>Realty</t>
  </si>
  <si>
    <t>Chemicals</t>
  </si>
  <si>
    <t>-</t>
  </si>
  <si>
    <t>Diversified</t>
  </si>
  <si>
    <t>Forest Materials</t>
  </si>
  <si>
    <t>Media Entertainment &amp; Publication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</si>
  <si>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</si>
  <si>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</si>
  <si>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</si>
  <si>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</si>
  <si>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</si>
  <si>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</si>
  <si>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</si>
  <si>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</si>
  <si>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</si>
  <si>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</si>
  <si>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</si>
  <si>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</si>
  <si>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</si>
  <si>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</si>
  <si>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</si>
  <si>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</si>
  <si>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</si>
  <si>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</si>
  <si>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</si>
  <si>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</si>
  <si>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</si>
  <si>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</si>
  <si>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</si>
  <si>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</si>
  <si>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</si>
  <si>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</si>
  <si>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Neutral</t>
  </si>
  <si>
    <t>Positive</t>
  </si>
  <si>
    <t>Negative</t>
  </si>
  <si>
    <t>Score</t>
  </si>
  <si>
    <t>Rank 1Y</t>
  </si>
  <si>
    <t>Rank 6M</t>
  </si>
  <si>
    <t>Rank Sharpe</t>
  </si>
  <si>
    <t>Avg</t>
  </si>
  <si>
    <t>Sharpe Ratio Z-Score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</si>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</sst>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88347D-0B18-4173-9676-EAAC5BE83865}" name="Table4" displayName="Table4" ref="A1:Z120" totalsRowShown="0">
  <autoFilter ref="A1:Z120" xr:uid="{9588347D-0B18-4173-9676-EAAC5BE83865}"/>
  <sortState xmlns:xlrd2="http://schemas.microsoft.com/office/spreadsheetml/2017/richdata2" ref="A2:Z120">
    <sortCondition ref="Z1:Z120"/>
  </sortState>
  <tableColumns count="26">
    <tableColumn id="1" xr3:uid="{82945C75-0632-4C75-9839-622C47CF8F3D}" name="Sub-Sector"/>
    <tableColumn id="2" xr3:uid="{9FCA178A-F25E-434D-8E61-DFDBFBD4C043}" name="Count" dataDxfId="21">
      <calculatedColumnFormula>COUNTIFS(Table2[Sub-Sector],Table4[[#This Row],[Sub-Sector]])</calculatedColumnFormula>
    </tableColumn>
    <tableColumn id="3" xr3:uid="{D90DEC60-9E42-4A44-930B-01AFE01BD5CB}" name="Uptrend" dataDxfId="20">
      <calculatedColumnFormula>COUNTIFS(Table2[Sub-Sector],Table4[[#This Row],[Sub-Sector]],Table2[Uptrend],"Uptrend")/Table4[[#This Row],[Count]]</calculatedColumnFormula>
    </tableColumn>
    <tableColumn id="4" xr3:uid="{F5DBB28E-2AE6-462F-B2CA-F54412D1EC41}" name="1W Out-Performance" dataDxfId="19">
      <calculatedColumnFormula>COUNTIFS(Table2[Sub-Sector],Table4[[#This Row],[Sub-Sector]],Table2[1W Return vs Nifty],"&gt;=5")/Table4[[#This Row],[Count]]</calculatedColumnFormula>
    </tableColumn>
    <tableColumn id="5" xr3:uid="{C6FE984E-2D5A-4EE7-A9A0-C7CC107809AD}" name="1M Out-Performance" dataDxfId="18">
      <calculatedColumnFormula>COUNTIFS(Table2[Sub-Sector],Table4[[#This Row],[Sub-Sector]],Table2[1M Return vs Nifty],"&gt;=5")/Table4[[#This Row],[Count]]</calculatedColumnFormula>
    </tableColumn>
    <tableColumn id="6" xr3:uid="{6D1151CB-9539-40CD-8643-FA2330F7695C}" name="6M Return vs Nifty" dataDxfId="17">
      <calculatedColumnFormula>COUNTIFS(Table2[Sub-Sector],Table4[[#This Row],[Sub-Sector]],Table2[6M Return vs Nifty],"&gt;=10")/Table4[[#This Row],[Count]]</calculatedColumnFormula>
    </tableColumn>
    <tableColumn id="7" xr3:uid="{CBDD85CC-4111-4228-98E6-5F5404732904}" name="1Y Return vs Nifty" dataDxfId="16">
      <calculatedColumnFormula>COUNTIFS(Table2[Sub-Sector],Table4[[#This Row],[Sub-Sector]],Table2[1Y Return vs Nifty],"&gt;=10")/Table4[[#This Row],[Count]]</calculatedColumnFormula>
    </tableColumn>
    <tableColumn id="8" xr3:uid="{203CE054-A374-4B2B-881F-25A6F14D2C3F}" name="RSI" dataDxfId="15">
      <calculatedColumnFormula>COUNTIFS(Table2[Sub-Sector],Table4[[#This Row],[Sub-Sector]],Table2[RSI Exponential â€“ 14D],"&gt;=50")/Table4[[#This Row],[Count]]</calculatedColumnFormula>
    </tableColumn>
    <tableColumn id="9" xr3:uid="{A36F7F3A-13D7-49B4-B7B5-6CD526990512}" name="Relative Volume" dataDxfId="14">
      <calculatedColumnFormula>COUNTIFS(Table2[Sub-Sector],Table4[[#This Row],[Sub-Sector]],Table2[Relative Volume],"&gt;=1")/Table4[[#This Row],[Count]]</calculatedColumnFormula>
    </tableColumn>
    <tableColumn id="10" xr3:uid="{5D0FDDB5-9631-4A30-9620-90FA65209C12}" name="% Away From Day Low" dataDxfId="13">
      <calculatedColumnFormula>COUNTIFS(Table2[Sub-Sector],Table4[[#This Row],[Sub-Sector]],Table2[% Away From Day Low],"&gt;=0.05")/Table4[[#This Row],[Count]]</calculatedColumnFormula>
    </tableColumn>
    <tableColumn id="11" xr3:uid="{6FED6AB8-9F09-403E-9C36-2AB7DD317DBE}" name="% Away From Day High" dataDxfId="12">
      <calculatedColumnFormula>COUNTIFS(Table2[Sub-Sector],Table4[[#This Row],[Sub-Sector]],Table2[% Away From Day High],"&lt;=0.05")/Table4[[#This Row],[Count]]</calculatedColumnFormula>
    </tableColumn>
    <tableColumn id="12" xr3:uid="{B6269029-1F55-4EDF-9830-8526AEB9C537}" name="% Away From Current Week Low" dataDxfId="11">
      <calculatedColumnFormula>COUNTIFS(Table2[Sub-Sector],Table4[[#This Row],[Sub-Sector]],Table2[% Away From Current Week Low],"&gt;=0.05")/Table4[[#This Row],[Count]]</calculatedColumnFormula>
    </tableColumn>
    <tableColumn id="13" xr3:uid="{9259052D-3CCD-4AB8-88AC-1A031A90A532}" name="% Away From Current Week High" dataDxfId="10">
      <calculatedColumnFormula>COUNTIFS(Table2[Sub-Sector],Table4[[#This Row],[Sub-Sector]],Table2[% Away From Current Week High],"&lt;=0.05")/Table4[[#This Row],[Count]]</calculatedColumnFormula>
    </tableColumn>
    <tableColumn id="14" xr3:uid="{72E76BB9-21F3-4C81-B78B-43D9B1D4D34F}" name="% Away From Current Month Low" dataDxfId="9">
      <calculatedColumnFormula>COUNTIFS(Table2[Sub-Sector],Table4[[#This Row],[Sub-Sector]],Table2[% Away From Current Month Low],"&gt;=0.05")/Table4[[#This Row],[Count]]</calculatedColumnFormula>
    </tableColumn>
    <tableColumn id="15" xr3:uid="{4A30E305-112A-4E44-96A8-8C8BD0B820BA}" name="% Away From Current Month High" dataDxfId="8">
      <calculatedColumnFormula>COUNTIFS(Table2[Sub-Sector],Table4[[#This Row],[Sub-Sector]],Table2[% Away From Current Month High],"&lt;=0.05")/Table4[[#This Row],[Count]]</calculatedColumnFormula>
    </tableColumn>
    <tableColumn id="16" xr3:uid="{C6143207-1939-47C2-B4D7-2BED4FA0D4FE}" name="% Away From 52W High" dataDxfId="7">
      <calculatedColumnFormula>COUNTIFS(Table2[Sub-Sector],Table4[[#This Row],[Sub-Sector]],Table2[% Away From 52W High],"&lt;=10")/Table4[[#This Row],[Count]]</calculatedColumnFormula>
    </tableColumn>
    <tableColumn id="17" xr3:uid="{EFB1180B-3878-4486-A5FD-9F2AAB5C14D1}" name="% Away From 52W Low" dataDxfId="6">
      <calculatedColumnFormula>COUNTIFS(Table2[Sub-Sector],Table4[[#This Row],[Sub-Sector]],Table2[% Away From 52W Low],"&gt;=10")/Table4[[#This Row],[Count]]</calculatedColumnFormula>
    </tableColumn>
    <tableColumn id="18" xr3:uid="{4C93144F-9FE8-4A4F-9915-5A0DCB63C340}" name="% Price above 20D EMA" dataDxfId="5">
      <calculatedColumnFormula>COUNTIFS(Table2[Sub-Sector],Table4[[#This Row],[Sub-Sector]],Table2[% Price above 20 EMA],"&gt;=0")/Table4[[#This Row],[Count]]</calculatedColumnFormula>
    </tableColumn>
    <tableColumn id="19" xr3:uid="{75463020-E0D6-4AAF-B5EC-3D94620024E8}" name="% Price above 50 EMA" dataDxfId="4">
      <calculatedColumnFormula>COUNTIFS(Table2[Sub-Sector],Table4[[#This Row],[Sub-Sector]],Table2[% Price above 50 EMA],"&gt;=0")/Table4[[#This Row],[Count]]</calculatedColumnFormula>
    </tableColumn>
    <tableColumn id="20" xr3:uid="{3C91427F-629E-4A52-93D7-9CE9DCC36F6C}" name="% Price above 200 EMA" dataDxfId="3">
      <calculatedColumnFormula>COUNTIFS(Table2[Sub-Sector],Table4[[#This Row],[Sub-Sector]],Table2[% Price above 200 EMA],"&gt;=0")/Table4[[#This Row],[Count]]</calculatedColumnFormula>
    </tableColumn>
    <tableColumn id="21" xr3:uid="{633FC04E-7F2A-4E1A-91B4-7F273C2022CB}" name="Rate of Change - Zone" dataDxfId="2">
      <calculatedColumnFormula>COUNTIFS(Table2[Sub-Sector],Table4[[#This Row],[Sub-Sector]],Table2[Rate of Change - Zone],"Positive")/Table4[[#This Row],[Count]]</calculatedColumnFormula>
    </tableColumn>
    <tableColumn id="22" xr3:uid="{02291CBE-1829-4821-93A1-DF9905916E2B}" name="Sharpe Ratio" dataDxfId="0">
      <calculatedColumnFormula>COUNTIFS(Table2[Sub-Sector],Table4[[#This Row],[Sub-Sector]],Table2[Sharpe Ratio],"&gt;=0.10")/Table4[[#This Row],[Count]]</calculatedColumnFormula>
    </tableColumn>
    <tableColumn id="23" xr3:uid="{2C6C27F1-1379-48B5-A6F8-06CBF6C044FE}" name="Score" dataDxfId="1">
      <calculatedColumnFormula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calculatedColumnFormula>
    </tableColumn>
    <tableColumn id="24" xr3:uid="{8DEBA2C5-9DB7-4482-AAB7-AEE165887F5D}" name="Rank" dataDxfId="24">
      <calculatedColumnFormula>_xlfn.RANK.AVG(Table4[[#This Row],[Score]],Table4[Score],1)</calculatedColumnFormula>
    </tableColumn>
    <tableColumn id="25" xr3:uid="{9E6EDF2A-BE08-4C84-B2FB-28479A82F304}" name="Score 2 " dataDxfId="23">
      <calculatedColumnFormula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calculatedColumnFormula>
    </tableColumn>
    <tableColumn id="26" xr3:uid="{5B05CDA2-CA94-45D3-988B-117642F27571}" name="Rank 2" dataDxfId="22">
      <calculatedColumnFormula>_xlfn.RANK.AVG(Table4[[#This Row],[Score 2 ]],Table4[[Score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E7CF9-1422-4F32-BD8E-D231CD800070}" name="Table2" displayName="Table2" ref="A1:AV738" totalsRowShown="0">
  <sortState xmlns:xlrd2="http://schemas.microsoft.com/office/spreadsheetml/2017/richdata2" ref="A2:AV738">
    <sortCondition ref="AV1:AV738"/>
  </sortState>
  <tableColumns count="48">
    <tableColumn id="1" xr3:uid="{EBD686CE-B14F-4F38-B6AE-1AA2F47E86AD}" name="Name"/>
    <tableColumn id="2" xr3:uid="{6DB7A924-F550-432E-BF4C-F812E39E40E4}" name="Ticker"/>
    <tableColumn id="3" xr3:uid="{41B18810-4812-4DBF-B15D-1AB69E15A41C}" name="Industry"/>
    <tableColumn id="4" xr3:uid="{1EBA76B3-1FBC-40FA-A709-B690D4EC35E6}" name="Sub-Sector"/>
    <tableColumn id="5" xr3:uid="{D74CD058-F2E7-4FDE-A858-53CAFDC6F3BF}" name="Market Cap"/>
    <tableColumn id="6" xr3:uid="{9F7B875F-A252-4CFB-8A85-B73582526012}" name="Close Price"/>
    <tableColumn id="7" xr3:uid="{554D9AE0-A8BB-4832-9EA4-7FFAE4AB5664}" name="1Y Return vs Nifty"/>
    <tableColumn id="18" xr3:uid="{82CFC16E-ED72-467E-81AA-A5386A51E600}" name="1Y Return vs Nifty Z-Score" dataDxfId="47">
      <calculatedColumnFormula>(Table2[[#This Row],[1Y Return vs Nifty]]-AVERAGE(Table2[1Y Return vs Nifty]))/_xlfn.STDEV.P(Table2[1Y Return vs Nifty])</calculatedColumnFormula>
    </tableColumn>
    <tableColumn id="8" xr3:uid="{C677F250-B034-4E89-80AB-0DB72C2DFCE5}" name="1M Return vs Nifty"/>
    <tableColumn id="19" xr3:uid="{9570AA72-8A81-4542-8721-F59E11272444}" name="1M Return vs Nifty Z-Score" dataDxfId="46">
      <calculatedColumnFormula>(Table2[[#This Row],[1M Return vs Nifty]]-AVERAGE(Table2[1M Return vs Nifty]))/_xlfn.STDEV.P(Table2[1M Return vs Nifty])</calculatedColumnFormula>
    </tableColumn>
    <tableColumn id="9" xr3:uid="{0DA391B2-DC70-4CAB-BF97-82ABB6E61A74}" name="6M Return vs Nifty"/>
    <tableColumn id="20" xr3:uid="{288E393A-10D3-47E8-9DA3-CD54562E0030}" name="6M Return vs Nifty Z-Score" dataDxfId="45">
      <calculatedColumnFormula>(Table2[[#This Row],[6M Return vs Nifty]]-AVERAGE(Table2[6M Return vs Nifty]))/_xlfn.STDEV.P(Table2[6M Return vs Nifty])</calculatedColumnFormula>
    </tableColumn>
    <tableColumn id="10" xr3:uid="{E3869C37-9792-4017-9068-F9321E115248}" name="1W Return vs Nifty"/>
    <tableColumn id="22" xr3:uid="{3E812254-7B6B-4551-A374-E04E8DBF5309}" name="1W Return vs Nifty Z-Score" dataDxfId="44">
      <calculatedColumnFormula>(Table2[[#This Row],[1W Return vs Nifty]]-AVERAGE(Table2[1W Return vs Nifty]))/_xlfn.STDEV.P(Table2[1W Return vs Nifty])</calculatedColumnFormula>
    </tableColumn>
    <tableColumn id="21" xr3:uid="{B47A5C03-C24C-44C7-B84D-53A4D68873D3}" name="20D EMA" dataDxfId="43"/>
    <tableColumn id="11" xr3:uid="{A86B9FB9-E721-4E14-9283-0544C16EC435}" name="50D EMA"/>
    <tableColumn id="12" xr3:uid="{71316913-8682-4C52-81F0-26A3E4376FF7}" name="200D EMA"/>
    <tableColumn id="13" xr3:uid="{62B3B880-A706-4259-8A60-BF07E5C15960}" name="RSI Exponential â€“ 14D"/>
    <tableColumn id="25" xr3:uid="{9D6E984F-3301-41CA-8C96-D52B81F550E9}" name="% Price above 20 EMA" dataDxfId="42">
      <calculatedColumnFormula>(Table2[[#This Row],[Close Price]]-Table2[[#This Row],[20D EMA]])/Table2[[#This Row],[20D EMA]]</calculatedColumnFormula>
    </tableColumn>
    <tableColumn id="24" xr3:uid="{5DB21160-C685-4132-AA92-F1C00A50B81C}" name="% Price above 50 EMA" dataDxfId="41">
      <calculatedColumnFormula>(Table2[[#This Row],[Close Price]]-Table2[[#This Row],[50D EMA]])/Table2[[#This Row],[50D EMA]]</calculatedColumnFormula>
    </tableColumn>
    <tableColumn id="23" xr3:uid="{7F04EB05-396C-4C3A-B676-CFB4B4620398}" name="% Price above 200 EMA" dataDxfId="40">
      <calculatedColumnFormula>(Table2[[#This Row],[Close Price]]-Table2[[#This Row],[200D EMA]])/Table2[[#This Row],[200D EMA]]</calculatedColumnFormula>
    </tableColumn>
    <tableColumn id="14" xr3:uid="{E3F9F8A0-C7F1-469A-99CE-9284D22A50CB}" name="Relative Volume"/>
    <tableColumn id="37" xr3:uid="{77558612-2E84-436D-A9CF-D2A32C33C6BE}" name="Day Low" dataDxfId="39"/>
    <tableColumn id="36" xr3:uid="{04752C99-A766-41EB-B6E2-B385F46B9BD4}" name="Day High"/>
    <tableColumn id="35" xr3:uid="{874AAF33-BA1F-4A52-83FF-03DC2F46A758}" name="Current Week Low"/>
    <tableColumn id="34" xr3:uid="{266D2511-5127-4E0D-8858-70ABB2F3AFCE}" name="Current Week High"/>
    <tableColumn id="33" xr3:uid="{889E3D2B-7621-4BF4-9163-DB93B2AB0949}" name="Current Month Low"/>
    <tableColumn id="32" xr3:uid="{6B11B205-72EA-4673-A0EF-2C01F1A88387}" name="Current Month High"/>
    <tableColumn id="31" xr3:uid="{54B9C127-9188-4B55-AA7F-6AEAFEE94C07}" name="% Away From Day Low" dataDxfId="38">
      <calculatedColumnFormula>(Table2[[#This Row],[Close Price]]/Table2[[#This Row],[Day Low]])-1</calculatedColumnFormula>
    </tableColumn>
    <tableColumn id="30" xr3:uid="{E62CE577-28B1-4818-9FFB-1241B2AB86E5}" name="% Away From Day High" dataDxfId="37">
      <calculatedColumnFormula>(Table2[[#This Row],[Day High]]/Table2[[#This Row],[Close Price]])-1</calculatedColumnFormula>
    </tableColumn>
    <tableColumn id="29" xr3:uid="{0F988F33-6765-4910-A788-C2CBBA068F3F}" name="% Away From Current Week Low" dataDxfId="36">
      <calculatedColumnFormula>(Table2[[#This Row],[Close Price]]/Table2[[#This Row],[Current Week Low]])-1</calculatedColumnFormula>
    </tableColumn>
    <tableColumn id="28" xr3:uid="{937FCA37-25A2-47D8-BC9D-018EFC9E865B}" name="% Away From Current Week High" dataDxfId="35">
      <calculatedColumnFormula>(Table2[[#This Row],[Current Week High]]/Table2[[#This Row],[Close Price]])-1</calculatedColumnFormula>
    </tableColumn>
    <tableColumn id="27" xr3:uid="{DA5FCE60-B1D9-4642-9A18-794D1F7459CA}" name="% Away From Current Month Low" dataDxfId="34">
      <calculatedColumnFormula>(Table2[[#This Row],[Close Price]]/Table2[[#This Row],[Current Month Low]])-1</calculatedColumnFormula>
    </tableColumn>
    <tableColumn id="26" xr3:uid="{B77576F5-A781-42E0-8A31-0238359D0CDF}" name="% Away From Current Month High" dataDxfId="33">
      <calculatedColumnFormula>(Table2[[#This Row],[Current Month High]]/Table2[[#This Row],[Close Price]])-1</calculatedColumnFormula>
    </tableColumn>
    <tableColumn id="15" xr3:uid="{E7DEBBAA-5ADB-4890-B176-F29DFDE2732B}" name="% Away From 52W High"/>
    <tableColumn id="16" xr3:uid="{7C0AD7E8-A9CF-49DF-8786-D04DFFA7E8F7}" name="% Away From 52W Low"/>
    <tableColumn id="42" xr3:uid="{24C8D5D9-D936-4AA0-AFB9-ED997F28C7EE}" name="Uptrend" dataDxfId="32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0FCC09B1-E0FD-465A-9054-6B3FDB277B4C}" name="Relative Strength Sector Index" dataDxfId="31"/>
    <tableColumn id="40" xr3:uid="{42D75B9C-9FD8-40A0-B8A5-845E49C1BF2A}" name="Relative Strength Sector Index - Zone"/>
    <tableColumn id="39" xr3:uid="{B166E91B-19C2-4D0D-879C-DAFE5D8240C3}" name="Rate of Change"/>
    <tableColumn id="38" xr3:uid="{EC512AE1-63FC-45A9-9F79-B2B8BBF6530F}" name="Rate of Change - Zone"/>
    <tableColumn id="17" xr3:uid="{12553F1C-6C57-48B3-A4FB-D8A93EB7B6D3}" name="Sharpe Ratio"/>
    <tableColumn id="48" xr3:uid="{B8C8C329-6547-4236-8048-3C0BEEAB5519}" name="Sharpe Ratio Z-Score" dataDxfId="30">
      <calculatedColumnFormula>(Table2[[#This Row],[Sharpe Ratio]]-AVERAGE(Table2[Sharpe Ratio]))/_xlfn.STDEV.P(Table2[Sharpe Ratio])</calculatedColumnFormula>
    </tableColumn>
    <tableColumn id="43" xr3:uid="{BA8C4096-F0B4-4127-95FF-0589383AB3B4}" name="Score" dataDxfId="29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4" xr3:uid="{F1D88FF8-8FA5-4186-B948-57463FF70CCE}" name="Rank 1Y" dataDxfId="28">
      <calculatedColumnFormula>_xlfn.RANK.AVG(Table2[[#This Row],[1Y Return vs Nifty Z-Score]],Table2[1Y Return vs Nifty Z-Score])</calculatedColumnFormula>
    </tableColumn>
    <tableColumn id="45" xr3:uid="{9E5444AC-794E-42F6-AFC5-3793CEF96FFD}" name="Rank 6M" dataDxfId="27">
      <calculatedColumnFormula>_xlfn.RANK.AVG(Table2[[#This Row],[6M Return vs Nifty Z-Score]],Table2[6M Return vs Nifty Z-Score])</calculatedColumnFormula>
    </tableColumn>
    <tableColumn id="46" xr3:uid="{B5CC9BB6-775F-426C-9C40-BE6D405C75E6}" name="Rank Sharpe" dataDxfId="26">
      <calculatedColumnFormula>_xlfn.RANK.AVG(Table2[[#This Row],[Sharpe Ratio Z-Score]],Table2[Sharpe Ratio Z-Score])</calculatedColumnFormula>
    </tableColumn>
    <tableColumn id="47" xr3:uid="{0072CEB7-3EF9-4973-8E18-0A9E43AC579A}" name="Avg" dataDxfId="25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24C040-F371-4F8D-91F7-AE6DC8056D16}" name="Table1" displayName="Table1" ref="A1:Q1502" totalsRowShown="0">
  <autoFilter ref="A1:Q1502" xr:uid="{5A24C040-F371-4F8D-91F7-AE6DC8056D16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AAC97F04-1B51-4E8E-BC8B-9558259451FA}" name="Name"/>
    <tableColumn id="2" xr3:uid="{FC055AEC-2B1F-4EF7-A89E-A37A0D3FE5D1}" name="Ticker"/>
    <tableColumn id="17" xr3:uid="{E0027DB5-EFBE-4979-9470-2AA67E144C7E}" name="Industry" dataDxfId="48"/>
    <tableColumn id="3" xr3:uid="{F82CDA55-DE16-4D66-8360-CED87B6308CA}" name="Sub-Sector"/>
    <tableColumn id="4" xr3:uid="{A6FF5F3B-7639-4415-BC05-71E2F7B59342}" name="Market Cap"/>
    <tableColumn id="5" xr3:uid="{BB1E62EC-B7D6-4137-8D90-EA9B1678CA56}" name="Close Price"/>
    <tableColumn id="6" xr3:uid="{7B721976-37EB-4C70-9DCD-738363866D58}" name="1Y Return vs Nifty"/>
    <tableColumn id="7" xr3:uid="{4BECC0B9-45B0-4E1A-9926-4CFE2B50A101}" name="1M Return vs Nifty"/>
    <tableColumn id="8" xr3:uid="{3A8695CB-1B86-415E-88B4-AC66E173FFF4}" name="6M Return vs Nifty"/>
    <tableColumn id="9" xr3:uid="{C747D4DC-5C32-4837-B8EA-FA6C262B794D}" name="1W Return vs Nifty"/>
    <tableColumn id="10" xr3:uid="{3D552D88-3BDB-402E-9DA2-3B8345DC1364}" name="50D EMA"/>
    <tableColumn id="11" xr3:uid="{D4881713-D22A-4183-8961-517316871D4E}" name="200D EMA"/>
    <tableColumn id="12" xr3:uid="{2A9D712E-68E2-4567-B06E-3638C0C53958}" name="RSI Exponential â€“ 14D"/>
    <tableColumn id="13" xr3:uid="{4306CC57-632D-4D26-9F1A-612721C00FA7}" name="Relative Volume"/>
    <tableColumn id="14" xr3:uid="{CFE994C6-C82C-4D03-A4A8-F8AFF7C5667D}" name="% Away From 52W High"/>
    <tableColumn id="15" xr3:uid="{EAA1F839-F62A-4F18-88CD-494C02982024}" name="% Away From 52W Low"/>
    <tableColumn id="16" xr3:uid="{20F195B0-7AA8-4C4C-8C1C-95ECB1931C1F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CB68-92C8-46CC-9F8F-3D5DACA7D097}">
  <dimension ref="A1:Z120"/>
  <sheetViews>
    <sheetView tabSelected="1" topLeftCell="P98" workbookViewId="0">
      <selection activeCell="Z2" sqref="Z2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3225</v>
      </c>
      <c r="C1" s="1" t="s">
        <v>3211</v>
      </c>
      <c r="D1" s="1" t="s">
        <v>3226</v>
      </c>
      <c r="E1" s="1" t="s">
        <v>3227</v>
      </c>
      <c r="F1" s="1" t="s">
        <v>7</v>
      </c>
      <c r="G1" s="1" t="s">
        <v>5</v>
      </c>
      <c r="H1" s="1" t="s">
        <v>3228</v>
      </c>
      <c r="I1" s="1" t="s">
        <v>12</v>
      </c>
      <c r="J1" s="1" t="s">
        <v>3205</v>
      </c>
      <c r="K1" s="1" t="s">
        <v>3206</v>
      </c>
      <c r="L1" s="1" t="s">
        <v>3207</v>
      </c>
      <c r="M1" s="1" t="s">
        <v>3208</v>
      </c>
      <c r="N1" s="1" t="s">
        <v>3209</v>
      </c>
      <c r="O1" s="1" t="s">
        <v>3210</v>
      </c>
      <c r="P1" s="1" t="s">
        <v>13</v>
      </c>
      <c r="Q1" s="1" t="s">
        <v>14</v>
      </c>
      <c r="R1" s="1" t="s">
        <v>3229</v>
      </c>
      <c r="S1" s="1" t="s">
        <v>3197</v>
      </c>
      <c r="T1" s="1" t="s">
        <v>3198</v>
      </c>
      <c r="U1" s="1" t="s">
        <v>3215</v>
      </c>
      <c r="V1" s="1" t="s">
        <v>15</v>
      </c>
      <c r="W1" t="s">
        <v>3219</v>
      </c>
      <c r="X1" t="s">
        <v>3230</v>
      </c>
      <c r="Y1" t="s">
        <v>3231</v>
      </c>
      <c r="Z1" t="s">
        <v>3232</v>
      </c>
    </row>
    <row r="2" spans="1:26" x14ac:dyDescent="0.3">
      <c r="A2" t="s">
        <v>650</v>
      </c>
      <c r="B2">
        <f>COUNTIFS(Table2[Sub-Sector],Table4[[#This Row],[Sub-Sector]])</f>
        <v>1</v>
      </c>
      <c r="C2" s="1">
        <f>COUNTIFS(Table2[Sub-Sector],Table4[[#This Row],[Sub-Sector]],Table2[Uptrend],"Uptrend")/Table4[[#This Row],[Count]]</f>
        <v>1</v>
      </c>
      <c r="D2" s="1">
        <f>COUNTIFS(Table2[Sub-Sector],Table4[[#This Row],[Sub-Sector]],Table2[1W Return vs Nifty],"&gt;=5")/Table4[[#This Row],[Count]]</f>
        <v>0</v>
      </c>
      <c r="E2" s="1">
        <f>COUNTIFS(Table2[Sub-Sector],Table4[[#This Row],[Sub-Sector]],Table2[1M Return vs Nifty],"&gt;=5")/Table4[[#This Row],[Count]]</f>
        <v>0</v>
      </c>
      <c r="F2" s="1">
        <f>COUNTIFS(Table2[Sub-Sector],Table4[[#This Row],[Sub-Sector]],Table2[6M Return vs Nifty],"&gt;=10")/Table4[[#This Row],[Count]]</f>
        <v>1</v>
      </c>
      <c r="G2" s="1">
        <f>COUNTIFS(Table2[Sub-Sector],Table4[[#This Row],[Sub-Sector]],Table2[1Y Return vs Nifty],"&gt;=10")/Table4[[#This Row],[Count]]</f>
        <v>1</v>
      </c>
      <c r="H2" s="1">
        <f>COUNTIFS(Table2[Sub-Sector],Table4[[#This Row],[Sub-Sector]],Table2[RSI Exponential â€“ 14D],"&gt;=50")/Table4[[#This Row],[Count]]</f>
        <v>1</v>
      </c>
      <c r="I2" s="1">
        <f>COUNTIFS(Table2[Sub-Sector],Table4[[#This Row],[Sub-Sector]],Table2[Relative Volume],"&gt;=1")/Table4[[#This Row],[Count]]</f>
        <v>1</v>
      </c>
      <c r="J2" s="1">
        <f>COUNTIFS(Table2[Sub-Sector],Table4[[#This Row],[Sub-Sector]],Table2[% Away From Day Low],"&gt;=0.05")/Table4[[#This Row],[Count]]</f>
        <v>0</v>
      </c>
      <c r="K2" s="1">
        <f>COUNTIFS(Table2[Sub-Sector],Table4[[#This Row],[Sub-Sector]],Table2[% Away From Day High],"&lt;=0.05")/Table4[[#This Row],[Count]]</f>
        <v>1</v>
      </c>
      <c r="L2" s="1">
        <f>COUNTIFS(Table2[Sub-Sector],Table4[[#This Row],[Sub-Sector]],Table2[% Away From Current Week Low],"&gt;=0.05")/Table4[[#This Row],[Count]]</f>
        <v>0</v>
      </c>
      <c r="M2" s="1">
        <f>COUNTIFS(Table2[Sub-Sector],Table4[[#This Row],[Sub-Sector]],Table2[% Away From Current Week High],"&lt;=0.05")/Table4[[#This Row],[Count]]</f>
        <v>1</v>
      </c>
      <c r="N2" s="1">
        <f>COUNTIFS(Table2[Sub-Sector],Table4[[#This Row],[Sub-Sector]],Table2[% Away From Current Month Low],"&gt;=0.05")/Table4[[#This Row],[Count]]</f>
        <v>0</v>
      </c>
      <c r="O2" s="1">
        <f>COUNTIFS(Table2[Sub-Sector],Table4[[#This Row],[Sub-Sector]],Table2[% Away From Current Month High],"&lt;=0.05")/Table4[[#This Row],[Count]]</f>
        <v>1</v>
      </c>
      <c r="P2" s="1">
        <f>COUNTIFS(Table2[Sub-Sector],Table4[[#This Row],[Sub-Sector]],Table2[% Away From 52W High],"&lt;=10")/Table4[[#This Row],[Count]]</f>
        <v>0</v>
      </c>
      <c r="Q2" s="1">
        <f>COUNTIFS(Table2[Sub-Sector],Table4[[#This Row],[Sub-Sector]],Table2[% Away From 52W Low],"&gt;=10")/Table4[[#This Row],[Count]]</f>
        <v>1</v>
      </c>
      <c r="R2" s="1">
        <f>COUNTIFS(Table2[Sub-Sector],Table4[[#This Row],[Sub-Sector]],Table2[% Price above 20 EMA],"&gt;=0")/Table4[[#This Row],[Count]]</f>
        <v>1</v>
      </c>
      <c r="S2" s="1">
        <f>COUNTIFS(Table2[Sub-Sector],Table4[[#This Row],[Sub-Sector]],Table2[% Price above 50 EMA],"&gt;=0")/Table4[[#This Row],[Count]]</f>
        <v>1</v>
      </c>
      <c r="T2" s="1">
        <f>COUNTIFS(Table2[Sub-Sector],Table4[[#This Row],[Sub-Sector]],Table2[% Price above 200 EMA],"&gt;=0")/Table4[[#This Row],[Count]]</f>
        <v>1</v>
      </c>
      <c r="U2" s="1">
        <f>COUNTIFS(Table2[Sub-Sector],Table4[[#This Row],[Sub-Sector]],Table2[Rate of Change - Zone],"Positive")/Table4[[#This Row],[Count]]</f>
        <v>1</v>
      </c>
      <c r="V2" s="1">
        <f>COUNTIFS(Table2[Sub-Sector],Table4[[#This Row],[Sub-Sector]],Table2[Sharpe Ratio],"&gt;=0.10")/Table4[[#This Row],[Count]]</f>
        <v>1</v>
      </c>
      <c r="W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254.5</v>
      </c>
      <c r="X2">
        <f>_xlfn.RANK.AVG(Table4[[#This Row],[Score]],Table4[Score],1)</f>
        <v>11</v>
      </c>
      <c r="Y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58.5</v>
      </c>
      <c r="Z2">
        <f>_xlfn.RANK.AVG(Table4[[#This Row],[Score 2 ]],Table4[[Score 2 ]],1)</f>
        <v>1.5</v>
      </c>
    </row>
    <row r="3" spans="1:26" x14ac:dyDescent="0.3">
      <c r="A3" t="s">
        <v>714</v>
      </c>
      <c r="B3">
        <f>COUNTIFS(Table2[Sub-Sector],Table4[[#This Row],[Sub-Sector]])</f>
        <v>1</v>
      </c>
      <c r="C3" s="1">
        <f>COUNTIFS(Table2[Sub-Sector],Table4[[#This Row],[Sub-Sector]],Table2[Uptrend],"Uptrend")/Table4[[#This Row],[Count]]</f>
        <v>1</v>
      </c>
      <c r="D3" s="1">
        <f>COUNTIFS(Table2[Sub-Sector],Table4[[#This Row],[Sub-Sector]],Table2[1W Return vs Nifty],"&gt;=5")/Table4[[#This Row],[Count]]</f>
        <v>1</v>
      </c>
      <c r="E3" s="1">
        <f>COUNTIFS(Table2[Sub-Sector],Table4[[#This Row],[Sub-Sector]],Table2[1M Return vs Nifty],"&gt;=5")/Table4[[#This Row],[Count]]</f>
        <v>1</v>
      </c>
      <c r="F3" s="1">
        <f>COUNTIFS(Table2[Sub-Sector],Table4[[#This Row],[Sub-Sector]],Table2[6M Return vs Nifty],"&gt;=10")/Table4[[#This Row],[Count]]</f>
        <v>1</v>
      </c>
      <c r="G3" s="1">
        <f>COUNTIFS(Table2[Sub-Sector],Table4[[#This Row],[Sub-Sector]],Table2[1Y Return vs Nifty],"&gt;=10")/Table4[[#This Row],[Count]]</f>
        <v>1</v>
      </c>
      <c r="H3" s="1">
        <f>COUNTIFS(Table2[Sub-Sector],Table4[[#This Row],[Sub-Sector]],Table2[RSI Exponential â€“ 14D],"&gt;=50")/Table4[[#This Row],[Count]]</f>
        <v>1</v>
      </c>
      <c r="I3" s="1">
        <f>COUNTIFS(Table2[Sub-Sector],Table4[[#This Row],[Sub-Sector]],Table2[Relative Volume],"&gt;=1")/Table4[[#This Row],[Count]]</f>
        <v>1</v>
      </c>
      <c r="J3" s="1">
        <f>COUNTIFS(Table2[Sub-Sector],Table4[[#This Row],[Sub-Sector]],Table2[% Away From Day Low],"&gt;=0.05")/Table4[[#This Row],[Count]]</f>
        <v>0</v>
      </c>
      <c r="K3" s="1">
        <f>COUNTIFS(Table2[Sub-Sector],Table4[[#This Row],[Sub-Sector]],Table2[% Away From Day High],"&lt;=0.05")/Table4[[#This Row],[Count]]</f>
        <v>1</v>
      </c>
      <c r="L3" s="1">
        <f>COUNTIFS(Table2[Sub-Sector],Table4[[#This Row],[Sub-Sector]],Table2[% Away From Current Week Low],"&gt;=0.05")/Table4[[#This Row],[Count]]</f>
        <v>1</v>
      </c>
      <c r="M3" s="1">
        <f>COUNTIFS(Table2[Sub-Sector],Table4[[#This Row],[Sub-Sector]],Table2[% Away From Current Week High],"&lt;=0.05")/Table4[[#This Row],[Count]]</f>
        <v>1</v>
      </c>
      <c r="N3" s="1">
        <f>COUNTIFS(Table2[Sub-Sector],Table4[[#This Row],[Sub-Sector]],Table2[% Away From Current Month Low],"&gt;=0.05")/Table4[[#This Row],[Count]]</f>
        <v>1</v>
      </c>
      <c r="O3" s="1">
        <f>COUNTIFS(Table2[Sub-Sector],Table4[[#This Row],[Sub-Sector]],Table2[% Away From Current Month High],"&lt;=0.05")/Table4[[#This Row],[Count]]</f>
        <v>1</v>
      </c>
      <c r="P3" s="1">
        <f>COUNTIFS(Table2[Sub-Sector],Table4[[#This Row],[Sub-Sector]],Table2[% Away From 52W High],"&lt;=10")/Table4[[#This Row],[Count]]</f>
        <v>1</v>
      </c>
      <c r="Q3" s="1">
        <f>COUNTIFS(Table2[Sub-Sector],Table4[[#This Row],[Sub-Sector]],Table2[% Away From 52W Low],"&gt;=10")/Table4[[#This Row],[Count]]</f>
        <v>1</v>
      </c>
      <c r="R3" s="1">
        <f>COUNTIFS(Table2[Sub-Sector],Table4[[#This Row],[Sub-Sector]],Table2[% Price above 20 EMA],"&gt;=0")/Table4[[#This Row],[Count]]</f>
        <v>1</v>
      </c>
      <c r="S3" s="1">
        <f>COUNTIFS(Table2[Sub-Sector],Table4[[#This Row],[Sub-Sector]],Table2[% Price above 50 EMA],"&gt;=0")/Table4[[#This Row],[Count]]</f>
        <v>1</v>
      </c>
      <c r="T3" s="1">
        <f>COUNTIFS(Table2[Sub-Sector],Table4[[#This Row],[Sub-Sector]],Table2[% Price above 200 EMA],"&gt;=0")/Table4[[#This Row],[Count]]</f>
        <v>1</v>
      </c>
      <c r="U3" s="1">
        <f>COUNTIFS(Table2[Sub-Sector],Table4[[#This Row],[Sub-Sector]],Table2[Rate of Change - Zone],"Positive")/Table4[[#This Row],[Count]]</f>
        <v>1</v>
      </c>
      <c r="V3" s="1">
        <f>COUNTIFS(Table2[Sub-Sector],Table4[[#This Row],[Sub-Sector]],Table2[Sharpe Ratio],"&gt;=0.10")/Table4[[#This Row],[Count]]</f>
        <v>0</v>
      </c>
      <c r="W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72.5</v>
      </c>
      <c r="X3">
        <f>_xlfn.RANK.AVG(Table4[[#This Row],[Score]],Table4[Score],1)</f>
        <v>1</v>
      </c>
      <c r="Y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58.5</v>
      </c>
      <c r="Z3">
        <f>_xlfn.RANK.AVG(Table4[[#This Row],[Score 2 ]],Table4[[Score 2 ]],1)</f>
        <v>1.5</v>
      </c>
    </row>
    <row r="4" spans="1:26" x14ac:dyDescent="0.3">
      <c r="A4" t="s">
        <v>310</v>
      </c>
      <c r="B4">
        <f>COUNTIFS(Table2[Sub-Sector],Table4[[#This Row],[Sub-Sector]])</f>
        <v>3</v>
      </c>
      <c r="C4" s="1">
        <f>COUNTIFS(Table2[Sub-Sector],Table4[[#This Row],[Sub-Sector]],Table2[Uptrend],"Uptrend")/Table4[[#This Row],[Count]]</f>
        <v>0.33333333333333331</v>
      </c>
      <c r="D4" s="1">
        <f>COUNTIFS(Table2[Sub-Sector],Table4[[#This Row],[Sub-Sector]],Table2[1W Return vs Nifty],"&gt;=5")/Table4[[#This Row],[Count]]</f>
        <v>0</v>
      </c>
      <c r="E4" s="1">
        <f>COUNTIFS(Table2[Sub-Sector],Table4[[#This Row],[Sub-Sector]],Table2[1M Return vs Nifty],"&gt;=5")/Table4[[#This Row],[Count]]</f>
        <v>0.33333333333333331</v>
      </c>
      <c r="F4" s="1">
        <f>COUNTIFS(Table2[Sub-Sector],Table4[[#This Row],[Sub-Sector]],Table2[6M Return vs Nifty],"&gt;=10")/Table4[[#This Row],[Count]]</f>
        <v>0.33333333333333331</v>
      </c>
      <c r="G4" s="1">
        <f>COUNTIFS(Table2[Sub-Sector],Table4[[#This Row],[Sub-Sector]],Table2[1Y Return vs Nifty],"&gt;=10")/Table4[[#This Row],[Count]]</f>
        <v>1</v>
      </c>
      <c r="H4" s="1">
        <f>COUNTIFS(Table2[Sub-Sector],Table4[[#This Row],[Sub-Sector]],Table2[RSI Exponential â€“ 14D],"&gt;=50")/Table4[[#This Row],[Count]]</f>
        <v>1</v>
      </c>
      <c r="I4" s="1">
        <f>COUNTIFS(Table2[Sub-Sector],Table4[[#This Row],[Sub-Sector]],Table2[Relative Volume],"&gt;=1")/Table4[[#This Row],[Count]]</f>
        <v>0.66666666666666663</v>
      </c>
      <c r="J4" s="1">
        <f>COUNTIFS(Table2[Sub-Sector],Table4[[#This Row],[Sub-Sector]],Table2[% Away From Day Low],"&gt;=0.05")/Table4[[#This Row],[Count]]</f>
        <v>0</v>
      </c>
      <c r="K4" s="1">
        <f>COUNTIFS(Table2[Sub-Sector],Table4[[#This Row],[Sub-Sector]],Table2[% Away From Day High],"&lt;=0.05")/Table4[[#This Row],[Count]]</f>
        <v>1</v>
      </c>
      <c r="L4" s="1">
        <f>COUNTIFS(Table2[Sub-Sector],Table4[[#This Row],[Sub-Sector]],Table2[% Away From Current Week Low],"&gt;=0.05")/Table4[[#This Row],[Count]]</f>
        <v>0.33333333333333331</v>
      </c>
      <c r="M4" s="1">
        <f>COUNTIFS(Table2[Sub-Sector],Table4[[#This Row],[Sub-Sector]],Table2[% Away From Current Week High],"&lt;=0.05")/Table4[[#This Row],[Count]]</f>
        <v>1</v>
      </c>
      <c r="N4" s="1">
        <f>COUNTIFS(Table2[Sub-Sector],Table4[[#This Row],[Sub-Sector]],Table2[% Away From Current Month Low],"&gt;=0.05")/Table4[[#This Row],[Count]]</f>
        <v>0.33333333333333331</v>
      </c>
      <c r="O4" s="1">
        <f>COUNTIFS(Table2[Sub-Sector],Table4[[#This Row],[Sub-Sector]],Table2[% Away From Current Month High],"&lt;=0.05")/Table4[[#This Row],[Count]]</f>
        <v>1</v>
      </c>
      <c r="P4" s="1">
        <f>COUNTIFS(Table2[Sub-Sector],Table4[[#This Row],[Sub-Sector]],Table2[% Away From 52W High],"&lt;=10")/Table4[[#This Row],[Count]]</f>
        <v>0</v>
      </c>
      <c r="Q4" s="1">
        <f>COUNTIFS(Table2[Sub-Sector],Table4[[#This Row],[Sub-Sector]],Table2[% Away From 52W Low],"&gt;=10")/Table4[[#This Row],[Count]]</f>
        <v>1</v>
      </c>
      <c r="R4" s="1">
        <f>COUNTIFS(Table2[Sub-Sector],Table4[[#This Row],[Sub-Sector]],Table2[% Price above 20 EMA],"&gt;=0")/Table4[[#This Row],[Count]]</f>
        <v>0.66666666666666663</v>
      </c>
      <c r="S4" s="1">
        <f>COUNTIFS(Table2[Sub-Sector],Table4[[#This Row],[Sub-Sector]],Table2[% Price above 50 EMA],"&gt;=0")/Table4[[#This Row],[Count]]</f>
        <v>0.33333333333333331</v>
      </c>
      <c r="T4" s="1">
        <f>COUNTIFS(Table2[Sub-Sector],Table4[[#This Row],[Sub-Sector]],Table2[% Price above 200 EMA],"&gt;=0")/Table4[[#This Row],[Count]]</f>
        <v>0.66666666666666663</v>
      </c>
      <c r="U4" s="1">
        <f>COUNTIFS(Table2[Sub-Sector],Table4[[#This Row],[Sub-Sector]],Table2[Rate of Change - Zone],"Positive")/Table4[[#This Row],[Count]]</f>
        <v>1</v>
      </c>
      <c r="V4" s="1">
        <f>COUNTIFS(Table2[Sub-Sector],Table4[[#This Row],[Sub-Sector]],Table2[Sharpe Ratio],"&gt;=0.10")/Table4[[#This Row],[Count]]</f>
        <v>0.33333333333333331</v>
      </c>
      <c r="W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296</v>
      </c>
      <c r="X4">
        <f>_xlfn.RANK.AVG(Table4[[#This Row],[Score]],Table4[Score],1)</f>
        <v>22</v>
      </c>
      <c r="Y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122.5</v>
      </c>
      <c r="Z4">
        <f>_xlfn.RANK.AVG(Table4[[#This Row],[Score 2 ]],Table4[[Score 2 ]],1)</f>
        <v>3</v>
      </c>
    </row>
    <row r="5" spans="1:26" x14ac:dyDescent="0.3">
      <c r="A5" t="s">
        <v>169</v>
      </c>
      <c r="B5">
        <f>COUNTIFS(Table2[Sub-Sector],Table4[[#This Row],[Sub-Sector]])</f>
        <v>13</v>
      </c>
      <c r="C5" s="1">
        <f>COUNTIFS(Table2[Sub-Sector],Table4[[#This Row],[Sub-Sector]],Table2[Uptrend],"Uptrend")/Table4[[#This Row],[Count]]</f>
        <v>0.30769230769230771</v>
      </c>
      <c r="D5" s="1">
        <f>COUNTIFS(Table2[Sub-Sector],Table4[[#This Row],[Sub-Sector]],Table2[1W Return vs Nifty],"&gt;=5")/Table4[[#This Row],[Count]]</f>
        <v>0.15384615384615385</v>
      </c>
      <c r="E5" s="1">
        <f>COUNTIFS(Table2[Sub-Sector],Table4[[#This Row],[Sub-Sector]],Table2[1M Return vs Nifty],"&gt;=5")/Table4[[#This Row],[Count]]</f>
        <v>7.6923076923076927E-2</v>
      </c>
      <c r="F5" s="1">
        <f>COUNTIFS(Table2[Sub-Sector],Table4[[#This Row],[Sub-Sector]],Table2[6M Return vs Nifty],"&gt;=10")/Table4[[#This Row],[Count]]</f>
        <v>0.38461538461538464</v>
      </c>
      <c r="G5" s="1">
        <f>COUNTIFS(Table2[Sub-Sector],Table4[[#This Row],[Sub-Sector]],Table2[1Y Return vs Nifty],"&gt;=10")/Table4[[#This Row],[Count]]</f>
        <v>0.92307692307692313</v>
      </c>
      <c r="H5" s="1">
        <f>COUNTIFS(Table2[Sub-Sector],Table4[[#This Row],[Sub-Sector]],Table2[RSI Exponential â€“ 14D],"&gt;=50")/Table4[[#This Row],[Count]]</f>
        <v>0.84615384615384615</v>
      </c>
      <c r="I5" s="1">
        <f>COUNTIFS(Table2[Sub-Sector],Table4[[#This Row],[Sub-Sector]],Table2[Relative Volume],"&gt;=1")/Table4[[#This Row],[Count]]</f>
        <v>0.69230769230769229</v>
      </c>
      <c r="J5" s="1">
        <f>COUNTIFS(Table2[Sub-Sector],Table4[[#This Row],[Sub-Sector]],Table2[% Away From Day Low],"&gt;=0.05")/Table4[[#This Row],[Count]]</f>
        <v>7.6923076923076927E-2</v>
      </c>
      <c r="K5" s="1">
        <f>COUNTIFS(Table2[Sub-Sector],Table4[[#This Row],[Sub-Sector]],Table2[% Away From Day High],"&lt;=0.05")/Table4[[#This Row],[Count]]</f>
        <v>1</v>
      </c>
      <c r="L5" s="1">
        <f>COUNTIFS(Table2[Sub-Sector],Table4[[#This Row],[Sub-Sector]],Table2[% Away From Current Week Low],"&gt;=0.05")/Table4[[#This Row],[Count]]</f>
        <v>0.38461538461538464</v>
      </c>
      <c r="M5" s="1">
        <f>COUNTIFS(Table2[Sub-Sector],Table4[[#This Row],[Sub-Sector]],Table2[% Away From Current Week High],"&lt;=0.05")/Table4[[#This Row],[Count]]</f>
        <v>1</v>
      </c>
      <c r="N5" s="1">
        <f>COUNTIFS(Table2[Sub-Sector],Table4[[#This Row],[Sub-Sector]],Table2[% Away From Current Month Low],"&gt;=0.05")/Table4[[#This Row],[Count]]</f>
        <v>0.38461538461538464</v>
      </c>
      <c r="O5" s="1">
        <f>COUNTIFS(Table2[Sub-Sector],Table4[[#This Row],[Sub-Sector]],Table2[% Away From Current Month High],"&lt;=0.05")/Table4[[#This Row],[Count]]</f>
        <v>1</v>
      </c>
      <c r="P5" s="1">
        <f>COUNTIFS(Table2[Sub-Sector],Table4[[#This Row],[Sub-Sector]],Table2[% Away From 52W High],"&lt;=10")/Table4[[#This Row],[Count]]</f>
        <v>0.15384615384615385</v>
      </c>
      <c r="Q5" s="1">
        <f>COUNTIFS(Table2[Sub-Sector],Table4[[#This Row],[Sub-Sector]],Table2[% Away From 52W Low],"&gt;=10")/Table4[[#This Row],[Count]]</f>
        <v>1</v>
      </c>
      <c r="R5" s="1">
        <f>COUNTIFS(Table2[Sub-Sector],Table4[[#This Row],[Sub-Sector]],Table2[% Price above 20 EMA],"&gt;=0")/Table4[[#This Row],[Count]]</f>
        <v>0.84615384615384615</v>
      </c>
      <c r="S5" s="1">
        <f>COUNTIFS(Table2[Sub-Sector],Table4[[#This Row],[Sub-Sector]],Table2[% Price above 50 EMA],"&gt;=0")/Table4[[#This Row],[Count]]</f>
        <v>0.76923076923076927</v>
      </c>
      <c r="T5" s="1">
        <f>COUNTIFS(Table2[Sub-Sector],Table4[[#This Row],[Sub-Sector]],Table2[% Price above 200 EMA],"&gt;=0")/Table4[[#This Row],[Count]]</f>
        <v>0.84615384615384615</v>
      </c>
      <c r="U5" s="1">
        <f>COUNTIFS(Table2[Sub-Sector],Table4[[#This Row],[Sub-Sector]],Table2[Rate of Change - Zone],"Positive")/Table4[[#This Row],[Count]]</f>
        <v>1</v>
      </c>
      <c r="V5" s="1">
        <f>COUNTIFS(Table2[Sub-Sector],Table4[[#This Row],[Sub-Sector]],Table2[Sharpe Ratio],"&gt;=0.10")/Table4[[#This Row],[Count]]</f>
        <v>1</v>
      </c>
      <c r="W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294.5</v>
      </c>
      <c r="X5">
        <f>_xlfn.RANK.AVG(Table4[[#This Row],[Score]],Table4[Score],1)</f>
        <v>21</v>
      </c>
      <c r="Y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124.5</v>
      </c>
      <c r="Z5">
        <f>_xlfn.RANK.AVG(Table4[[#This Row],[Score 2 ]],Table4[[Score 2 ]],1)</f>
        <v>4</v>
      </c>
    </row>
    <row r="6" spans="1:26" x14ac:dyDescent="0.3">
      <c r="A6" t="s">
        <v>83</v>
      </c>
      <c r="B6">
        <f>COUNTIFS(Table2[Sub-Sector],Table4[[#This Row],[Sub-Sector]])</f>
        <v>5</v>
      </c>
      <c r="C6" s="1">
        <f>COUNTIFS(Table2[Sub-Sector],Table4[[#This Row],[Sub-Sector]],Table2[Uptrend],"Uptrend")/Table4[[#This Row],[Count]]</f>
        <v>0.4</v>
      </c>
      <c r="D6" s="1">
        <f>COUNTIFS(Table2[Sub-Sector],Table4[[#This Row],[Sub-Sector]],Table2[1W Return vs Nifty],"&gt;=5")/Table4[[#This Row],[Count]]</f>
        <v>0.2</v>
      </c>
      <c r="E6" s="1">
        <f>COUNTIFS(Table2[Sub-Sector],Table4[[#This Row],[Sub-Sector]],Table2[1M Return vs Nifty],"&gt;=5")/Table4[[#This Row],[Count]]</f>
        <v>0.4</v>
      </c>
      <c r="F6" s="1">
        <f>COUNTIFS(Table2[Sub-Sector],Table4[[#This Row],[Sub-Sector]],Table2[6M Return vs Nifty],"&gt;=10")/Table4[[#This Row],[Count]]</f>
        <v>0.6</v>
      </c>
      <c r="G6" s="1">
        <f>COUNTIFS(Table2[Sub-Sector],Table4[[#This Row],[Sub-Sector]],Table2[1Y Return vs Nifty],"&gt;=10")/Table4[[#This Row],[Count]]</f>
        <v>0.6</v>
      </c>
      <c r="H6" s="1">
        <f>COUNTIFS(Table2[Sub-Sector],Table4[[#This Row],[Sub-Sector]],Table2[RSI Exponential â€“ 14D],"&gt;=50")/Table4[[#This Row],[Count]]</f>
        <v>0.6</v>
      </c>
      <c r="I6" s="1">
        <f>COUNTIFS(Table2[Sub-Sector],Table4[[#This Row],[Sub-Sector]],Table2[Relative Volume],"&gt;=1")/Table4[[#This Row],[Count]]</f>
        <v>0.6</v>
      </c>
      <c r="J6" s="1">
        <f>COUNTIFS(Table2[Sub-Sector],Table4[[#This Row],[Sub-Sector]],Table2[% Away From Day Low],"&gt;=0.05")/Table4[[#This Row],[Count]]</f>
        <v>0</v>
      </c>
      <c r="K6" s="1">
        <f>COUNTIFS(Table2[Sub-Sector],Table4[[#This Row],[Sub-Sector]],Table2[% Away From Day High],"&lt;=0.05")/Table4[[#This Row],[Count]]</f>
        <v>1</v>
      </c>
      <c r="L6" s="1">
        <f>COUNTIFS(Table2[Sub-Sector],Table4[[#This Row],[Sub-Sector]],Table2[% Away From Current Week Low],"&gt;=0.05")/Table4[[#This Row],[Count]]</f>
        <v>0</v>
      </c>
      <c r="M6" s="1">
        <f>COUNTIFS(Table2[Sub-Sector],Table4[[#This Row],[Sub-Sector]],Table2[% Away From Current Week High],"&lt;=0.05")/Table4[[#This Row],[Count]]</f>
        <v>1</v>
      </c>
      <c r="N6" s="1">
        <f>COUNTIFS(Table2[Sub-Sector],Table4[[#This Row],[Sub-Sector]],Table2[% Away From Current Month Low],"&gt;=0.05")/Table4[[#This Row],[Count]]</f>
        <v>0</v>
      </c>
      <c r="O6" s="1">
        <f>COUNTIFS(Table2[Sub-Sector],Table4[[#This Row],[Sub-Sector]],Table2[% Away From Current Month High],"&lt;=0.05")/Table4[[#This Row],[Count]]</f>
        <v>1</v>
      </c>
      <c r="P6" s="1">
        <f>COUNTIFS(Table2[Sub-Sector],Table4[[#This Row],[Sub-Sector]],Table2[% Away From 52W High],"&lt;=10")/Table4[[#This Row],[Count]]</f>
        <v>0.2</v>
      </c>
      <c r="Q6" s="1">
        <f>COUNTIFS(Table2[Sub-Sector],Table4[[#This Row],[Sub-Sector]],Table2[% Away From 52W Low],"&gt;=10")/Table4[[#This Row],[Count]]</f>
        <v>0.6</v>
      </c>
      <c r="R6" s="1">
        <f>COUNTIFS(Table2[Sub-Sector],Table4[[#This Row],[Sub-Sector]],Table2[% Price above 20 EMA],"&gt;=0")/Table4[[#This Row],[Count]]</f>
        <v>0.6</v>
      </c>
      <c r="S6" s="1">
        <f>COUNTIFS(Table2[Sub-Sector],Table4[[#This Row],[Sub-Sector]],Table2[% Price above 50 EMA],"&gt;=0")/Table4[[#This Row],[Count]]</f>
        <v>0.4</v>
      </c>
      <c r="T6" s="1">
        <f>COUNTIFS(Table2[Sub-Sector],Table4[[#This Row],[Sub-Sector]],Table2[% Price above 200 EMA],"&gt;=0")/Table4[[#This Row],[Count]]</f>
        <v>0.6</v>
      </c>
      <c r="U6" s="1">
        <f>COUNTIFS(Table2[Sub-Sector],Table4[[#This Row],[Sub-Sector]],Table2[Rate of Change - Zone],"Positive")/Table4[[#This Row],[Count]]</f>
        <v>1</v>
      </c>
      <c r="V6" s="1">
        <f>COUNTIFS(Table2[Sub-Sector],Table4[[#This Row],[Sub-Sector]],Table2[Sharpe Ratio],"&gt;=0.10")/Table4[[#This Row],[Count]]</f>
        <v>0.4</v>
      </c>
      <c r="W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246.5</v>
      </c>
      <c r="X6">
        <f>_xlfn.RANK.AVG(Table4[[#This Row],[Score]],Table4[Score],1)</f>
        <v>10</v>
      </c>
      <c r="Y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130</v>
      </c>
      <c r="Z6">
        <f>_xlfn.RANK.AVG(Table4[[#This Row],[Score 2 ]],Table4[[Score 2 ]],1)</f>
        <v>5</v>
      </c>
    </row>
    <row r="7" spans="1:26" x14ac:dyDescent="0.3">
      <c r="A7" t="s">
        <v>1300</v>
      </c>
      <c r="B7">
        <f>COUNTIFS(Table2[Sub-Sector],Table4[[#This Row],[Sub-Sector]])</f>
        <v>2</v>
      </c>
      <c r="C7" s="1">
        <f>COUNTIFS(Table2[Sub-Sector],Table4[[#This Row],[Sub-Sector]],Table2[Uptrend],"Uptrend")/Table4[[#This Row],[Count]]</f>
        <v>1</v>
      </c>
      <c r="D7" s="1">
        <f>COUNTIFS(Table2[Sub-Sector],Table4[[#This Row],[Sub-Sector]],Table2[1W Return vs Nifty],"&gt;=5")/Table4[[#This Row],[Count]]</f>
        <v>0.5</v>
      </c>
      <c r="E7" s="1">
        <f>COUNTIFS(Table2[Sub-Sector],Table4[[#This Row],[Sub-Sector]],Table2[1M Return vs Nifty],"&gt;=5")/Table4[[#This Row],[Count]]</f>
        <v>0.5</v>
      </c>
      <c r="F7" s="1">
        <f>COUNTIFS(Table2[Sub-Sector],Table4[[#This Row],[Sub-Sector]],Table2[6M Return vs Nifty],"&gt;=10")/Table4[[#This Row],[Count]]</f>
        <v>1</v>
      </c>
      <c r="G7" s="1">
        <f>COUNTIFS(Table2[Sub-Sector],Table4[[#This Row],[Sub-Sector]],Table2[1Y Return vs Nifty],"&gt;=10")/Table4[[#This Row],[Count]]</f>
        <v>0.5</v>
      </c>
      <c r="H7" s="1">
        <f>COUNTIFS(Table2[Sub-Sector],Table4[[#This Row],[Sub-Sector]],Table2[RSI Exponential â€“ 14D],"&gt;=50")/Table4[[#This Row],[Count]]</f>
        <v>1</v>
      </c>
      <c r="I7" s="1">
        <f>COUNTIFS(Table2[Sub-Sector],Table4[[#This Row],[Sub-Sector]],Table2[Relative Volume],"&gt;=1")/Table4[[#This Row],[Count]]</f>
        <v>0.5</v>
      </c>
      <c r="J7" s="1">
        <f>COUNTIFS(Table2[Sub-Sector],Table4[[#This Row],[Sub-Sector]],Table2[% Away From Day Low],"&gt;=0.05")/Table4[[#This Row],[Count]]</f>
        <v>0.5</v>
      </c>
      <c r="K7" s="1">
        <f>COUNTIFS(Table2[Sub-Sector],Table4[[#This Row],[Sub-Sector]],Table2[% Away From Day High],"&lt;=0.05")/Table4[[#This Row],[Count]]</f>
        <v>1</v>
      </c>
      <c r="L7" s="1">
        <f>COUNTIFS(Table2[Sub-Sector],Table4[[#This Row],[Sub-Sector]],Table2[% Away From Current Week Low],"&gt;=0.05")/Table4[[#This Row],[Count]]</f>
        <v>1</v>
      </c>
      <c r="M7" s="1">
        <f>COUNTIFS(Table2[Sub-Sector],Table4[[#This Row],[Sub-Sector]],Table2[% Away From Current Week High],"&lt;=0.05")/Table4[[#This Row],[Count]]</f>
        <v>1</v>
      </c>
      <c r="N7" s="1">
        <f>COUNTIFS(Table2[Sub-Sector],Table4[[#This Row],[Sub-Sector]],Table2[% Away From Current Month Low],"&gt;=0.05")/Table4[[#This Row],[Count]]</f>
        <v>1</v>
      </c>
      <c r="O7" s="1">
        <f>COUNTIFS(Table2[Sub-Sector],Table4[[#This Row],[Sub-Sector]],Table2[% Away From Current Month High],"&lt;=0.05")/Table4[[#This Row],[Count]]</f>
        <v>1</v>
      </c>
      <c r="P7" s="1">
        <f>COUNTIFS(Table2[Sub-Sector],Table4[[#This Row],[Sub-Sector]],Table2[% Away From 52W High],"&lt;=10")/Table4[[#This Row],[Count]]</f>
        <v>1</v>
      </c>
      <c r="Q7" s="1">
        <f>COUNTIFS(Table2[Sub-Sector],Table4[[#This Row],[Sub-Sector]],Table2[% Away From 52W Low],"&gt;=10")/Table4[[#This Row],[Count]]</f>
        <v>1</v>
      </c>
      <c r="R7" s="1">
        <f>COUNTIFS(Table2[Sub-Sector],Table4[[#This Row],[Sub-Sector]],Table2[% Price above 20 EMA],"&gt;=0")/Table4[[#This Row],[Count]]</f>
        <v>1</v>
      </c>
      <c r="S7" s="1">
        <f>COUNTIFS(Table2[Sub-Sector],Table4[[#This Row],[Sub-Sector]],Table2[% Price above 50 EMA],"&gt;=0")/Table4[[#This Row],[Count]]</f>
        <v>1</v>
      </c>
      <c r="T7" s="1">
        <f>COUNTIFS(Table2[Sub-Sector],Table4[[#This Row],[Sub-Sector]],Table2[% Price above 200 EMA],"&gt;=0")/Table4[[#This Row],[Count]]</f>
        <v>1</v>
      </c>
      <c r="U7" s="1">
        <f>COUNTIFS(Table2[Sub-Sector],Table4[[#This Row],[Sub-Sector]],Table2[Rate of Change - Zone],"Positive")/Table4[[#This Row],[Count]]</f>
        <v>1</v>
      </c>
      <c r="V7" s="1">
        <f>COUNTIFS(Table2[Sub-Sector],Table4[[#This Row],[Sub-Sector]],Table2[Sharpe Ratio],"&gt;=0.10")/Table4[[#This Row],[Count]]</f>
        <v>0.5</v>
      </c>
      <c r="W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178.5</v>
      </c>
      <c r="X7">
        <f>_xlfn.RANK.AVG(Table4[[#This Row],[Score]],Table4[Score],1)</f>
        <v>3</v>
      </c>
      <c r="Y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134.5</v>
      </c>
      <c r="Z7">
        <f>_xlfn.RANK.AVG(Table4[[#This Row],[Score 2 ]],Table4[[Score 2 ]],1)</f>
        <v>6</v>
      </c>
    </row>
    <row r="8" spans="1:26" x14ac:dyDescent="0.3">
      <c r="A8" t="s">
        <v>377</v>
      </c>
      <c r="B8">
        <f>COUNTIFS(Table2[Sub-Sector],Table4[[#This Row],[Sub-Sector]])</f>
        <v>14</v>
      </c>
      <c r="C8" s="1">
        <f>COUNTIFS(Table2[Sub-Sector],Table4[[#This Row],[Sub-Sector]],Table2[Uptrend],"Uptrend")/Table4[[#This Row],[Count]]</f>
        <v>0.35714285714285715</v>
      </c>
      <c r="D8" s="1">
        <f>COUNTIFS(Table2[Sub-Sector],Table4[[#This Row],[Sub-Sector]],Table2[1W Return vs Nifty],"&gt;=5")/Table4[[#This Row],[Count]]</f>
        <v>0.42857142857142855</v>
      </c>
      <c r="E8" s="1">
        <f>COUNTIFS(Table2[Sub-Sector],Table4[[#This Row],[Sub-Sector]],Table2[1M Return vs Nifty],"&gt;=5")/Table4[[#This Row],[Count]]</f>
        <v>0.42857142857142855</v>
      </c>
      <c r="F8" s="1">
        <f>COUNTIFS(Table2[Sub-Sector],Table4[[#This Row],[Sub-Sector]],Table2[6M Return vs Nifty],"&gt;=10")/Table4[[#This Row],[Count]]</f>
        <v>0.5714285714285714</v>
      </c>
      <c r="G8" s="1">
        <f>COUNTIFS(Table2[Sub-Sector],Table4[[#This Row],[Sub-Sector]],Table2[1Y Return vs Nifty],"&gt;=10")/Table4[[#This Row],[Count]]</f>
        <v>0.6428571428571429</v>
      </c>
      <c r="H8" s="1">
        <f>COUNTIFS(Table2[Sub-Sector],Table4[[#This Row],[Sub-Sector]],Table2[RSI Exponential â€“ 14D],"&gt;=50")/Table4[[#This Row],[Count]]</f>
        <v>1</v>
      </c>
      <c r="I8" s="1">
        <f>COUNTIFS(Table2[Sub-Sector],Table4[[#This Row],[Sub-Sector]],Table2[Relative Volume],"&gt;=1")/Table4[[#This Row],[Count]]</f>
        <v>0.5</v>
      </c>
      <c r="J8" s="1">
        <f>COUNTIFS(Table2[Sub-Sector],Table4[[#This Row],[Sub-Sector]],Table2[% Away From Day Low],"&gt;=0.05")/Table4[[#This Row],[Count]]</f>
        <v>7.1428571428571425E-2</v>
      </c>
      <c r="K8" s="1">
        <f>COUNTIFS(Table2[Sub-Sector],Table4[[#This Row],[Sub-Sector]],Table2[% Away From Day High],"&lt;=0.05")/Table4[[#This Row],[Count]]</f>
        <v>1</v>
      </c>
      <c r="L8" s="1">
        <f>COUNTIFS(Table2[Sub-Sector],Table4[[#This Row],[Sub-Sector]],Table2[% Away From Current Week Low],"&gt;=0.05")/Table4[[#This Row],[Count]]</f>
        <v>7.1428571428571425E-2</v>
      </c>
      <c r="M8" s="1">
        <f>COUNTIFS(Table2[Sub-Sector],Table4[[#This Row],[Sub-Sector]],Table2[% Away From Current Week High],"&lt;=0.05")/Table4[[#This Row],[Count]]</f>
        <v>1</v>
      </c>
      <c r="N8" s="1">
        <f>COUNTIFS(Table2[Sub-Sector],Table4[[#This Row],[Sub-Sector]],Table2[% Away From Current Month Low],"&gt;=0.05")/Table4[[#This Row],[Count]]</f>
        <v>7.1428571428571425E-2</v>
      </c>
      <c r="O8" s="1">
        <f>COUNTIFS(Table2[Sub-Sector],Table4[[#This Row],[Sub-Sector]],Table2[% Away From Current Month High],"&lt;=0.05")/Table4[[#This Row],[Count]]</f>
        <v>1</v>
      </c>
      <c r="P8" s="1">
        <f>COUNTIFS(Table2[Sub-Sector],Table4[[#This Row],[Sub-Sector]],Table2[% Away From 52W High],"&lt;=10")/Table4[[#This Row],[Count]]</f>
        <v>0.2857142857142857</v>
      </c>
      <c r="Q8" s="1">
        <f>COUNTIFS(Table2[Sub-Sector],Table4[[#This Row],[Sub-Sector]],Table2[% Away From 52W Low],"&gt;=10")/Table4[[#This Row],[Count]]</f>
        <v>1</v>
      </c>
      <c r="R8" s="1">
        <f>COUNTIFS(Table2[Sub-Sector],Table4[[#This Row],[Sub-Sector]],Table2[% Price above 20 EMA],"&gt;=0")/Table4[[#This Row],[Count]]</f>
        <v>1</v>
      </c>
      <c r="S8" s="1">
        <f>COUNTIFS(Table2[Sub-Sector],Table4[[#This Row],[Sub-Sector]],Table2[% Price above 50 EMA],"&gt;=0")/Table4[[#This Row],[Count]]</f>
        <v>0.7857142857142857</v>
      </c>
      <c r="T8" s="1">
        <f>COUNTIFS(Table2[Sub-Sector],Table4[[#This Row],[Sub-Sector]],Table2[% Price above 200 EMA],"&gt;=0")/Table4[[#This Row],[Count]]</f>
        <v>0.8571428571428571</v>
      </c>
      <c r="U8" s="1">
        <f>COUNTIFS(Table2[Sub-Sector],Table4[[#This Row],[Sub-Sector]],Table2[Rate of Change - Zone],"Positive")/Table4[[#This Row],[Count]]</f>
        <v>1</v>
      </c>
      <c r="V8" s="1">
        <f>COUNTIFS(Table2[Sub-Sector],Table4[[#This Row],[Sub-Sector]],Table2[Sharpe Ratio],"&gt;=0.10")/Table4[[#This Row],[Count]]</f>
        <v>0.21428571428571427</v>
      </c>
      <c r="W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231.5</v>
      </c>
      <c r="X8">
        <f>_xlfn.RANK.AVG(Table4[[#This Row],[Score]],Table4[Score],1)</f>
        <v>8</v>
      </c>
      <c r="Y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140.5</v>
      </c>
      <c r="Z8">
        <f>_xlfn.RANK.AVG(Table4[[#This Row],[Score 2 ]],Table4[[Score 2 ]],1)</f>
        <v>7</v>
      </c>
    </row>
    <row r="9" spans="1:26" x14ac:dyDescent="0.3">
      <c r="A9" t="s">
        <v>254</v>
      </c>
      <c r="B9">
        <f>COUNTIFS(Table2[Sub-Sector],Table4[[#This Row],[Sub-Sector]])</f>
        <v>14</v>
      </c>
      <c r="C9" s="1">
        <f>COUNTIFS(Table2[Sub-Sector],Table4[[#This Row],[Sub-Sector]],Table2[Uptrend],"Uptrend")/Table4[[#This Row],[Count]]</f>
        <v>0.7857142857142857</v>
      </c>
      <c r="D9" s="1">
        <f>COUNTIFS(Table2[Sub-Sector],Table4[[#This Row],[Sub-Sector]],Table2[1W Return vs Nifty],"&gt;=5")/Table4[[#This Row],[Count]]</f>
        <v>7.1428571428571425E-2</v>
      </c>
      <c r="E9" s="1">
        <f>COUNTIFS(Table2[Sub-Sector],Table4[[#This Row],[Sub-Sector]],Table2[1M Return vs Nifty],"&gt;=5")/Table4[[#This Row],[Count]]</f>
        <v>0.42857142857142855</v>
      </c>
      <c r="F9" s="1">
        <f>COUNTIFS(Table2[Sub-Sector],Table4[[#This Row],[Sub-Sector]],Table2[6M Return vs Nifty],"&gt;=10")/Table4[[#This Row],[Count]]</f>
        <v>0.7142857142857143</v>
      </c>
      <c r="G9" s="1">
        <f>COUNTIFS(Table2[Sub-Sector],Table4[[#This Row],[Sub-Sector]],Table2[1Y Return vs Nifty],"&gt;=10")/Table4[[#This Row],[Count]]</f>
        <v>0.5714285714285714</v>
      </c>
      <c r="H9" s="1">
        <f>COUNTIFS(Table2[Sub-Sector],Table4[[#This Row],[Sub-Sector]],Table2[RSI Exponential â€“ 14D],"&gt;=50")/Table4[[#This Row],[Count]]</f>
        <v>0.8571428571428571</v>
      </c>
      <c r="I9" s="1">
        <f>COUNTIFS(Table2[Sub-Sector],Table4[[#This Row],[Sub-Sector]],Table2[Relative Volume],"&gt;=1")/Table4[[#This Row],[Count]]</f>
        <v>0.42857142857142855</v>
      </c>
      <c r="J9" s="1">
        <f>COUNTIFS(Table2[Sub-Sector],Table4[[#This Row],[Sub-Sector]],Table2[% Away From Day Low],"&gt;=0.05")/Table4[[#This Row],[Count]]</f>
        <v>0</v>
      </c>
      <c r="K9" s="1">
        <f>COUNTIFS(Table2[Sub-Sector],Table4[[#This Row],[Sub-Sector]],Table2[% Away From Day High],"&lt;=0.05")/Table4[[#This Row],[Count]]</f>
        <v>1</v>
      </c>
      <c r="L9" s="1">
        <f>COUNTIFS(Table2[Sub-Sector],Table4[[#This Row],[Sub-Sector]],Table2[% Away From Current Week Low],"&gt;=0.05")/Table4[[#This Row],[Count]]</f>
        <v>0.21428571428571427</v>
      </c>
      <c r="M9" s="1">
        <f>COUNTIFS(Table2[Sub-Sector],Table4[[#This Row],[Sub-Sector]],Table2[% Away From Current Week High],"&lt;=0.05")/Table4[[#This Row],[Count]]</f>
        <v>0.8571428571428571</v>
      </c>
      <c r="N9" s="1">
        <f>COUNTIFS(Table2[Sub-Sector],Table4[[#This Row],[Sub-Sector]],Table2[% Away From Current Month Low],"&gt;=0.05")/Table4[[#This Row],[Count]]</f>
        <v>0.21428571428571427</v>
      </c>
      <c r="O9" s="1">
        <f>COUNTIFS(Table2[Sub-Sector],Table4[[#This Row],[Sub-Sector]],Table2[% Away From Current Month High],"&lt;=0.05")/Table4[[#This Row],[Count]]</f>
        <v>0.8571428571428571</v>
      </c>
      <c r="P9" s="1">
        <f>COUNTIFS(Table2[Sub-Sector],Table4[[#This Row],[Sub-Sector]],Table2[% Away From 52W High],"&lt;=10")/Table4[[#This Row],[Count]]</f>
        <v>0.5</v>
      </c>
      <c r="Q9" s="1">
        <f>COUNTIFS(Table2[Sub-Sector],Table4[[#This Row],[Sub-Sector]],Table2[% Away From 52W Low],"&gt;=10")/Table4[[#This Row],[Count]]</f>
        <v>1</v>
      </c>
      <c r="R9" s="1">
        <f>COUNTIFS(Table2[Sub-Sector],Table4[[#This Row],[Sub-Sector]],Table2[% Price above 20 EMA],"&gt;=0")/Table4[[#This Row],[Count]]</f>
        <v>0.7857142857142857</v>
      </c>
      <c r="S9" s="1">
        <f>COUNTIFS(Table2[Sub-Sector],Table4[[#This Row],[Sub-Sector]],Table2[% Price above 50 EMA],"&gt;=0")/Table4[[#This Row],[Count]]</f>
        <v>0.8571428571428571</v>
      </c>
      <c r="T9" s="1">
        <f>COUNTIFS(Table2[Sub-Sector],Table4[[#This Row],[Sub-Sector]],Table2[% Price above 200 EMA],"&gt;=0")/Table4[[#This Row],[Count]]</f>
        <v>1</v>
      </c>
      <c r="U9" s="1">
        <f>COUNTIFS(Table2[Sub-Sector],Table4[[#This Row],[Sub-Sector]],Table2[Rate of Change - Zone],"Positive")/Table4[[#This Row],[Count]]</f>
        <v>1</v>
      </c>
      <c r="V9" s="1">
        <f>COUNTIFS(Table2[Sub-Sector],Table4[[#This Row],[Sub-Sector]],Table2[Sharpe Ratio],"&gt;=0.10")/Table4[[#This Row],[Count]]</f>
        <v>0.35714285714285715</v>
      </c>
      <c r="W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258</v>
      </c>
      <c r="X9">
        <f>_xlfn.RANK.AVG(Table4[[#This Row],[Score]],Table4[Score],1)</f>
        <v>13</v>
      </c>
      <c r="Y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147</v>
      </c>
      <c r="Z9">
        <f>_xlfn.RANK.AVG(Table4[[#This Row],[Score 2 ]],Table4[[Score 2 ]],1)</f>
        <v>8.5</v>
      </c>
    </row>
    <row r="10" spans="1:26" x14ac:dyDescent="0.3">
      <c r="A10" t="s">
        <v>163</v>
      </c>
      <c r="B10">
        <f>COUNTIFS(Table2[Sub-Sector],Table4[[#This Row],[Sub-Sector]])</f>
        <v>4</v>
      </c>
      <c r="C10" s="1">
        <f>COUNTIFS(Table2[Sub-Sector],Table4[[#This Row],[Sub-Sector]],Table2[Uptrend],"Uptrend")/Table4[[#This Row],[Count]]</f>
        <v>1</v>
      </c>
      <c r="D10" s="1">
        <f>COUNTIFS(Table2[Sub-Sector],Table4[[#This Row],[Sub-Sector]],Table2[1W Return vs Nifty],"&gt;=5")/Table4[[#This Row],[Count]]</f>
        <v>0</v>
      </c>
      <c r="E10" s="1">
        <f>COUNTIFS(Table2[Sub-Sector],Table4[[#This Row],[Sub-Sector]],Table2[1M Return vs Nifty],"&gt;=5")/Table4[[#This Row],[Count]]</f>
        <v>0.75</v>
      </c>
      <c r="F10" s="1">
        <f>COUNTIFS(Table2[Sub-Sector],Table4[[#This Row],[Sub-Sector]],Table2[6M Return vs Nifty],"&gt;=10")/Table4[[#This Row],[Count]]</f>
        <v>0.75</v>
      </c>
      <c r="G10" s="1">
        <f>COUNTIFS(Table2[Sub-Sector],Table4[[#This Row],[Sub-Sector]],Table2[1Y Return vs Nifty],"&gt;=10")/Table4[[#This Row],[Count]]</f>
        <v>0.75</v>
      </c>
      <c r="H10" s="1">
        <f>COUNTIFS(Table2[Sub-Sector],Table4[[#This Row],[Sub-Sector]],Table2[RSI Exponential â€“ 14D],"&gt;=50")/Table4[[#This Row],[Count]]</f>
        <v>1</v>
      </c>
      <c r="I10" s="1">
        <f>COUNTIFS(Table2[Sub-Sector],Table4[[#This Row],[Sub-Sector]],Table2[Relative Volume],"&gt;=1")/Table4[[#This Row],[Count]]</f>
        <v>0.25</v>
      </c>
      <c r="J10" s="1">
        <f>COUNTIFS(Table2[Sub-Sector],Table4[[#This Row],[Sub-Sector]],Table2[% Away From Day Low],"&gt;=0.05")/Table4[[#This Row],[Count]]</f>
        <v>0</v>
      </c>
      <c r="K10" s="1">
        <f>COUNTIFS(Table2[Sub-Sector],Table4[[#This Row],[Sub-Sector]],Table2[% Away From Day High],"&lt;=0.05")/Table4[[#This Row],[Count]]</f>
        <v>1</v>
      </c>
      <c r="L10" s="1">
        <f>COUNTIFS(Table2[Sub-Sector],Table4[[#This Row],[Sub-Sector]],Table2[% Away From Current Week Low],"&gt;=0.05")/Table4[[#This Row],[Count]]</f>
        <v>0</v>
      </c>
      <c r="M10" s="1">
        <f>COUNTIFS(Table2[Sub-Sector],Table4[[#This Row],[Sub-Sector]],Table2[% Away From Current Week High],"&lt;=0.05")/Table4[[#This Row],[Count]]</f>
        <v>1</v>
      </c>
      <c r="N10" s="1">
        <f>COUNTIFS(Table2[Sub-Sector],Table4[[#This Row],[Sub-Sector]],Table2[% Away From Current Month Low],"&gt;=0.05")/Table4[[#This Row],[Count]]</f>
        <v>0</v>
      </c>
      <c r="O10" s="1">
        <f>COUNTIFS(Table2[Sub-Sector],Table4[[#This Row],[Sub-Sector]],Table2[% Away From Current Month High],"&lt;=0.05")/Table4[[#This Row],[Count]]</f>
        <v>1</v>
      </c>
      <c r="P10" s="1">
        <f>COUNTIFS(Table2[Sub-Sector],Table4[[#This Row],[Sub-Sector]],Table2[% Away From 52W High],"&lt;=10")/Table4[[#This Row],[Count]]</f>
        <v>0.75</v>
      </c>
      <c r="Q10" s="1">
        <f>COUNTIFS(Table2[Sub-Sector],Table4[[#This Row],[Sub-Sector]],Table2[% Away From 52W Low],"&gt;=10")/Table4[[#This Row],[Count]]</f>
        <v>1</v>
      </c>
      <c r="R10" s="1">
        <f>COUNTIFS(Table2[Sub-Sector],Table4[[#This Row],[Sub-Sector]],Table2[% Price above 20 EMA],"&gt;=0")/Table4[[#This Row],[Count]]</f>
        <v>1</v>
      </c>
      <c r="S10" s="1">
        <f>COUNTIFS(Table2[Sub-Sector],Table4[[#This Row],[Sub-Sector]],Table2[% Price above 50 EMA],"&gt;=0")/Table4[[#This Row],[Count]]</f>
        <v>1</v>
      </c>
      <c r="T10" s="1">
        <f>COUNTIFS(Table2[Sub-Sector],Table4[[#This Row],[Sub-Sector]],Table2[% Price above 200 EMA],"&gt;=0")/Table4[[#This Row],[Count]]</f>
        <v>1</v>
      </c>
      <c r="U10" s="1">
        <f>COUNTIFS(Table2[Sub-Sector],Table4[[#This Row],[Sub-Sector]],Table2[Rate of Change - Zone],"Positive")/Table4[[#This Row],[Count]]</f>
        <v>1</v>
      </c>
      <c r="V10" s="1">
        <f>COUNTIFS(Table2[Sub-Sector],Table4[[#This Row],[Sub-Sector]],Table2[Sharpe Ratio],"&gt;=0.10")/Table4[[#This Row],[Count]]</f>
        <v>0</v>
      </c>
      <c r="W1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255</v>
      </c>
      <c r="X10">
        <f>_xlfn.RANK.AVG(Table4[[#This Row],[Score]],Table4[Score],1)</f>
        <v>12</v>
      </c>
      <c r="Y1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147</v>
      </c>
      <c r="Z10">
        <f>_xlfn.RANK.AVG(Table4[[#This Row],[Score 2 ]],Table4[[Score 2 ]],1)</f>
        <v>8.5</v>
      </c>
    </row>
    <row r="11" spans="1:26" x14ac:dyDescent="0.3">
      <c r="A11" t="s">
        <v>131</v>
      </c>
      <c r="B11">
        <f>COUNTIFS(Table2[Sub-Sector],Table4[[#This Row],[Sub-Sector]])</f>
        <v>1</v>
      </c>
      <c r="C11" s="1">
        <f>COUNTIFS(Table2[Sub-Sector],Table4[[#This Row],[Sub-Sector]],Table2[Uptrend],"Uptrend")/Table4[[#This Row],[Count]]</f>
        <v>1</v>
      </c>
      <c r="D11" s="1">
        <f>COUNTIFS(Table2[Sub-Sector],Table4[[#This Row],[Sub-Sector]],Table2[1W Return vs Nifty],"&gt;=5")/Table4[[#This Row],[Count]]</f>
        <v>0</v>
      </c>
      <c r="E11" s="1">
        <f>COUNTIFS(Table2[Sub-Sector],Table4[[#This Row],[Sub-Sector]],Table2[1M Return vs Nifty],"&gt;=5")/Table4[[#This Row],[Count]]</f>
        <v>0</v>
      </c>
      <c r="F11" s="1">
        <f>COUNTIFS(Table2[Sub-Sector],Table4[[#This Row],[Sub-Sector]],Table2[6M Return vs Nifty],"&gt;=10")/Table4[[#This Row],[Count]]</f>
        <v>0</v>
      </c>
      <c r="G11" s="1">
        <f>COUNTIFS(Table2[Sub-Sector],Table4[[#This Row],[Sub-Sector]],Table2[1Y Return vs Nifty],"&gt;=10")/Table4[[#This Row],[Count]]</f>
        <v>1</v>
      </c>
      <c r="H11" s="1">
        <f>COUNTIFS(Table2[Sub-Sector],Table4[[#This Row],[Sub-Sector]],Table2[RSI Exponential â€“ 14D],"&gt;=50")/Table4[[#This Row],[Count]]</f>
        <v>1</v>
      </c>
      <c r="I11" s="1">
        <f>COUNTIFS(Table2[Sub-Sector],Table4[[#This Row],[Sub-Sector]],Table2[Relative Volume],"&gt;=1")/Table4[[#This Row],[Count]]</f>
        <v>1</v>
      </c>
      <c r="J11" s="1">
        <f>COUNTIFS(Table2[Sub-Sector],Table4[[#This Row],[Sub-Sector]],Table2[% Away From Day Low],"&gt;=0.05")/Table4[[#This Row],[Count]]</f>
        <v>1</v>
      </c>
      <c r="K11" s="1">
        <f>COUNTIFS(Table2[Sub-Sector],Table4[[#This Row],[Sub-Sector]],Table2[% Away From Day High],"&lt;=0.05")/Table4[[#This Row],[Count]]</f>
        <v>1</v>
      </c>
      <c r="L11" s="1">
        <f>COUNTIFS(Table2[Sub-Sector],Table4[[#This Row],[Sub-Sector]],Table2[% Away From Current Week Low],"&gt;=0.05")/Table4[[#This Row],[Count]]</f>
        <v>1</v>
      </c>
      <c r="M11" s="1">
        <f>COUNTIFS(Table2[Sub-Sector],Table4[[#This Row],[Sub-Sector]],Table2[% Away From Current Week High],"&lt;=0.05")/Table4[[#This Row],[Count]]</f>
        <v>1</v>
      </c>
      <c r="N11" s="1">
        <f>COUNTIFS(Table2[Sub-Sector],Table4[[#This Row],[Sub-Sector]],Table2[% Away From Current Month Low],"&gt;=0.05")/Table4[[#This Row],[Count]]</f>
        <v>1</v>
      </c>
      <c r="O11" s="1">
        <f>COUNTIFS(Table2[Sub-Sector],Table4[[#This Row],[Sub-Sector]],Table2[% Away From Current Month High],"&lt;=0.05")/Table4[[#This Row],[Count]]</f>
        <v>1</v>
      </c>
      <c r="P11" s="1">
        <f>COUNTIFS(Table2[Sub-Sector],Table4[[#This Row],[Sub-Sector]],Table2[% Away From 52W High],"&lt;=10")/Table4[[#This Row],[Count]]</f>
        <v>1</v>
      </c>
      <c r="Q11" s="1">
        <f>COUNTIFS(Table2[Sub-Sector],Table4[[#This Row],[Sub-Sector]],Table2[% Away From 52W Low],"&gt;=10")/Table4[[#This Row],[Count]]</f>
        <v>1</v>
      </c>
      <c r="R11" s="1">
        <f>COUNTIFS(Table2[Sub-Sector],Table4[[#This Row],[Sub-Sector]],Table2[% Price above 20 EMA],"&gt;=0")/Table4[[#This Row],[Count]]</f>
        <v>1</v>
      </c>
      <c r="S11" s="1">
        <f>COUNTIFS(Table2[Sub-Sector],Table4[[#This Row],[Sub-Sector]],Table2[% Price above 50 EMA],"&gt;=0")/Table4[[#This Row],[Count]]</f>
        <v>1</v>
      </c>
      <c r="T11" s="1">
        <f>COUNTIFS(Table2[Sub-Sector],Table4[[#This Row],[Sub-Sector]],Table2[% Price above 200 EMA],"&gt;=0")/Table4[[#This Row],[Count]]</f>
        <v>1</v>
      </c>
      <c r="U11" s="1">
        <f>COUNTIFS(Table2[Sub-Sector],Table4[[#This Row],[Sub-Sector]],Table2[Rate of Change - Zone],"Positive")/Table4[[#This Row],[Count]]</f>
        <v>1</v>
      </c>
      <c r="V11" s="1">
        <f>COUNTIFS(Table2[Sub-Sector],Table4[[#This Row],[Sub-Sector]],Table2[Sharpe Ratio],"&gt;=0.10")/Table4[[#This Row],[Count]]</f>
        <v>1</v>
      </c>
      <c r="W1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348</v>
      </c>
      <c r="X11">
        <f>_xlfn.RANK.AVG(Table4[[#This Row],[Score]],Table4[Score],1)</f>
        <v>35</v>
      </c>
      <c r="Y1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152</v>
      </c>
      <c r="Z11">
        <f>_xlfn.RANK.AVG(Table4[[#This Row],[Score 2 ]],Table4[[Score 2 ]],1)</f>
        <v>10</v>
      </c>
    </row>
    <row r="12" spans="1:26" x14ac:dyDescent="0.3">
      <c r="A12" t="s">
        <v>1111</v>
      </c>
      <c r="B12">
        <f>COUNTIFS(Table2[Sub-Sector],Table4[[#This Row],[Sub-Sector]])</f>
        <v>1</v>
      </c>
      <c r="C12" s="1">
        <f>COUNTIFS(Table2[Sub-Sector],Table4[[#This Row],[Sub-Sector]],Table2[Uptrend],"Uptrend")/Table4[[#This Row],[Count]]</f>
        <v>1</v>
      </c>
      <c r="D12" s="1">
        <f>COUNTIFS(Table2[Sub-Sector],Table4[[#This Row],[Sub-Sector]],Table2[1W Return vs Nifty],"&gt;=5")/Table4[[#This Row],[Count]]</f>
        <v>1</v>
      </c>
      <c r="E12" s="1">
        <f>COUNTIFS(Table2[Sub-Sector],Table4[[#This Row],[Sub-Sector]],Table2[1M Return vs Nifty],"&gt;=5")/Table4[[#This Row],[Count]]</f>
        <v>0</v>
      </c>
      <c r="F12" s="1">
        <f>COUNTIFS(Table2[Sub-Sector],Table4[[#This Row],[Sub-Sector]],Table2[6M Return vs Nifty],"&gt;=10")/Table4[[#This Row],[Count]]</f>
        <v>1</v>
      </c>
      <c r="G12" s="1">
        <f>COUNTIFS(Table2[Sub-Sector],Table4[[#This Row],[Sub-Sector]],Table2[1Y Return vs Nifty],"&gt;=10")/Table4[[#This Row],[Count]]</f>
        <v>1</v>
      </c>
      <c r="H12" s="1">
        <f>COUNTIFS(Table2[Sub-Sector],Table4[[#This Row],[Sub-Sector]],Table2[RSI Exponential â€“ 14D],"&gt;=50")/Table4[[#This Row],[Count]]</f>
        <v>1</v>
      </c>
      <c r="I12" s="1">
        <f>COUNTIFS(Table2[Sub-Sector],Table4[[#This Row],[Sub-Sector]],Table2[Relative Volume],"&gt;=1")/Table4[[#This Row],[Count]]</f>
        <v>0</v>
      </c>
      <c r="J12" s="1">
        <f>COUNTIFS(Table2[Sub-Sector],Table4[[#This Row],[Sub-Sector]],Table2[% Away From Day Low],"&gt;=0.05")/Table4[[#This Row],[Count]]</f>
        <v>0</v>
      </c>
      <c r="K12" s="1">
        <f>COUNTIFS(Table2[Sub-Sector],Table4[[#This Row],[Sub-Sector]],Table2[% Away From Day High],"&lt;=0.05")/Table4[[#This Row],[Count]]</f>
        <v>1</v>
      </c>
      <c r="L12" s="1">
        <f>COUNTIFS(Table2[Sub-Sector],Table4[[#This Row],[Sub-Sector]],Table2[% Away From Current Week Low],"&gt;=0.05")/Table4[[#This Row],[Count]]</f>
        <v>0</v>
      </c>
      <c r="M12" s="1">
        <f>COUNTIFS(Table2[Sub-Sector],Table4[[#This Row],[Sub-Sector]],Table2[% Away From Current Week High],"&lt;=0.05")/Table4[[#This Row],[Count]]</f>
        <v>1</v>
      </c>
      <c r="N12" s="1">
        <f>COUNTIFS(Table2[Sub-Sector],Table4[[#This Row],[Sub-Sector]],Table2[% Away From Current Month Low],"&gt;=0.05")/Table4[[#This Row],[Count]]</f>
        <v>0</v>
      </c>
      <c r="O12" s="1">
        <f>COUNTIFS(Table2[Sub-Sector],Table4[[#This Row],[Sub-Sector]],Table2[% Away From Current Month High],"&lt;=0.05")/Table4[[#This Row],[Count]]</f>
        <v>1</v>
      </c>
      <c r="P12" s="1">
        <f>COUNTIFS(Table2[Sub-Sector],Table4[[#This Row],[Sub-Sector]],Table2[% Away From 52W High],"&lt;=10")/Table4[[#This Row],[Count]]</f>
        <v>1</v>
      </c>
      <c r="Q12" s="1">
        <f>COUNTIFS(Table2[Sub-Sector],Table4[[#This Row],[Sub-Sector]],Table2[% Away From 52W Low],"&gt;=10")/Table4[[#This Row],[Count]]</f>
        <v>1</v>
      </c>
      <c r="R12" s="1">
        <f>COUNTIFS(Table2[Sub-Sector],Table4[[#This Row],[Sub-Sector]],Table2[% Price above 20 EMA],"&gt;=0")/Table4[[#This Row],[Count]]</f>
        <v>1</v>
      </c>
      <c r="S12" s="1">
        <f>COUNTIFS(Table2[Sub-Sector],Table4[[#This Row],[Sub-Sector]],Table2[% Price above 50 EMA],"&gt;=0")/Table4[[#This Row],[Count]]</f>
        <v>1</v>
      </c>
      <c r="T12" s="1">
        <f>COUNTIFS(Table2[Sub-Sector],Table4[[#This Row],[Sub-Sector]],Table2[% Price above 200 EMA],"&gt;=0")/Table4[[#This Row],[Count]]</f>
        <v>1</v>
      </c>
      <c r="U12" s="1">
        <f>COUNTIFS(Table2[Sub-Sector],Table4[[#This Row],[Sub-Sector]],Table2[Rate of Change - Zone],"Positive")/Table4[[#This Row],[Count]]</f>
        <v>1</v>
      </c>
      <c r="V12" s="1">
        <f>COUNTIFS(Table2[Sub-Sector],Table4[[#This Row],[Sub-Sector]],Table2[Sharpe Ratio],"&gt;=0.10")/Table4[[#This Row],[Count]]</f>
        <v>1</v>
      </c>
      <c r="W1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259</v>
      </c>
      <c r="X12">
        <f>_xlfn.RANK.AVG(Table4[[#This Row],[Score]],Table4[Score],1)</f>
        <v>15</v>
      </c>
      <c r="Y1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154</v>
      </c>
      <c r="Z12">
        <f>_xlfn.RANK.AVG(Table4[[#This Row],[Score 2 ]],Table4[[Score 2 ]],1)</f>
        <v>12</v>
      </c>
    </row>
    <row r="13" spans="1:26" x14ac:dyDescent="0.3">
      <c r="A13" t="s">
        <v>701</v>
      </c>
      <c r="B13">
        <f>COUNTIFS(Table2[Sub-Sector],Table4[[#This Row],[Sub-Sector]])</f>
        <v>3</v>
      </c>
      <c r="C13" s="1">
        <f>COUNTIFS(Table2[Sub-Sector],Table4[[#This Row],[Sub-Sector]],Table2[Uptrend],"Uptrend")/Table4[[#This Row],[Count]]</f>
        <v>1</v>
      </c>
      <c r="D13" s="1">
        <f>COUNTIFS(Table2[Sub-Sector],Table4[[#This Row],[Sub-Sector]],Table2[1W Return vs Nifty],"&gt;=5")/Table4[[#This Row],[Count]]</f>
        <v>0</v>
      </c>
      <c r="E13" s="1">
        <f>COUNTIFS(Table2[Sub-Sector],Table4[[#This Row],[Sub-Sector]],Table2[1M Return vs Nifty],"&gt;=5")/Table4[[#This Row],[Count]]</f>
        <v>0.66666666666666663</v>
      </c>
      <c r="F13" s="1">
        <f>COUNTIFS(Table2[Sub-Sector],Table4[[#This Row],[Sub-Sector]],Table2[6M Return vs Nifty],"&gt;=10")/Table4[[#This Row],[Count]]</f>
        <v>1</v>
      </c>
      <c r="G13" s="1">
        <f>COUNTIFS(Table2[Sub-Sector],Table4[[#This Row],[Sub-Sector]],Table2[1Y Return vs Nifty],"&gt;=10")/Table4[[#This Row],[Count]]</f>
        <v>1</v>
      </c>
      <c r="H13" s="1">
        <f>COUNTIFS(Table2[Sub-Sector],Table4[[#This Row],[Sub-Sector]],Table2[RSI Exponential â€“ 14D],"&gt;=50")/Table4[[#This Row],[Count]]</f>
        <v>1</v>
      </c>
      <c r="I13" s="1">
        <f>COUNTIFS(Table2[Sub-Sector],Table4[[#This Row],[Sub-Sector]],Table2[Relative Volume],"&gt;=1")/Table4[[#This Row],[Count]]</f>
        <v>0</v>
      </c>
      <c r="J13" s="1">
        <f>COUNTIFS(Table2[Sub-Sector],Table4[[#This Row],[Sub-Sector]],Table2[% Away From Day Low],"&gt;=0.05")/Table4[[#This Row],[Count]]</f>
        <v>0.33333333333333331</v>
      </c>
      <c r="K13" s="1">
        <f>COUNTIFS(Table2[Sub-Sector],Table4[[#This Row],[Sub-Sector]],Table2[% Away From Day High],"&lt;=0.05")/Table4[[#This Row],[Count]]</f>
        <v>1</v>
      </c>
      <c r="L13" s="1">
        <f>COUNTIFS(Table2[Sub-Sector],Table4[[#This Row],[Sub-Sector]],Table2[% Away From Current Week Low],"&gt;=0.05")/Table4[[#This Row],[Count]]</f>
        <v>0.33333333333333331</v>
      </c>
      <c r="M13" s="1">
        <f>COUNTIFS(Table2[Sub-Sector],Table4[[#This Row],[Sub-Sector]],Table2[% Away From Current Week High],"&lt;=0.05")/Table4[[#This Row],[Count]]</f>
        <v>1</v>
      </c>
      <c r="N13" s="1">
        <f>COUNTIFS(Table2[Sub-Sector],Table4[[#This Row],[Sub-Sector]],Table2[% Away From Current Month Low],"&gt;=0.05")/Table4[[#This Row],[Count]]</f>
        <v>0.33333333333333331</v>
      </c>
      <c r="O13" s="1">
        <f>COUNTIFS(Table2[Sub-Sector],Table4[[#This Row],[Sub-Sector]],Table2[% Away From Current Month High],"&lt;=0.05")/Table4[[#This Row],[Count]]</f>
        <v>1</v>
      </c>
      <c r="P13" s="1">
        <f>COUNTIFS(Table2[Sub-Sector],Table4[[#This Row],[Sub-Sector]],Table2[% Away From 52W High],"&lt;=10")/Table4[[#This Row],[Count]]</f>
        <v>0.66666666666666663</v>
      </c>
      <c r="Q13" s="1">
        <f>COUNTIFS(Table2[Sub-Sector],Table4[[#This Row],[Sub-Sector]],Table2[% Away From 52W Low],"&gt;=10")/Table4[[#This Row],[Count]]</f>
        <v>1</v>
      </c>
      <c r="R13" s="1">
        <f>COUNTIFS(Table2[Sub-Sector],Table4[[#This Row],[Sub-Sector]],Table2[% Price above 20 EMA],"&gt;=0")/Table4[[#This Row],[Count]]</f>
        <v>1</v>
      </c>
      <c r="S13" s="1">
        <f>COUNTIFS(Table2[Sub-Sector],Table4[[#This Row],[Sub-Sector]],Table2[% Price above 50 EMA],"&gt;=0")/Table4[[#This Row],[Count]]</f>
        <v>1</v>
      </c>
      <c r="T13" s="1">
        <f>COUNTIFS(Table2[Sub-Sector],Table4[[#This Row],[Sub-Sector]],Table2[% Price above 200 EMA],"&gt;=0")/Table4[[#This Row],[Count]]</f>
        <v>1</v>
      </c>
      <c r="U13" s="1">
        <f>COUNTIFS(Table2[Sub-Sector],Table4[[#This Row],[Sub-Sector]],Table2[Rate of Change - Zone],"Positive")/Table4[[#This Row],[Count]]</f>
        <v>1</v>
      </c>
      <c r="V13" s="1">
        <f>COUNTIFS(Table2[Sub-Sector],Table4[[#This Row],[Sub-Sector]],Table2[Sharpe Ratio],"&gt;=0.10")/Table4[[#This Row],[Count]]</f>
        <v>0.66666666666666663</v>
      </c>
      <c r="W1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264</v>
      </c>
      <c r="X13">
        <f>_xlfn.RANK.AVG(Table4[[#This Row],[Score]],Table4[Score],1)</f>
        <v>17</v>
      </c>
      <c r="Y1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154</v>
      </c>
      <c r="Z13">
        <f>_xlfn.RANK.AVG(Table4[[#This Row],[Score 2 ]],Table4[[Score 2 ]],1)</f>
        <v>12</v>
      </c>
    </row>
    <row r="14" spans="1:26" x14ac:dyDescent="0.3">
      <c r="A14" t="s">
        <v>491</v>
      </c>
      <c r="B14">
        <f>COUNTIFS(Table2[Sub-Sector],Table4[[#This Row],[Sub-Sector]])</f>
        <v>1</v>
      </c>
      <c r="C14" s="1">
        <f>COUNTIFS(Table2[Sub-Sector],Table4[[#This Row],[Sub-Sector]],Table2[Uptrend],"Uptrend")/Table4[[#This Row],[Count]]</f>
        <v>1</v>
      </c>
      <c r="D14" s="1">
        <f>COUNTIFS(Table2[Sub-Sector],Table4[[#This Row],[Sub-Sector]],Table2[1W Return vs Nifty],"&gt;=5")/Table4[[#This Row],[Count]]</f>
        <v>1</v>
      </c>
      <c r="E14" s="1">
        <f>COUNTIFS(Table2[Sub-Sector],Table4[[#This Row],[Sub-Sector]],Table2[1M Return vs Nifty],"&gt;=5")/Table4[[#This Row],[Count]]</f>
        <v>1</v>
      </c>
      <c r="F14" s="1">
        <f>COUNTIFS(Table2[Sub-Sector],Table4[[#This Row],[Sub-Sector]],Table2[6M Return vs Nifty],"&gt;=10")/Table4[[#This Row],[Count]]</f>
        <v>1</v>
      </c>
      <c r="G14" s="1">
        <f>COUNTIFS(Table2[Sub-Sector],Table4[[#This Row],[Sub-Sector]],Table2[1Y Return vs Nifty],"&gt;=10")/Table4[[#This Row],[Count]]</f>
        <v>1</v>
      </c>
      <c r="H14" s="1">
        <f>COUNTIFS(Table2[Sub-Sector],Table4[[#This Row],[Sub-Sector]],Table2[RSI Exponential â€“ 14D],"&gt;=50")/Table4[[#This Row],[Count]]</f>
        <v>1</v>
      </c>
      <c r="I14" s="1">
        <f>COUNTIFS(Table2[Sub-Sector],Table4[[#This Row],[Sub-Sector]],Table2[Relative Volume],"&gt;=1")/Table4[[#This Row],[Count]]</f>
        <v>0</v>
      </c>
      <c r="J14" s="1">
        <f>COUNTIFS(Table2[Sub-Sector],Table4[[#This Row],[Sub-Sector]],Table2[% Away From Day Low],"&gt;=0.05")/Table4[[#This Row],[Count]]</f>
        <v>0</v>
      </c>
      <c r="K14" s="1">
        <f>COUNTIFS(Table2[Sub-Sector],Table4[[#This Row],[Sub-Sector]],Table2[% Away From Day High],"&lt;=0.05")/Table4[[#This Row],[Count]]</f>
        <v>1</v>
      </c>
      <c r="L14" s="1">
        <f>COUNTIFS(Table2[Sub-Sector],Table4[[#This Row],[Sub-Sector]],Table2[% Away From Current Week Low],"&gt;=0.05")/Table4[[#This Row],[Count]]</f>
        <v>0</v>
      </c>
      <c r="M14" s="1">
        <f>COUNTIFS(Table2[Sub-Sector],Table4[[#This Row],[Sub-Sector]],Table2[% Away From Current Week High],"&lt;=0.05")/Table4[[#This Row],[Count]]</f>
        <v>1</v>
      </c>
      <c r="N14" s="1">
        <f>COUNTIFS(Table2[Sub-Sector],Table4[[#This Row],[Sub-Sector]],Table2[% Away From Current Month Low],"&gt;=0.05")/Table4[[#This Row],[Count]]</f>
        <v>0</v>
      </c>
      <c r="O14" s="1">
        <f>COUNTIFS(Table2[Sub-Sector],Table4[[#This Row],[Sub-Sector]],Table2[% Away From Current Month High],"&lt;=0.05")/Table4[[#This Row],[Count]]</f>
        <v>1</v>
      </c>
      <c r="P14" s="1">
        <f>COUNTIFS(Table2[Sub-Sector],Table4[[#This Row],[Sub-Sector]],Table2[% Away From 52W High],"&lt;=10")/Table4[[#This Row],[Count]]</f>
        <v>1</v>
      </c>
      <c r="Q14" s="1">
        <f>COUNTIFS(Table2[Sub-Sector],Table4[[#This Row],[Sub-Sector]],Table2[% Away From 52W Low],"&gt;=10")/Table4[[#This Row],[Count]]</f>
        <v>1</v>
      </c>
      <c r="R14" s="1">
        <f>COUNTIFS(Table2[Sub-Sector],Table4[[#This Row],[Sub-Sector]],Table2[% Price above 20 EMA],"&gt;=0")/Table4[[#This Row],[Count]]</f>
        <v>1</v>
      </c>
      <c r="S14" s="1">
        <f>COUNTIFS(Table2[Sub-Sector],Table4[[#This Row],[Sub-Sector]],Table2[% Price above 50 EMA],"&gt;=0")/Table4[[#This Row],[Count]]</f>
        <v>1</v>
      </c>
      <c r="T14" s="1">
        <f>COUNTIFS(Table2[Sub-Sector],Table4[[#This Row],[Sub-Sector]],Table2[% Price above 200 EMA],"&gt;=0")/Table4[[#This Row],[Count]]</f>
        <v>1</v>
      </c>
      <c r="U14" s="1">
        <f>COUNTIFS(Table2[Sub-Sector],Table4[[#This Row],[Sub-Sector]],Table2[Rate of Change - Zone],"Positive")/Table4[[#This Row],[Count]]</f>
        <v>1</v>
      </c>
      <c r="V14" s="1">
        <f>COUNTIFS(Table2[Sub-Sector],Table4[[#This Row],[Sub-Sector]],Table2[Sharpe Ratio],"&gt;=0.10")/Table4[[#This Row],[Count]]</f>
        <v>0</v>
      </c>
      <c r="W1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168</v>
      </c>
      <c r="X14">
        <f>_xlfn.RANK.AVG(Table4[[#This Row],[Score]],Table4[Score],1)</f>
        <v>2</v>
      </c>
      <c r="Y1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154</v>
      </c>
      <c r="Z14">
        <f>_xlfn.RANK.AVG(Table4[[#This Row],[Score 2 ]],Table4[[Score 2 ]],1)</f>
        <v>12</v>
      </c>
    </row>
    <row r="15" spans="1:26" x14ac:dyDescent="0.3">
      <c r="A15" t="s">
        <v>97</v>
      </c>
      <c r="B15">
        <f>COUNTIFS(Table2[Sub-Sector],Table4[[#This Row],[Sub-Sector]])</f>
        <v>8</v>
      </c>
      <c r="C15" s="1">
        <f>COUNTIFS(Table2[Sub-Sector],Table4[[#This Row],[Sub-Sector]],Table2[Uptrend],"Uptrend")/Table4[[#This Row],[Count]]</f>
        <v>0.625</v>
      </c>
      <c r="D15" s="1">
        <f>COUNTIFS(Table2[Sub-Sector],Table4[[#This Row],[Sub-Sector]],Table2[1W Return vs Nifty],"&gt;=5")/Table4[[#This Row],[Count]]</f>
        <v>0.25</v>
      </c>
      <c r="E15" s="1">
        <f>COUNTIFS(Table2[Sub-Sector],Table4[[#This Row],[Sub-Sector]],Table2[1M Return vs Nifty],"&gt;=5")/Table4[[#This Row],[Count]]</f>
        <v>0.625</v>
      </c>
      <c r="F15" s="1">
        <f>COUNTIFS(Table2[Sub-Sector],Table4[[#This Row],[Sub-Sector]],Table2[6M Return vs Nifty],"&gt;=10")/Table4[[#This Row],[Count]]</f>
        <v>0.625</v>
      </c>
      <c r="G15" s="1">
        <f>COUNTIFS(Table2[Sub-Sector],Table4[[#This Row],[Sub-Sector]],Table2[1Y Return vs Nifty],"&gt;=10")/Table4[[#This Row],[Count]]</f>
        <v>0.625</v>
      </c>
      <c r="H15" s="1">
        <f>COUNTIFS(Table2[Sub-Sector],Table4[[#This Row],[Sub-Sector]],Table2[RSI Exponential â€“ 14D],"&gt;=50")/Table4[[#This Row],[Count]]</f>
        <v>1</v>
      </c>
      <c r="I15" s="1">
        <f>COUNTIFS(Table2[Sub-Sector],Table4[[#This Row],[Sub-Sector]],Table2[Relative Volume],"&gt;=1")/Table4[[#This Row],[Count]]</f>
        <v>0.375</v>
      </c>
      <c r="J15" s="1">
        <f>COUNTIFS(Table2[Sub-Sector],Table4[[#This Row],[Sub-Sector]],Table2[% Away From Day Low],"&gt;=0.05")/Table4[[#This Row],[Count]]</f>
        <v>0</v>
      </c>
      <c r="K15" s="1">
        <f>COUNTIFS(Table2[Sub-Sector],Table4[[#This Row],[Sub-Sector]],Table2[% Away From Day High],"&lt;=0.05")/Table4[[#This Row],[Count]]</f>
        <v>1</v>
      </c>
      <c r="L15" s="1">
        <f>COUNTIFS(Table2[Sub-Sector],Table4[[#This Row],[Sub-Sector]],Table2[% Away From Current Week Low],"&gt;=0.05")/Table4[[#This Row],[Count]]</f>
        <v>0</v>
      </c>
      <c r="M15" s="1">
        <f>COUNTIFS(Table2[Sub-Sector],Table4[[#This Row],[Sub-Sector]],Table2[% Away From Current Week High],"&lt;=0.05")/Table4[[#This Row],[Count]]</f>
        <v>1</v>
      </c>
      <c r="N15" s="1">
        <f>COUNTIFS(Table2[Sub-Sector],Table4[[#This Row],[Sub-Sector]],Table2[% Away From Current Month Low],"&gt;=0.05")/Table4[[#This Row],[Count]]</f>
        <v>0</v>
      </c>
      <c r="O15" s="1">
        <f>COUNTIFS(Table2[Sub-Sector],Table4[[#This Row],[Sub-Sector]],Table2[% Away From Current Month High],"&lt;=0.05")/Table4[[#This Row],[Count]]</f>
        <v>1</v>
      </c>
      <c r="P15" s="1">
        <f>COUNTIFS(Table2[Sub-Sector],Table4[[#This Row],[Sub-Sector]],Table2[% Away From 52W High],"&lt;=10")/Table4[[#This Row],[Count]]</f>
        <v>0.625</v>
      </c>
      <c r="Q15" s="1">
        <f>COUNTIFS(Table2[Sub-Sector],Table4[[#This Row],[Sub-Sector]],Table2[% Away From 52W Low],"&gt;=10")/Table4[[#This Row],[Count]]</f>
        <v>0.875</v>
      </c>
      <c r="R15" s="1">
        <f>COUNTIFS(Table2[Sub-Sector],Table4[[#This Row],[Sub-Sector]],Table2[% Price above 20 EMA],"&gt;=0")/Table4[[#This Row],[Count]]</f>
        <v>0.875</v>
      </c>
      <c r="S15" s="1">
        <f>COUNTIFS(Table2[Sub-Sector],Table4[[#This Row],[Sub-Sector]],Table2[% Price above 50 EMA],"&gt;=0")/Table4[[#This Row],[Count]]</f>
        <v>0.625</v>
      </c>
      <c r="T15" s="1">
        <f>COUNTIFS(Table2[Sub-Sector],Table4[[#This Row],[Sub-Sector]],Table2[% Price above 200 EMA],"&gt;=0")/Table4[[#This Row],[Count]]</f>
        <v>0.75</v>
      </c>
      <c r="U15" s="1">
        <f>COUNTIFS(Table2[Sub-Sector],Table4[[#This Row],[Sub-Sector]],Table2[Rate of Change - Zone],"Positive")/Table4[[#This Row],[Count]]</f>
        <v>1</v>
      </c>
      <c r="V15" s="1">
        <f>COUNTIFS(Table2[Sub-Sector],Table4[[#This Row],[Sub-Sector]],Table2[Sharpe Ratio],"&gt;=0.10")/Table4[[#This Row],[Count]]</f>
        <v>0</v>
      </c>
      <c r="W1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227</v>
      </c>
      <c r="X15">
        <f>_xlfn.RANK.AVG(Table4[[#This Row],[Score]],Table4[Score],1)</f>
        <v>6</v>
      </c>
      <c r="Y1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155</v>
      </c>
      <c r="Z15">
        <f>_xlfn.RANK.AVG(Table4[[#This Row],[Score 2 ]],Table4[[Score 2 ]],1)</f>
        <v>14</v>
      </c>
    </row>
    <row r="16" spans="1:26" x14ac:dyDescent="0.3">
      <c r="A16" t="s">
        <v>976</v>
      </c>
      <c r="B16">
        <f>COUNTIFS(Table2[Sub-Sector],Table4[[#This Row],[Sub-Sector]])</f>
        <v>1</v>
      </c>
      <c r="C16" s="1">
        <f>COUNTIFS(Table2[Sub-Sector],Table4[[#This Row],[Sub-Sector]],Table2[Uptrend],"Uptrend")/Table4[[#This Row],[Count]]</f>
        <v>0</v>
      </c>
      <c r="D16" s="1">
        <f>COUNTIFS(Table2[Sub-Sector],Table4[[#This Row],[Sub-Sector]],Table2[1W Return vs Nifty],"&gt;=5")/Table4[[#This Row],[Count]]</f>
        <v>0</v>
      </c>
      <c r="E16" s="1">
        <f>COUNTIFS(Table2[Sub-Sector],Table4[[#This Row],[Sub-Sector]],Table2[1M Return vs Nifty],"&gt;=5")/Table4[[#This Row],[Count]]</f>
        <v>0</v>
      </c>
      <c r="F16" s="1">
        <f>COUNTIFS(Table2[Sub-Sector],Table4[[#This Row],[Sub-Sector]],Table2[6M Return vs Nifty],"&gt;=10")/Table4[[#This Row],[Count]]</f>
        <v>1</v>
      </c>
      <c r="G16" s="1">
        <f>COUNTIFS(Table2[Sub-Sector],Table4[[#This Row],[Sub-Sector]],Table2[1Y Return vs Nifty],"&gt;=10")/Table4[[#This Row],[Count]]</f>
        <v>0</v>
      </c>
      <c r="H16" s="1">
        <f>COUNTIFS(Table2[Sub-Sector],Table4[[#This Row],[Sub-Sector]],Table2[RSI Exponential â€“ 14D],"&gt;=50")/Table4[[#This Row],[Count]]</f>
        <v>1</v>
      </c>
      <c r="I16" s="1">
        <f>COUNTIFS(Table2[Sub-Sector],Table4[[#This Row],[Sub-Sector]],Table2[Relative Volume],"&gt;=1")/Table4[[#This Row],[Count]]</f>
        <v>1</v>
      </c>
      <c r="J16" s="1">
        <f>COUNTIFS(Table2[Sub-Sector],Table4[[#This Row],[Sub-Sector]],Table2[% Away From Day Low],"&gt;=0.05")/Table4[[#This Row],[Count]]</f>
        <v>0</v>
      </c>
      <c r="K16" s="1">
        <f>COUNTIFS(Table2[Sub-Sector],Table4[[#This Row],[Sub-Sector]],Table2[% Away From Day High],"&lt;=0.05")/Table4[[#This Row],[Count]]</f>
        <v>1</v>
      </c>
      <c r="L16" s="1">
        <f>COUNTIFS(Table2[Sub-Sector],Table4[[#This Row],[Sub-Sector]],Table2[% Away From Current Week Low],"&gt;=0.05")/Table4[[#This Row],[Count]]</f>
        <v>0</v>
      </c>
      <c r="M16" s="1">
        <f>COUNTIFS(Table2[Sub-Sector],Table4[[#This Row],[Sub-Sector]],Table2[% Away From Current Week High],"&lt;=0.05")/Table4[[#This Row],[Count]]</f>
        <v>1</v>
      </c>
      <c r="N16" s="1">
        <f>COUNTIFS(Table2[Sub-Sector],Table4[[#This Row],[Sub-Sector]],Table2[% Away From Current Month Low],"&gt;=0.05")/Table4[[#This Row],[Count]]</f>
        <v>0</v>
      </c>
      <c r="O16" s="1">
        <f>COUNTIFS(Table2[Sub-Sector],Table4[[#This Row],[Sub-Sector]],Table2[% Away From Current Month High],"&lt;=0.05")/Table4[[#This Row],[Count]]</f>
        <v>1</v>
      </c>
      <c r="P16" s="1">
        <f>COUNTIFS(Table2[Sub-Sector],Table4[[#This Row],[Sub-Sector]],Table2[% Away From 52W High],"&lt;=10")/Table4[[#This Row],[Count]]</f>
        <v>0</v>
      </c>
      <c r="Q16" s="1">
        <f>COUNTIFS(Table2[Sub-Sector],Table4[[#This Row],[Sub-Sector]],Table2[% Away From 52W Low],"&gt;=10")/Table4[[#This Row],[Count]]</f>
        <v>1</v>
      </c>
      <c r="R16" s="1">
        <f>COUNTIFS(Table2[Sub-Sector],Table4[[#This Row],[Sub-Sector]],Table2[% Price above 20 EMA],"&gt;=0")/Table4[[#This Row],[Count]]</f>
        <v>1</v>
      </c>
      <c r="S16" s="1">
        <f>COUNTIFS(Table2[Sub-Sector],Table4[[#This Row],[Sub-Sector]],Table2[% Price above 50 EMA],"&gt;=0")/Table4[[#This Row],[Count]]</f>
        <v>1</v>
      </c>
      <c r="T16" s="1">
        <f>COUNTIFS(Table2[Sub-Sector],Table4[[#This Row],[Sub-Sector]],Table2[% Price above 200 EMA],"&gt;=0")/Table4[[#This Row],[Count]]</f>
        <v>1</v>
      </c>
      <c r="U16" s="1">
        <f>COUNTIFS(Table2[Sub-Sector],Table4[[#This Row],[Sub-Sector]],Table2[Rate of Change - Zone],"Positive")/Table4[[#This Row],[Count]]</f>
        <v>1</v>
      </c>
      <c r="V16" s="1">
        <f>COUNTIFS(Table2[Sub-Sector],Table4[[#This Row],[Sub-Sector]],Table2[Sharpe Ratio],"&gt;=0.10")/Table4[[#This Row],[Count]]</f>
        <v>0</v>
      </c>
      <c r="W1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442</v>
      </c>
      <c r="X16">
        <f>_xlfn.RANK.AVG(Table4[[#This Row],[Score]],Table4[Score],1)</f>
        <v>65.5</v>
      </c>
      <c r="Y1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156.5</v>
      </c>
      <c r="Z16">
        <f>_xlfn.RANK.AVG(Table4[[#This Row],[Score 2 ]],Table4[[Score 2 ]],1)</f>
        <v>15</v>
      </c>
    </row>
    <row r="17" spans="1:26" x14ac:dyDescent="0.3">
      <c r="A17" t="s">
        <v>231</v>
      </c>
      <c r="B17">
        <f>COUNTIFS(Table2[Sub-Sector],Table4[[#This Row],[Sub-Sector]])</f>
        <v>5</v>
      </c>
      <c r="C17" s="1">
        <f>COUNTIFS(Table2[Sub-Sector],Table4[[#This Row],[Sub-Sector]],Table2[Uptrend],"Uptrend")/Table4[[#This Row],[Count]]</f>
        <v>0.6</v>
      </c>
      <c r="D17" s="1">
        <f>COUNTIFS(Table2[Sub-Sector],Table4[[#This Row],[Sub-Sector]],Table2[1W Return vs Nifty],"&gt;=5")/Table4[[#This Row],[Count]]</f>
        <v>0.4</v>
      </c>
      <c r="E17" s="1">
        <f>COUNTIFS(Table2[Sub-Sector],Table4[[#This Row],[Sub-Sector]],Table2[1M Return vs Nifty],"&gt;=5")/Table4[[#This Row],[Count]]</f>
        <v>0.4</v>
      </c>
      <c r="F17" s="1">
        <f>COUNTIFS(Table2[Sub-Sector],Table4[[#This Row],[Sub-Sector]],Table2[6M Return vs Nifty],"&gt;=10")/Table4[[#This Row],[Count]]</f>
        <v>0.6</v>
      </c>
      <c r="G17" s="1">
        <f>COUNTIFS(Table2[Sub-Sector],Table4[[#This Row],[Sub-Sector]],Table2[1Y Return vs Nifty],"&gt;=10")/Table4[[#This Row],[Count]]</f>
        <v>0.6</v>
      </c>
      <c r="H17" s="1">
        <f>COUNTIFS(Table2[Sub-Sector],Table4[[#This Row],[Sub-Sector]],Table2[RSI Exponential â€“ 14D],"&gt;=50")/Table4[[#This Row],[Count]]</f>
        <v>1</v>
      </c>
      <c r="I17" s="1">
        <f>COUNTIFS(Table2[Sub-Sector],Table4[[#This Row],[Sub-Sector]],Table2[Relative Volume],"&gt;=1")/Table4[[#This Row],[Count]]</f>
        <v>0.4</v>
      </c>
      <c r="J17" s="1">
        <f>COUNTIFS(Table2[Sub-Sector],Table4[[#This Row],[Sub-Sector]],Table2[% Away From Day Low],"&gt;=0.05")/Table4[[#This Row],[Count]]</f>
        <v>0</v>
      </c>
      <c r="K17" s="1">
        <f>COUNTIFS(Table2[Sub-Sector],Table4[[#This Row],[Sub-Sector]],Table2[% Away From Day High],"&lt;=0.05")/Table4[[#This Row],[Count]]</f>
        <v>1</v>
      </c>
      <c r="L17" s="1">
        <f>COUNTIFS(Table2[Sub-Sector],Table4[[#This Row],[Sub-Sector]],Table2[% Away From Current Week Low],"&gt;=0.05")/Table4[[#This Row],[Count]]</f>
        <v>0</v>
      </c>
      <c r="M17" s="1">
        <f>COUNTIFS(Table2[Sub-Sector],Table4[[#This Row],[Sub-Sector]],Table2[% Away From Current Week High],"&lt;=0.05")/Table4[[#This Row],[Count]]</f>
        <v>1</v>
      </c>
      <c r="N17" s="1">
        <f>COUNTIFS(Table2[Sub-Sector],Table4[[#This Row],[Sub-Sector]],Table2[% Away From Current Month Low],"&gt;=0.05")/Table4[[#This Row],[Count]]</f>
        <v>0</v>
      </c>
      <c r="O17" s="1">
        <f>COUNTIFS(Table2[Sub-Sector],Table4[[#This Row],[Sub-Sector]],Table2[% Away From Current Month High],"&lt;=0.05")/Table4[[#This Row],[Count]]</f>
        <v>1</v>
      </c>
      <c r="P17" s="1">
        <f>COUNTIFS(Table2[Sub-Sector],Table4[[#This Row],[Sub-Sector]],Table2[% Away From 52W High],"&lt;=10")/Table4[[#This Row],[Count]]</f>
        <v>0.6</v>
      </c>
      <c r="Q17" s="1">
        <f>COUNTIFS(Table2[Sub-Sector],Table4[[#This Row],[Sub-Sector]],Table2[% Away From 52W Low],"&gt;=10")/Table4[[#This Row],[Count]]</f>
        <v>1</v>
      </c>
      <c r="R17" s="1">
        <f>COUNTIFS(Table2[Sub-Sector],Table4[[#This Row],[Sub-Sector]],Table2[% Price above 20 EMA],"&gt;=0")/Table4[[#This Row],[Count]]</f>
        <v>1</v>
      </c>
      <c r="S17" s="1">
        <f>COUNTIFS(Table2[Sub-Sector],Table4[[#This Row],[Sub-Sector]],Table2[% Price above 50 EMA],"&gt;=0")/Table4[[#This Row],[Count]]</f>
        <v>0.8</v>
      </c>
      <c r="T17" s="1">
        <f>COUNTIFS(Table2[Sub-Sector],Table4[[#This Row],[Sub-Sector]],Table2[% Price above 200 EMA],"&gt;=0")/Table4[[#This Row],[Count]]</f>
        <v>0.8</v>
      </c>
      <c r="U17" s="1">
        <f>COUNTIFS(Table2[Sub-Sector],Table4[[#This Row],[Sub-Sector]],Table2[Rate of Change - Zone],"Positive")/Table4[[#This Row],[Count]]</f>
        <v>1</v>
      </c>
      <c r="V17" s="1">
        <f>COUNTIFS(Table2[Sub-Sector],Table4[[#This Row],[Sub-Sector]],Table2[Sharpe Ratio],"&gt;=0.10")/Table4[[#This Row],[Count]]</f>
        <v>0.2</v>
      </c>
      <c r="W1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237.5</v>
      </c>
      <c r="X17">
        <f>_xlfn.RANK.AVG(Table4[[#This Row],[Score]],Table4[Score],1)</f>
        <v>9</v>
      </c>
      <c r="Y1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158.5</v>
      </c>
      <c r="Z17">
        <f>_xlfn.RANK.AVG(Table4[[#This Row],[Score 2 ]],Table4[[Score 2 ]],1)</f>
        <v>16</v>
      </c>
    </row>
    <row r="18" spans="1:26" x14ac:dyDescent="0.3">
      <c r="A18" t="s">
        <v>75</v>
      </c>
      <c r="B18">
        <f>COUNTIFS(Table2[Sub-Sector],Table4[[#This Row],[Sub-Sector]])</f>
        <v>3</v>
      </c>
      <c r="C18" s="1">
        <f>COUNTIFS(Table2[Sub-Sector],Table4[[#This Row],[Sub-Sector]],Table2[Uptrend],"Uptrend")/Table4[[#This Row],[Count]]</f>
        <v>0</v>
      </c>
      <c r="D18" s="1">
        <f>COUNTIFS(Table2[Sub-Sector],Table4[[#This Row],[Sub-Sector]],Table2[1W Return vs Nifty],"&gt;=5")/Table4[[#This Row],[Count]]</f>
        <v>0</v>
      </c>
      <c r="E18" s="1">
        <f>COUNTIFS(Table2[Sub-Sector],Table4[[#This Row],[Sub-Sector]],Table2[1M Return vs Nifty],"&gt;=5")/Table4[[#This Row],[Count]]</f>
        <v>0</v>
      </c>
      <c r="F18" s="1">
        <f>COUNTIFS(Table2[Sub-Sector],Table4[[#This Row],[Sub-Sector]],Table2[6M Return vs Nifty],"&gt;=10")/Table4[[#This Row],[Count]]</f>
        <v>0</v>
      </c>
      <c r="G18" s="1">
        <f>COUNTIFS(Table2[Sub-Sector],Table4[[#This Row],[Sub-Sector]],Table2[1Y Return vs Nifty],"&gt;=10")/Table4[[#This Row],[Count]]</f>
        <v>1</v>
      </c>
      <c r="H18" s="1">
        <f>COUNTIFS(Table2[Sub-Sector],Table4[[#This Row],[Sub-Sector]],Table2[RSI Exponential â€“ 14D],"&gt;=50")/Table4[[#This Row],[Count]]</f>
        <v>1</v>
      </c>
      <c r="I18" s="1">
        <f>COUNTIFS(Table2[Sub-Sector],Table4[[#This Row],[Sub-Sector]],Table2[Relative Volume],"&gt;=1")/Table4[[#This Row],[Count]]</f>
        <v>0.66666666666666663</v>
      </c>
      <c r="J18" s="1">
        <f>COUNTIFS(Table2[Sub-Sector],Table4[[#This Row],[Sub-Sector]],Table2[% Away From Day Low],"&gt;=0.05")/Table4[[#This Row],[Count]]</f>
        <v>0</v>
      </c>
      <c r="K18" s="1">
        <f>COUNTIFS(Table2[Sub-Sector],Table4[[#This Row],[Sub-Sector]],Table2[% Away From Day High],"&lt;=0.05")/Table4[[#This Row],[Count]]</f>
        <v>0.66666666666666663</v>
      </c>
      <c r="L18" s="1">
        <f>COUNTIFS(Table2[Sub-Sector],Table4[[#This Row],[Sub-Sector]],Table2[% Away From Current Week Low],"&gt;=0.05")/Table4[[#This Row],[Count]]</f>
        <v>0.33333333333333331</v>
      </c>
      <c r="M18" s="1">
        <f>COUNTIFS(Table2[Sub-Sector],Table4[[#This Row],[Sub-Sector]],Table2[% Away From Current Week High],"&lt;=0.05")/Table4[[#This Row],[Count]]</f>
        <v>0.66666666666666663</v>
      </c>
      <c r="N18" s="1">
        <f>COUNTIFS(Table2[Sub-Sector],Table4[[#This Row],[Sub-Sector]],Table2[% Away From Current Month Low],"&gt;=0.05")/Table4[[#This Row],[Count]]</f>
        <v>0.33333333333333331</v>
      </c>
      <c r="O18" s="1">
        <f>COUNTIFS(Table2[Sub-Sector],Table4[[#This Row],[Sub-Sector]],Table2[% Away From Current Month High],"&lt;=0.05")/Table4[[#This Row],[Count]]</f>
        <v>0.66666666666666663</v>
      </c>
      <c r="P18" s="1">
        <f>COUNTIFS(Table2[Sub-Sector],Table4[[#This Row],[Sub-Sector]],Table2[% Away From 52W High],"&lt;=10")/Table4[[#This Row],[Count]]</f>
        <v>0</v>
      </c>
      <c r="Q18" s="1">
        <f>COUNTIFS(Table2[Sub-Sector],Table4[[#This Row],[Sub-Sector]],Table2[% Away From 52W Low],"&gt;=10")/Table4[[#This Row],[Count]]</f>
        <v>1</v>
      </c>
      <c r="R18" s="1">
        <f>COUNTIFS(Table2[Sub-Sector],Table4[[#This Row],[Sub-Sector]],Table2[% Price above 20 EMA],"&gt;=0")/Table4[[#This Row],[Count]]</f>
        <v>0.33333333333333331</v>
      </c>
      <c r="S18" s="1">
        <f>COUNTIFS(Table2[Sub-Sector],Table4[[#This Row],[Sub-Sector]],Table2[% Price above 50 EMA],"&gt;=0")/Table4[[#This Row],[Count]]</f>
        <v>0.33333333333333331</v>
      </c>
      <c r="T18" s="1">
        <f>COUNTIFS(Table2[Sub-Sector],Table4[[#This Row],[Sub-Sector]],Table2[% Price above 200 EMA],"&gt;=0")/Table4[[#This Row],[Count]]</f>
        <v>1</v>
      </c>
      <c r="U18" s="1">
        <f>COUNTIFS(Table2[Sub-Sector],Table4[[#This Row],[Sub-Sector]],Table2[Rate of Change - Zone],"Positive")/Table4[[#This Row],[Count]]</f>
        <v>1</v>
      </c>
      <c r="V18" s="1">
        <f>COUNTIFS(Table2[Sub-Sector],Table4[[#This Row],[Sub-Sector]],Table2[Sharpe Ratio],"&gt;=0.10")/Table4[[#This Row],[Count]]</f>
        <v>0.66666666666666663</v>
      </c>
      <c r="W1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450.5</v>
      </c>
      <c r="X18">
        <f>_xlfn.RANK.AVG(Table4[[#This Row],[Score]],Table4[Score],1)</f>
        <v>70.5</v>
      </c>
      <c r="Y1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165</v>
      </c>
      <c r="Z18">
        <f>_xlfn.RANK.AVG(Table4[[#This Row],[Score 2 ]],Table4[[Score 2 ]],1)</f>
        <v>17.5</v>
      </c>
    </row>
    <row r="19" spans="1:26" x14ac:dyDescent="0.3">
      <c r="A19" t="s">
        <v>91</v>
      </c>
      <c r="B19">
        <f>COUNTIFS(Table2[Sub-Sector],Table4[[#This Row],[Sub-Sector]])</f>
        <v>3</v>
      </c>
      <c r="C19" s="1">
        <f>COUNTIFS(Table2[Sub-Sector],Table4[[#This Row],[Sub-Sector]],Table2[Uptrend],"Uptrend")/Table4[[#This Row],[Count]]</f>
        <v>0</v>
      </c>
      <c r="D19" s="1">
        <f>COUNTIFS(Table2[Sub-Sector],Table4[[#This Row],[Sub-Sector]],Table2[1W Return vs Nifty],"&gt;=5")/Table4[[#This Row],[Count]]</f>
        <v>0</v>
      </c>
      <c r="E19" s="1">
        <f>COUNTIFS(Table2[Sub-Sector],Table4[[#This Row],[Sub-Sector]],Table2[1M Return vs Nifty],"&gt;=5")/Table4[[#This Row],[Count]]</f>
        <v>0</v>
      </c>
      <c r="F19" s="1">
        <f>COUNTIFS(Table2[Sub-Sector],Table4[[#This Row],[Sub-Sector]],Table2[6M Return vs Nifty],"&gt;=10")/Table4[[#This Row],[Count]]</f>
        <v>0</v>
      </c>
      <c r="G19" s="1">
        <f>COUNTIFS(Table2[Sub-Sector],Table4[[#This Row],[Sub-Sector]],Table2[1Y Return vs Nifty],"&gt;=10")/Table4[[#This Row],[Count]]</f>
        <v>1</v>
      </c>
      <c r="H19" s="1">
        <f>COUNTIFS(Table2[Sub-Sector],Table4[[#This Row],[Sub-Sector]],Table2[RSI Exponential â€“ 14D],"&gt;=50")/Table4[[#This Row],[Count]]</f>
        <v>1</v>
      </c>
      <c r="I19" s="1">
        <f>COUNTIFS(Table2[Sub-Sector],Table4[[#This Row],[Sub-Sector]],Table2[Relative Volume],"&gt;=1")/Table4[[#This Row],[Count]]</f>
        <v>0.66666666666666663</v>
      </c>
      <c r="J19" s="1">
        <f>COUNTIFS(Table2[Sub-Sector],Table4[[#This Row],[Sub-Sector]],Table2[% Away From Day Low],"&gt;=0.05")/Table4[[#This Row],[Count]]</f>
        <v>0.66666666666666663</v>
      </c>
      <c r="K19" s="1">
        <f>COUNTIFS(Table2[Sub-Sector],Table4[[#This Row],[Sub-Sector]],Table2[% Away From Day High],"&lt;=0.05")/Table4[[#This Row],[Count]]</f>
        <v>1</v>
      </c>
      <c r="L19" s="1">
        <f>COUNTIFS(Table2[Sub-Sector],Table4[[#This Row],[Sub-Sector]],Table2[% Away From Current Week Low],"&gt;=0.05")/Table4[[#This Row],[Count]]</f>
        <v>0.66666666666666663</v>
      </c>
      <c r="M19" s="1">
        <f>COUNTIFS(Table2[Sub-Sector],Table4[[#This Row],[Sub-Sector]],Table2[% Away From Current Week High],"&lt;=0.05")/Table4[[#This Row],[Count]]</f>
        <v>1</v>
      </c>
      <c r="N19" s="1">
        <f>COUNTIFS(Table2[Sub-Sector],Table4[[#This Row],[Sub-Sector]],Table2[% Away From Current Month Low],"&gt;=0.05")/Table4[[#This Row],[Count]]</f>
        <v>0.66666666666666663</v>
      </c>
      <c r="O19" s="1">
        <f>COUNTIFS(Table2[Sub-Sector],Table4[[#This Row],[Sub-Sector]],Table2[% Away From Current Month High],"&lt;=0.05")/Table4[[#This Row],[Count]]</f>
        <v>1</v>
      </c>
      <c r="P19" s="1">
        <f>COUNTIFS(Table2[Sub-Sector],Table4[[#This Row],[Sub-Sector]],Table2[% Away From 52W High],"&lt;=10")/Table4[[#This Row],[Count]]</f>
        <v>0</v>
      </c>
      <c r="Q19" s="1">
        <f>COUNTIFS(Table2[Sub-Sector],Table4[[#This Row],[Sub-Sector]],Table2[% Away From 52W Low],"&gt;=10")/Table4[[#This Row],[Count]]</f>
        <v>1</v>
      </c>
      <c r="R19" s="1">
        <f>COUNTIFS(Table2[Sub-Sector],Table4[[#This Row],[Sub-Sector]],Table2[% Price above 20 EMA],"&gt;=0")/Table4[[#This Row],[Count]]</f>
        <v>1</v>
      </c>
      <c r="S19" s="1">
        <f>COUNTIFS(Table2[Sub-Sector],Table4[[#This Row],[Sub-Sector]],Table2[% Price above 50 EMA],"&gt;=0")/Table4[[#This Row],[Count]]</f>
        <v>0.66666666666666663</v>
      </c>
      <c r="T19" s="1">
        <f>COUNTIFS(Table2[Sub-Sector],Table4[[#This Row],[Sub-Sector]],Table2[% Price above 200 EMA],"&gt;=0")/Table4[[#This Row],[Count]]</f>
        <v>0.66666666666666663</v>
      </c>
      <c r="U19" s="1">
        <f>COUNTIFS(Table2[Sub-Sector],Table4[[#This Row],[Sub-Sector]],Table2[Rate of Change - Zone],"Positive")/Table4[[#This Row],[Count]]</f>
        <v>1</v>
      </c>
      <c r="V19" s="1">
        <f>COUNTIFS(Table2[Sub-Sector],Table4[[#This Row],[Sub-Sector]],Table2[Sharpe Ratio],"&gt;=0.10")/Table4[[#This Row],[Count]]</f>
        <v>0</v>
      </c>
      <c r="W1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450.5</v>
      </c>
      <c r="X19">
        <f>_xlfn.RANK.AVG(Table4[[#This Row],[Score]],Table4[Score],1)</f>
        <v>70.5</v>
      </c>
      <c r="Y1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165</v>
      </c>
      <c r="Z19">
        <f>_xlfn.RANK.AVG(Table4[[#This Row],[Score 2 ]],Table4[[Score 2 ]],1)</f>
        <v>17.5</v>
      </c>
    </row>
    <row r="20" spans="1:26" x14ac:dyDescent="0.3">
      <c r="A20" t="s">
        <v>391</v>
      </c>
      <c r="B20">
        <f>COUNTIFS(Table2[Sub-Sector],Table4[[#This Row],[Sub-Sector]])</f>
        <v>2</v>
      </c>
      <c r="C20" s="1">
        <f>COUNTIFS(Table2[Sub-Sector],Table4[[#This Row],[Sub-Sector]],Table2[Uptrend],"Uptrend")/Table4[[#This Row],[Count]]</f>
        <v>0.5</v>
      </c>
      <c r="D20" s="1">
        <f>COUNTIFS(Table2[Sub-Sector],Table4[[#This Row],[Sub-Sector]],Table2[1W Return vs Nifty],"&gt;=5")/Table4[[#This Row],[Count]]</f>
        <v>0.5</v>
      </c>
      <c r="E20" s="1">
        <f>COUNTIFS(Table2[Sub-Sector],Table4[[#This Row],[Sub-Sector]],Table2[1M Return vs Nifty],"&gt;=5")/Table4[[#This Row],[Count]]</f>
        <v>0.5</v>
      </c>
      <c r="F20" s="1">
        <f>COUNTIFS(Table2[Sub-Sector],Table4[[#This Row],[Sub-Sector]],Table2[6M Return vs Nifty],"&gt;=10")/Table4[[#This Row],[Count]]</f>
        <v>0.5</v>
      </c>
      <c r="G20" s="1">
        <f>COUNTIFS(Table2[Sub-Sector],Table4[[#This Row],[Sub-Sector]],Table2[1Y Return vs Nifty],"&gt;=10")/Table4[[#This Row],[Count]]</f>
        <v>0.5</v>
      </c>
      <c r="H20" s="1">
        <f>COUNTIFS(Table2[Sub-Sector],Table4[[#This Row],[Sub-Sector]],Table2[RSI Exponential â€“ 14D],"&gt;=50")/Table4[[#This Row],[Count]]</f>
        <v>1</v>
      </c>
      <c r="I20" s="1">
        <f>COUNTIFS(Table2[Sub-Sector],Table4[[#This Row],[Sub-Sector]],Table2[Relative Volume],"&gt;=1")/Table4[[#This Row],[Count]]</f>
        <v>0.5</v>
      </c>
      <c r="J20" s="1">
        <f>COUNTIFS(Table2[Sub-Sector],Table4[[#This Row],[Sub-Sector]],Table2[% Away From Day Low],"&gt;=0.05")/Table4[[#This Row],[Count]]</f>
        <v>0</v>
      </c>
      <c r="K20" s="1">
        <f>COUNTIFS(Table2[Sub-Sector],Table4[[#This Row],[Sub-Sector]],Table2[% Away From Day High],"&lt;=0.05")/Table4[[#This Row],[Count]]</f>
        <v>1</v>
      </c>
      <c r="L20" s="1">
        <f>COUNTIFS(Table2[Sub-Sector],Table4[[#This Row],[Sub-Sector]],Table2[% Away From Current Week Low],"&gt;=0.05")/Table4[[#This Row],[Count]]</f>
        <v>0</v>
      </c>
      <c r="M20" s="1">
        <f>COUNTIFS(Table2[Sub-Sector],Table4[[#This Row],[Sub-Sector]],Table2[% Away From Current Week High],"&lt;=0.05")/Table4[[#This Row],[Count]]</f>
        <v>1</v>
      </c>
      <c r="N20" s="1">
        <f>COUNTIFS(Table2[Sub-Sector],Table4[[#This Row],[Sub-Sector]],Table2[% Away From Current Month Low],"&gt;=0.05")/Table4[[#This Row],[Count]]</f>
        <v>0</v>
      </c>
      <c r="O20" s="1">
        <f>COUNTIFS(Table2[Sub-Sector],Table4[[#This Row],[Sub-Sector]],Table2[% Away From Current Month High],"&lt;=0.05")/Table4[[#This Row],[Count]]</f>
        <v>1</v>
      </c>
      <c r="P20" s="1">
        <f>COUNTIFS(Table2[Sub-Sector],Table4[[#This Row],[Sub-Sector]],Table2[% Away From 52W High],"&lt;=10")/Table4[[#This Row],[Count]]</f>
        <v>0.5</v>
      </c>
      <c r="Q20" s="1">
        <f>COUNTIFS(Table2[Sub-Sector],Table4[[#This Row],[Sub-Sector]],Table2[% Away From 52W Low],"&gt;=10")/Table4[[#This Row],[Count]]</f>
        <v>1</v>
      </c>
      <c r="R20" s="1">
        <f>COUNTIFS(Table2[Sub-Sector],Table4[[#This Row],[Sub-Sector]],Table2[% Price above 20 EMA],"&gt;=0")/Table4[[#This Row],[Count]]</f>
        <v>1</v>
      </c>
      <c r="S20" s="1">
        <f>COUNTIFS(Table2[Sub-Sector],Table4[[#This Row],[Sub-Sector]],Table2[% Price above 50 EMA],"&gt;=0")/Table4[[#This Row],[Count]]</f>
        <v>0.5</v>
      </c>
      <c r="T20" s="1">
        <f>COUNTIFS(Table2[Sub-Sector],Table4[[#This Row],[Sub-Sector]],Table2[% Price above 200 EMA],"&gt;=0")/Table4[[#This Row],[Count]]</f>
        <v>0.5</v>
      </c>
      <c r="U20" s="1">
        <f>COUNTIFS(Table2[Sub-Sector],Table4[[#This Row],[Sub-Sector]],Table2[Rate of Change - Zone],"Positive")/Table4[[#This Row],[Count]]</f>
        <v>1</v>
      </c>
      <c r="V20" s="1">
        <f>COUNTIFS(Table2[Sub-Sector],Table4[[#This Row],[Sub-Sector]],Table2[Sharpe Ratio],"&gt;=0.10")/Table4[[#This Row],[Count]]</f>
        <v>0.5</v>
      </c>
      <c r="W2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231</v>
      </c>
      <c r="X20">
        <f>_xlfn.RANK.AVG(Table4[[#This Row],[Score]],Table4[Score],1)</f>
        <v>7</v>
      </c>
      <c r="Y2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168</v>
      </c>
      <c r="Z20">
        <f>_xlfn.RANK.AVG(Table4[[#This Row],[Score 2 ]],Table4[[Score 2 ]],1)</f>
        <v>21</v>
      </c>
    </row>
    <row r="21" spans="1:26" x14ac:dyDescent="0.3">
      <c r="A21" t="s">
        <v>174</v>
      </c>
      <c r="B21">
        <f>COUNTIFS(Table2[Sub-Sector],Table4[[#This Row],[Sub-Sector]])</f>
        <v>2</v>
      </c>
      <c r="C21" s="1">
        <f>COUNTIFS(Table2[Sub-Sector],Table4[[#This Row],[Sub-Sector]],Table2[Uptrend],"Uptrend")/Table4[[#This Row],[Count]]</f>
        <v>0.5</v>
      </c>
      <c r="D21" s="1">
        <f>COUNTIFS(Table2[Sub-Sector],Table4[[#This Row],[Sub-Sector]],Table2[1W Return vs Nifty],"&gt;=5")/Table4[[#This Row],[Count]]</f>
        <v>0</v>
      </c>
      <c r="E21" s="1">
        <f>COUNTIFS(Table2[Sub-Sector],Table4[[#This Row],[Sub-Sector]],Table2[1M Return vs Nifty],"&gt;=5")/Table4[[#This Row],[Count]]</f>
        <v>0.5</v>
      </c>
      <c r="F21" s="1">
        <f>COUNTIFS(Table2[Sub-Sector],Table4[[#This Row],[Sub-Sector]],Table2[6M Return vs Nifty],"&gt;=10")/Table4[[#This Row],[Count]]</f>
        <v>0.5</v>
      </c>
      <c r="G21" s="1">
        <f>COUNTIFS(Table2[Sub-Sector],Table4[[#This Row],[Sub-Sector]],Table2[1Y Return vs Nifty],"&gt;=10")/Table4[[#This Row],[Count]]</f>
        <v>0.5</v>
      </c>
      <c r="H21" s="1">
        <f>COUNTIFS(Table2[Sub-Sector],Table4[[#This Row],[Sub-Sector]],Table2[RSI Exponential â€“ 14D],"&gt;=50")/Table4[[#This Row],[Count]]</f>
        <v>1</v>
      </c>
      <c r="I21" s="1">
        <f>COUNTIFS(Table2[Sub-Sector],Table4[[#This Row],[Sub-Sector]],Table2[Relative Volume],"&gt;=1")/Table4[[#This Row],[Count]]</f>
        <v>0.5</v>
      </c>
      <c r="J21" s="1">
        <f>COUNTIFS(Table2[Sub-Sector],Table4[[#This Row],[Sub-Sector]],Table2[% Away From Day Low],"&gt;=0.05")/Table4[[#This Row],[Count]]</f>
        <v>0</v>
      </c>
      <c r="K21" s="1">
        <f>COUNTIFS(Table2[Sub-Sector],Table4[[#This Row],[Sub-Sector]],Table2[% Away From Day High],"&lt;=0.05")/Table4[[#This Row],[Count]]</f>
        <v>1</v>
      </c>
      <c r="L21" s="1">
        <f>COUNTIFS(Table2[Sub-Sector],Table4[[#This Row],[Sub-Sector]],Table2[% Away From Current Week Low],"&gt;=0.05")/Table4[[#This Row],[Count]]</f>
        <v>0</v>
      </c>
      <c r="M21" s="1">
        <f>COUNTIFS(Table2[Sub-Sector],Table4[[#This Row],[Sub-Sector]],Table2[% Away From Current Week High],"&lt;=0.05")/Table4[[#This Row],[Count]]</f>
        <v>1</v>
      </c>
      <c r="N21" s="1">
        <f>COUNTIFS(Table2[Sub-Sector],Table4[[#This Row],[Sub-Sector]],Table2[% Away From Current Month Low],"&gt;=0.05")/Table4[[#This Row],[Count]]</f>
        <v>0</v>
      </c>
      <c r="O21" s="1">
        <f>COUNTIFS(Table2[Sub-Sector],Table4[[#This Row],[Sub-Sector]],Table2[% Away From Current Month High],"&lt;=0.05")/Table4[[#This Row],[Count]]</f>
        <v>1</v>
      </c>
      <c r="P21" s="1">
        <f>COUNTIFS(Table2[Sub-Sector],Table4[[#This Row],[Sub-Sector]],Table2[% Away From 52W High],"&lt;=10")/Table4[[#This Row],[Count]]</f>
        <v>0.5</v>
      </c>
      <c r="Q21" s="1">
        <f>COUNTIFS(Table2[Sub-Sector],Table4[[#This Row],[Sub-Sector]],Table2[% Away From 52W Low],"&gt;=10")/Table4[[#This Row],[Count]]</f>
        <v>1</v>
      </c>
      <c r="R21" s="1">
        <f>COUNTIFS(Table2[Sub-Sector],Table4[[#This Row],[Sub-Sector]],Table2[% Price above 20 EMA],"&gt;=0")/Table4[[#This Row],[Count]]</f>
        <v>1</v>
      </c>
      <c r="S21" s="1">
        <f>COUNTIFS(Table2[Sub-Sector],Table4[[#This Row],[Sub-Sector]],Table2[% Price above 50 EMA],"&gt;=0")/Table4[[#This Row],[Count]]</f>
        <v>0.5</v>
      </c>
      <c r="T21" s="1">
        <f>COUNTIFS(Table2[Sub-Sector],Table4[[#This Row],[Sub-Sector]],Table2[% Price above 200 EMA],"&gt;=0")/Table4[[#This Row],[Count]]</f>
        <v>1</v>
      </c>
      <c r="U21" s="1">
        <f>COUNTIFS(Table2[Sub-Sector],Table4[[#This Row],[Sub-Sector]],Table2[Rate of Change - Zone],"Positive")/Table4[[#This Row],[Count]]</f>
        <v>1</v>
      </c>
      <c r="V21" s="1">
        <f>COUNTIFS(Table2[Sub-Sector],Table4[[#This Row],[Sub-Sector]],Table2[Sharpe Ratio],"&gt;=0.10")/Table4[[#This Row],[Count]]</f>
        <v>0.5</v>
      </c>
      <c r="W2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306.5</v>
      </c>
      <c r="X21">
        <f>_xlfn.RANK.AVG(Table4[[#This Row],[Score]],Table4[Score],1)</f>
        <v>26</v>
      </c>
      <c r="Y2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168</v>
      </c>
      <c r="Z21">
        <f>_xlfn.RANK.AVG(Table4[[#This Row],[Score 2 ]],Table4[[Score 2 ]],1)</f>
        <v>21</v>
      </c>
    </row>
    <row r="22" spans="1:26" x14ac:dyDescent="0.3">
      <c r="A22" t="s">
        <v>108</v>
      </c>
      <c r="B22">
        <f>COUNTIFS(Table2[Sub-Sector],Table4[[#This Row],[Sub-Sector]])</f>
        <v>2</v>
      </c>
      <c r="C22" s="1">
        <f>COUNTIFS(Table2[Sub-Sector],Table4[[#This Row],[Sub-Sector]],Table2[Uptrend],"Uptrend")/Table4[[#This Row],[Count]]</f>
        <v>0</v>
      </c>
      <c r="D22" s="1">
        <f>COUNTIFS(Table2[Sub-Sector],Table4[[#This Row],[Sub-Sector]],Table2[1W Return vs Nifty],"&gt;=5")/Table4[[#This Row],[Count]]</f>
        <v>0</v>
      </c>
      <c r="E22" s="1">
        <f>COUNTIFS(Table2[Sub-Sector],Table4[[#This Row],[Sub-Sector]],Table2[1M Return vs Nifty],"&gt;=5")/Table4[[#This Row],[Count]]</f>
        <v>0</v>
      </c>
      <c r="F22" s="1">
        <f>COUNTIFS(Table2[Sub-Sector],Table4[[#This Row],[Sub-Sector]],Table2[6M Return vs Nifty],"&gt;=10")/Table4[[#This Row],[Count]]</f>
        <v>0.5</v>
      </c>
      <c r="G22" s="1">
        <f>COUNTIFS(Table2[Sub-Sector],Table4[[#This Row],[Sub-Sector]],Table2[1Y Return vs Nifty],"&gt;=10")/Table4[[#This Row],[Count]]</f>
        <v>0.5</v>
      </c>
      <c r="H22" s="1">
        <f>COUNTIFS(Table2[Sub-Sector],Table4[[#This Row],[Sub-Sector]],Table2[RSI Exponential â€“ 14D],"&gt;=50")/Table4[[#This Row],[Count]]</f>
        <v>1</v>
      </c>
      <c r="I22" s="1">
        <f>COUNTIFS(Table2[Sub-Sector],Table4[[#This Row],[Sub-Sector]],Table2[Relative Volume],"&gt;=1")/Table4[[#This Row],[Count]]</f>
        <v>0.5</v>
      </c>
      <c r="J22" s="1">
        <f>COUNTIFS(Table2[Sub-Sector],Table4[[#This Row],[Sub-Sector]],Table2[% Away From Day Low],"&gt;=0.05")/Table4[[#This Row],[Count]]</f>
        <v>0</v>
      </c>
      <c r="K22" s="1">
        <f>COUNTIFS(Table2[Sub-Sector],Table4[[#This Row],[Sub-Sector]],Table2[% Away From Day High],"&lt;=0.05")/Table4[[#This Row],[Count]]</f>
        <v>1</v>
      </c>
      <c r="L22" s="1">
        <f>COUNTIFS(Table2[Sub-Sector],Table4[[#This Row],[Sub-Sector]],Table2[% Away From Current Week Low],"&gt;=0.05")/Table4[[#This Row],[Count]]</f>
        <v>0.5</v>
      </c>
      <c r="M22" s="1">
        <f>COUNTIFS(Table2[Sub-Sector],Table4[[#This Row],[Sub-Sector]],Table2[% Away From Current Week High],"&lt;=0.05")/Table4[[#This Row],[Count]]</f>
        <v>1</v>
      </c>
      <c r="N22" s="1">
        <f>COUNTIFS(Table2[Sub-Sector],Table4[[#This Row],[Sub-Sector]],Table2[% Away From Current Month Low],"&gt;=0.05")/Table4[[#This Row],[Count]]</f>
        <v>0.5</v>
      </c>
      <c r="O22" s="1">
        <f>COUNTIFS(Table2[Sub-Sector],Table4[[#This Row],[Sub-Sector]],Table2[% Away From Current Month High],"&lt;=0.05")/Table4[[#This Row],[Count]]</f>
        <v>1</v>
      </c>
      <c r="P22" s="1">
        <f>COUNTIFS(Table2[Sub-Sector],Table4[[#This Row],[Sub-Sector]],Table2[% Away From 52W High],"&lt;=10")/Table4[[#This Row],[Count]]</f>
        <v>0</v>
      </c>
      <c r="Q22" s="1">
        <f>COUNTIFS(Table2[Sub-Sector],Table4[[#This Row],[Sub-Sector]],Table2[% Away From 52W Low],"&gt;=10")/Table4[[#This Row],[Count]]</f>
        <v>0.5</v>
      </c>
      <c r="R22" s="1">
        <f>COUNTIFS(Table2[Sub-Sector],Table4[[#This Row],[Sub-Sector]],Table2[% Price above 20 EMA],"&gt;=0")/Table4[[#This Row],[Count]]</f>
        <v>1</v>
      </c>
      <c r="S22" s="1">
        <f>COUNTIFS(Table2[Sub-Sector],Table4[[#This Row],[Sub-Sector]],Table2[% Price above 50 EMA],"&gt;=0")/Table4[[#This Row],[Count]]</f>
        <v>0.5</v>
      </c>
      <c r="T22" s="1">
        <f>COUNTIFS(Table2[Sub-Sector],Table4[[#This Row],[Sub-Sector]],Table2[% Price above 200 EMA],"&gt;=0")/Table4[[#This Row],[Count]]</f>
        <v>0.5</v>
      </c>
      <c r="U22" s="1">
        <f>COUNTIFS(Table2[Sub-Sector],Table4[[#This Row],[Sub-Sector]],Table2[Rate of Change - Zone],"Positive")/Table4[[#This Row],[Count]]</f>
        <v>1</v>
      </c>
      <c r="V22" s="1">
        <f>COUNTIFS(Table2[Sub-Sector],Table4[[#This Row],[Sub-Sector]],Table2[Sharpe Ratio],"&gt;=0.10")/Table4[[#This Row],[Count]]</f>
        <v>0</v>
      </c>
      <c r="W2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453.5</v>
      </c>
      <c r="X22">
        <f>_xlfn.RANK.AVG(Table4[[#This Row],[Score]],Table4[Score],1)</f>
        <v>72</v>
      </c>
      <c r="Y2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168</v>
      </c>
      <c r="Z22">
        <f>_xlfn.RANK.AVG(Table4[[#This Row],[Score 2 ]],Table4[[Score 2 ]],1)</f>
        <v>21</v>
      </c>
    </row>
    <row r="23" spans="1:26" x14ac:dyDescent="0.3">
      <c r="A23" t="s">
        <v>358</v>
      </c>
      <c r="B23">
        <f>COUNTIFS(Table2[Sub-Sector],Table4[[#This Row],[Sub-Sector]])</f>
        <v>2</v>
      </c>
      <c r="C23" s="1">
        <f>COUNTIFS(Table2[Sub-Sector],Table4[[#This Row],[Sub-Sector]],Table2[Uptrend],"Uptrend")/Table4[[#This Row],[Count]]</f>
        <v>1</v>
      </c>
      <c r="D23" s="1">
        <f>COUNTIFS(Table2[Sub-Sector],Table4[[#This Row],[Sub-Sector]],Table2[1W Return vs Nifty],"&gt;=5")/Table4[[#This Row],[Count]]</f>
        <v>0.5</v>
      </c>
      <c r="E23" s="1">
        <f>COUNTIFS(Table2[Sub-Sector],Table4[[#This Row],[Sub-Sector]],Table2[1M Return vs Nifty],"&gt;=5")/Table4[[#This Row],[Count]]</f>
        <v>0.5</v>
      </c>
      <c r="F23" s="1">
        <f>COUNTIFS(Table2[Sub-Sector],Table4[[#This Row],[Sub-Sector]],Table2[6M Return vs Nifty],"&gt;=10")/Table4[[#This Row],[Count]]</f>
        <v>0.5</v>
      </c>
      <c r="G23" s="1">
        <f>COUNTIFS(Table2[Sub-Sector],Table4[[#This Row],[Sub-Sector]],Table2[1Y Return vs Nifty],"&gt;=10")/Table4[[#This Row],[Count]]</f>
        <v>0.5</v>
      </c>
      <c r="H23" s="1">
        <f>COUNTIFS(Table2[Sub-Sector],Table4[[#This Row],[Sub-Sector]],Table2[RSI Exponential â€“ 14D],"&gt;=50")/Table4[[#This Row],[Count]]</f>
        <v>1</v>
      </c>
      <c r="I23" s="1">
        <f>COUNTIFS(Table2[Sub-Sector],Table4[[#This Row],[Sub-Sector]],Table2[Relative Volume],"&gt;=1")/Table4[[#This Row],[Count]]</f>
        <v>0.5</v>
      </c>
      <c r="J23" s="1">
        <f>COUNTIFS(Table2[Sub-Sector],Table4[[#This Row],[Sub-Sector]],Table2[% Away From Day Low],"&gt;=0.05")/Table4[[#This Row],[Count]]</f>
        <v>0</v>
      </c>
      <c r="K23" s="1">
        <f>COUNTIFS(Table2[Sub-Sector],Table4[[#This Row],[Sub-Sector]],Table2[% Away From Day High],"&lt;=0.05")/Table4[[#This Row],[Count]]</f>
        <v>1</v>
      </c>
      <c r="L23" s="1">
        <f>COUNTIFS(Table2[Sub-Sector],Table4[[#This Row],[Sub-Sector]],Table2[% Away From Current Week Low],"&gt;=0.05")/Table4[[#This Row],[Count]]</f>
        <v>0</v>
      </c>
      <c r="M23" s="1">
        <f>COUNTIFS(Table2[Sub-Sector],Table4[[#This Row],[Sub-Sector]],Table2[% Away From Current Week High],"&lt;=0.05")/Table4[[#This Row],[Count]]</f>
        <v>1</v>
      </c>
      <c r="N23" s="1">
        <f>COUNTIFS(Table2[Sub-Sector],Table4[[#This Row],[Sub-Sector]],Table2[% Away From Current Month Low],"&gt;=0.05")/Table4[[#This Row],[Count]]</f>
        <v>0</v>
      </c>
      <c r="O23" s="1">
        <f>COUNTIFS(Table2[Sub-Sector],Table4[[#This Row],[Sub-Sector]],Table2[% Away From Current Month High],"&lt;=0.05")/Table4[[#This Row],[Count]]</f>
        <v>1</v>
      </c>
      <c r="P23" s="1">
        <f>COUNTIFS(Table2[Sub-Sector],Table4[[#This Row],[Sub-Sector]],Table2[% Away From 52W High],"&lt;=10")/Table4[[#This Row],[Count]]</f>
        <v>0.5</v>
      </c>
      <c r="Q23" s="1">
        <f>COUNTIFS(Table2[Sub-Sector],Table4[[#This Row],[Sub-Sector]],Table2[% Away From 52W Low],"&gt;=10")/Table4[[#This Row],[Count]]</f>
        <v>1</v>
      </c>
      <c r="R23" s="1">
        <f>COUNTIFS(Table2[Sub-Sector],Table4[[#This Row],[Sub-Sector]],Table2[% Price above 20 EMA],"&gt;=0")/Table4[[#This Row],[Count]]</f>
        <v>1</v>
      </c>
      <c r="S23" s="1">
        <f>COUNTIFS(Table2[Sub-Sector],Table4[[#This Row],[Sub-Sector]],Table2[% Price above 50 EMA],"&gt;=0")/Table4[[#This Row],[Count]]</f>
        <v>1</v>
      </c>
      <c r="T23" s="1">
        <f>COUNTIFS(Table2[Sub-Sector],Table4[[#This Row],[Sub-Sector]],Table2[% Price above 200 EMA],"&gt;=0")/Table4[[#This Row],[Count]]</f>
        <v>1</v>
      </c>
      <c r="U23" s="1">
        <f>COUNTIFS(Table2[Sub-Sector],Table4[[#This Row],[Sub-Sector]],Table2[Rate of Change - Zone],"Positive")/Table4[[#This Row],[Count]]</f>
        <v>1</v>
      </c>
      <c r="V23" s="1">
        <f>COUNTIFS(Table2[Sub-Sector],Table4[[#This Row],[Sub-Sector]],Table2[Sharpe Ratio],"&gt;=0.10")/Table4[[#This Row],[Count]]</f>
        <v>0</v>
      </c>
      <c r="W2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212</v>
      </c>
      <c r="X23">
        <f>_xlfn.RANK.AVG(Table4[[#This Row],[Score]],Table4[Score],1)</f>
        <v>4</v>
      </c>
      <c r="Y2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168</v>
      </c>
      <c r="Z23">
        <f>_xlfn.RANK.AVG(Table4[[#This Row],[Score 2 ]],Table4[[Score 2 ]],1)</f>
        <v>21</v>
      </c>
    </row>
    <row r="24" spans="1:26" x14ac:dyDescent="0.3">
      <c r="A24" t="s">
        <v>1170</v>
      </c>
      <c r="B24">
        <f>COUNTIFS(Table2[Sub-Sector],Table4[[#This Row],[Sub-Sector]])</f>
        <v>2</v>
      </c>
      <c r="C24" s="1">
        <f>COUNTIFS(Table2[Sub-Sector],Table4[[#This Row],[Sub-Sector]],Table2[Uptrend],"Uptrend")/Table4[[#This Row],[Count]]</f>
        <v>0</v>
      </c>
      <c r="D24" s="1">
        <f>COUNTIFS(Table2[Sub-Sector],Table4[[#This Row],[Sub-Sector]],Table2[1W Return vs Nifty],"&gt;=5")/Table4[[#This Row],[Count]]</f>
        <v>0.5</v>
      </c>
      <c r="E24" s="1">
        <f>COUNTIFS(Table2[Sub-Sector],Table4[[#This Row],[Sub-Sector]],Table2[1M Return vs Nifty],"&gt;=5")/Table4[[#This Row],[Count]]</f>
        <v>0</v>
      </c>
      <c r="F24" s="1">
        <f>COUNTIFS(Table2[Sub-Sector],Table4[[#This Row],[Sub-Sector]],Table2[6M Return vs Nifty],"&gt;=10")/Table4[[#This Row],[Count]]</f>
        <v>0.5</v>
      </c>
      <c r="G24" s="1">
        <f>COUNTIFS(Table2[Sub-Sector],Table4[[#This Row],[Sub-Sector]],Table2[1Y Return vs Nifty],"&gt;=10")/Table4[[#This Row],[Count]]</f>
        <v>0.5</v>
      </c>
      <c r="H24" s="1">
        <f>COUNTIFS(Table2[Sub-Sector],Table4[[#This Row],[Sub-Sector]],Table2[RSI Exponential â€“ 14D],"&gt;=50")/Table4[[#This Row],[Count]]</f>
        <v>1</v>
      </c>
      <c r="I24" s="1">
        <f>COUNTIFS(Table2[Sub-Sector],Table4[[#This Row],[Sub-Sector]],Table2[Relative Volume],"&gt;=1")/Table4[[#This Row],[Count]]</f>
        <v>0.5</v>
      </c>
      <c r="J24" s="1">
        <f>COUNTIFS(Table2[Sub-Sector],Table4[[#This Row],[Sub-Sector]],Table2[% Away From Day Low],"&gt;=0.05")/Table4[[#This Row],[Count]]</f>
        <v>0</v>
      </c>
      <c r="K24" s="1">
        <f>COUNTIFS(Table2[Sub-Sector],Table4[[#This Row],[Sub-Sector]],Table2[% Away From Day High],"&lt;=0.05")/Table4[[#This Row],[Count]]</f>
        <v>1</v>
      </c>
      <c r="L24" s="1">
        <f>COUNTIFS(Table2[Sub-Sector],Table4[[#This Row],[Sub-Sector]],Table2[% Away From Current Week Low],"&gt;=0.05")/Table4[[#This Row],[Count]]</f>
        <v>0</v>
      </c>
      <c r="M24" s="1">
        <f>COUNTIFS(Table2[Sub-Sector],Table4[[#This Row],[Sub-Sector]],Table2[% Away From Current Week High],"&lt;=0.05")/Table4[[#This Row],[Count]]</f>
        <v>1</v>
      </c>
      <c r="N24" s="1">
        <f>COUNTIFS(Table2[Sub-Sector],Table4[[#This Row],[Sub-Sector]],Table2[% Away From Current Month Low],"&gt;=0.05")/Table4[[#This Row],[Count]]</f>
        <v>0</v>
      </c>
      <c r="O24" s="1">
        <f>COUNTIFS(Table2[Sub-Sector],Table4[[#This Row],[Sub-Sector]],Table2[% Away From Current Month High],"&lt;=0.05")/Table4[[#This Row],[Count]]</f>
        <v>1</v>
      </c>
      <c r="P24" s="1">
        <f>COUNTIFS(Table2[Sub-Sector],Table4[[#This Row],[Sub-Sector]],Table2[% Away From 52W High],"&lt;=10")/Table4[[#This Row],[Count]]</f>
        <v>0</v>
      </c>
      <c r="Q24" s="1">
        <f>COUNTIFS(Table2[Sub-Sector],Table4[[#This Row],[Sub-Sector]],Table2[% Away From 52W Low],"&gt;=10")/Table4[[#This Row],[Count]]</f>
        <v>1</v>
      </c>
      <c r="R24" s="1">
        <f>COUNTIFS(Table2[Sub-Sector],Table4[[#This Row],[Sub-Sector]],Table2[% Price above 20 EMA],"&gt;=0")/Table4[[#This Row],[Count]]</f>
        <v>1</v>
      </c>
      <c r="S24" s="1">
        <f>COUNTIFS(Table2[Sub-Sector],Table4[[#This Row],[Sub-Sector]],Table2[% Price above 50 EMA],"&gt;=0")/Table4[[#This Row],[Count]]</f>
        <v>0.5</v>
      </c>
      <c r="T24" s="1">
        <f>COUNTIFS(Table2[Sub-Sector],Table4[[#This Row],[Sub-Sector]],Table2[% Price above 200 EMA],"&gt;=0")/Table4[[#This Row],[Count]]</f>
        <v>0.5</v>
      </c>
      <c r="U24" s="1">
        <f>COUNTIFS(Table2[Sub-Sector],Table4[[#This Row],[Sub-Sector]],Table2[Rate of Change - Zone],"Positive")/Table4[[#This Row],[Count]]</f>
        <v>1</v>
      </c>
      <c r="V24" s="1">
        <f>COUNTIFS(Table2[Sub-Sector],Table4[[#This Row],[Sub-Sector]],Table2[Sharpe Ratio],"&gt;=0.10")/Table4[[#This Row],[Count]]</f>
        <v>0</v>
      </c>
      <c r="W2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378</v>
      </c>
      <c r="X24">
        <f>_xlfn.RANK.AVG(Table4[[#This Row],[Score]],Table4[Score],1)</f>
        <v>45</v>
      </c>
      <c r="Y2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168</v>
      </c>
      <c r="Z24">
        <f>_xlfn.RANK.AVG(Table4[[#This Row],[Score 2 ]],Table4[[Score 2 ]],1)</f>
        <v>21</v>
      </c>
    </row>
    <row r="25" spans="1:26" x14ac:dyDescent="0.3">
      <c r="A25" t="s">
        <v>282</v>
      </c>
      <c r="B25">
        <f>COUNTIFS(Table2[Sub-Sector],Table4[[#This Row],[Sub-Sector]])</f>
        <v>3</v>
      </c>
      <c r="C25" s="1">
        <f>COUNTIFS(Table2[Sub-Sector],Table4[[#This Row],[Sub-Sector]],Table2[Uptrend],"Uptrend")/Table4[[#This Row],[Count]]</f>
        <v>0.33333333333333331</v>
      </c>
      <c r="D25" s="1">
        <f>COUNTIFS(Table2[Sub-Sector],Table4[[#This Row],[Sub-Sector]],Table2[1W Return vs Nifty],"&gt;=5")/Table4[[#This Row],[Count]]</f>
        <v>1</v>
      </c>
      <c r="E25" s="1">
        <f>COUNTIFS(Table2[Sub-Sector],Table4[[#This Row],[Sub-Sector]],Table2[1M Return vs Nifty],"&gt;=5")/Table4[[#This Row],[Count]]</f>
        <v>0.66666666666666663</v>
      </c>
      <c r="F25" s="1">
        <f>COUNTIFS(Table2[Sub-Sector],Table4[[#This Row],[Sub-Sector]],Table2[6M Return vs Nifty],"&gt;=10")/Table4[[#This Row],[Count]]</f>
        <v>0.66666666666666663</v>
      </c>
      <c r="G25" s="1">
        <f>COUNTIFS(Table2[Sub-Sector],Table4[[#This Row],[Sub-Sector]],Table2[1Y Return vs Nifty],"&gt;=10")/Table4[[#This Row],[Count]]</f>
        <v>1</v>
      </c>
      <c r="H25" s="1">
        <f>COUNTIFS(Table2[Sub-Sector],Table4[[#This Row],[Sub-Sector]],Table2[RSI Exponential â€“ 14D],"&gt;=50")/Table4[[#This Row],[Count]]</f>
        <v>1</v>
      </c>
      <c r="I25" s="1">
        <f>COUNTIFS(Table2[Sub-Sector],Table4[[#This Row],[Sub-Sector]],Table2[Relative Volume],"&gt;=1")/Table4[[#This Row],[Count]]</f>
        <v>0</v>
      </c>
      <c r="J25" s="1">
        <f>COUNTIFS(Table2[Sub-Sector],Table4[[#This Row],[Sub-Sector]],Table2[% Away From Day Low],"&gt;=0.05")/Table4[[#This Row],[Count]]</f>
        <v>0</v>
      </c>
      <c r="K25" s="1">
        <f>COUNTIFS(Table2[Sub-Sector],Table4[[#This Row],[Sub-Sector]],Table2[% Away From Day High],"&lt;=0.05")/Table4[[#This Row],[Count]]</f>
        <v>1</v>
      </c>
      <c r="L25" s="1">
        <f>COUNTIFS(Table2[Sub-Sector],Table4[[#This Row],[Sub-Sector]],Table2[% Away From Current Week Low],"&gt;=0.05")/Table4[[#This Row],[Count]]</f>
        <v>0</v>
      </c>
      <c r="M25" s="1">
        <f>COUNTIFS(Table2[Sub-Sector],Table4[[#This Row],[Sub-Sector]],Table2[% Away From Current Week High],"&lt;=0.05")/Table4[[#This Row],[Count]]</f>
        <v>1</v>
      </c>
      <c r="N25" s="1">
        <f>COUNTIFS(Table2[Sub-Sector],Table4[[#This Row],[Sub-Sector]],Table2[% Away From Current Month Low],"&gt;=0.05")/Table4[[#This Row],[Count]]</f>
        <v>0</v>
      </c>
      <c r="O25" s="1">
        <f>COUNTIFS(Table2[Sub-Sector],Table4[[#This Row],[Sub-Sector]],Table2[% Away From Current Month High],"&lt;=0.05")/Table4[[#This Row],[Count]]</f>
        <v>1</v>
      </c>
      <c r="P25" s="1">
        <f>COUNTIFS(Table2[Sub-Sector],Table4[[#This Row],[Sub-Sector]],Table2[% Away From 52W High],"&lt;=10")/Table4[[#This Row],[Count]]</f>
        <v>0</v>
      </c>
      <c r="Q25" s="1">
        <f>COUNTIFS(Table2[Sub-Sector],Table4[[#This Row],[Sub-Sector]],Table2[% Away From 52W Low],"&gt;=10")/Table4[[#This Row],[Count]]</f>
        <v>1</v>
      </c>
      <c r="R25" s="1">
        <f>COUNTIFS(Table2[Sub-Sector],Table4[[#This Row],[Sub-Sector]],Table2[% Price above 20 EMA],"&gt;=0")/Table4[[#This Row],[Count]]</f>
        <v>1</v>
      </c>
      <c r="S25" s="1">
        <f>COUNTIFS(Table2[Sub-Sector],Table4[[#This Row],[Sub-Sector]],Table2[% Price above 50 EMA],"&gt;=0")/Table4[[#This Row],[Count]]</f>
        <v>1</v>
      </c>
      <c r="T25" s="1">
        <f>COUNTIFS(Table2[Sub-Sector],Table4[[#This Row],[Sub-Sector]],Table2[% Price above 200 EMA],"&gt;=0")/Table4[[#This Row],[Count]]</f>
        <v>1</v>
      </c>
      <c r="U25" s="1">
        <f>COUNTIFS(Table2[Sub-Sector],Table4[[#This Row],[Sub-Sector]],Table2[Rate of Change - Zone],"Positive")/Table4[[#This Row],[Count]]</f>
        <v>1</v>
      </c>
      <c r="V25" s="1">
        <f>COUNTIFS(Table2[Sub-Sector],Table4[[#This Row],[Sub-Sector]],Table2[Sharpe Ratio],"&gt;=0.10")/Table4[[#This Row],[Count]]</f>
        <v>1</v>
      </c>
      <c r="W2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223</v>
      </c>
      <c r="X25">
        <f>_xlfn.RANK.AVG(Table4[[#This Row],[Score]],Table4[Score],1)</f>
        <v>5</v>
      </c>
      <c r="Y2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168.5</v>
      </c>
      <c r="Z25">
        <f>_xlfn.RANK.AVG(Table4[[#This Row],[Score 2 ]],Table4[[Score 2 ]],1)</f>
        <v>24</v>
      </c>
    </row>
    <row r="26" spans="1:26" x14ac:dyDescent="0.3">
      <c r="A26" t="s">
        <v>539</v>
      </c>
      <c r="B26">
        <f>COUNTIFS(Table2[Sub-Sector],Table4[[#This Row],[Sub-Sector]])</f>
        <v>4</v>
      </c>
      <c r="C26" s="1">
        <f>COUNTIFS(Table2[Sub-Sector],Table4[[#This Row],[Sub-Sector]],Table2[Uptrend],"Uptrend")/Table4[[#This Row],[Count]]</f>
        <v>0.25</v>
      </c>
      <c r="D26" s="1">
        <f>COUNTIFS(Table2[Sub-Sector],Table4[[#This Row],[Sub-Sector]],Table2[1W Return vs Nifty],"&gt;=5")/Table4[[#This Row],[Count]]</f>
        <v>0.25</v>
      </c>
      <c r="E26" s="1">
        <f>COUNTIFS(Table2[Sub-Sector],Table4[[#This Row],[Sub-Sector]],Table2[1M Return vs Nifty],"&gt;=5")/Table4[[#This Row],[Count]]</f>
        <v>0.25</v>
      </c>
      <c r="F26" s="1">
        <f>COUNTIFS(Table2[Sub-Sector],Table4[[#This Row],[Sub-Sector]],Table2[6M Return vs Nifty],"&gt;=10")/Table4[[#This Row],[Count]]</f>
        <v>0.5</v>
      </c>
      <c r="G26" s="1">
        <f>COUNTIFS(Table2[Sub-Sector],Table4[[#This Row],[Sub-Sector]],Table2[1Y Return vs Nifty],"&gt;=10")/Table4[[#This Row],[Count]]</f>
        <v>0.75</v>
      </c>
      <c r="H26" s="1">
        <f>COUNTIFS(Table2[Sub-Sector],Table4[[#This Row],[Sub-Sector]],Table2[RSI Exponential â€“ 14D],"&gt;=50")/Table4[[#This Row],[Count]]</f>
        <v>1</v>
      </c>
      <c r="I26" s="1">
        <f>COUNTIFS(Table2[Sub-Sector],Table4[[#This Row],[Sub-Sector]],Table2[Relative Volume],"&gt;=1")/Table4[[#This Row],[Count]]</f>
        <v>0.25</v>
      </c>
      <c r="J26" s="1">
        <f>COUNTIFS(Table2[Sub-Sector],Table4[[#This Row],[Sub-Sector]],Table2[% Away From Day Low],"&gt;=0.05")/Table4[[#This Row],[Count]]</f>
        <v>0</v>
      </c>
      <c r="K26" s="1">
        <f>COUNTIFS(Table2[Sub-Sector],Table4[[#This Row],[Sub-Sector]],Table2[% Away From Day High],"&lt;=0.05")/Table4[[#This Row],[Count]]</f>
        <v>1</v>
      </c>
      <c r="L26" s="1">
        <f>COUNTIFS(Table2[Sub-Sector],Table4[[#This Row],[Sub-Sector]],Table2[% Away From Current Week Low],"&gt;=0.05")/Table4[[#This Row],[Count]]</f>
        <v>0</v>
      </c>
      <c r="M26" s="1">
        <f>COUNTIFS(Table2[Sub-Sector],Table4[[#This Row],[Sub-Sector]],Table2[% Away From Current Week High],"&lt;=0.05")/Table4[[#This Row],[Count]]</f>
        <v>1</v>
      </c>
      <c r="N26" s="1">
        <f>COUNTIFS(Table2[Sub-Sector],Table4[[#This Row],[Sub-Sector]],Table2[% Away From Current Month Low],"&gt;=0.05")/Table4[[#This Row],[Count]]</f>
        <v>0</v>
      </c>
      <c r="O26" s="1">
        <f>COUNTIFS(Table2[Sub-Sector],Table4[[#This Row],[Sub-Sector]],Table2[% Away From Current Month High],"&lt;=0.05")/Table4[[#This Row],[Count]]</f>
        <v>1</v>
      </c>
      <c r="P26" s="1">
        <f>COUNTIFS(Table2[Sub-Sector],Table4[[#This Row],[Sub-Sector]],Table2[% Away From 52W High],"&lt;=10")/Table4[[#This Row],[Count]]</f>
        <v>0</v>
      </c>
      <c r="Q26" s="1">
        <f>COUNTIFS(Table2[Sub-Sector],Table4[[#This Row],[Sub-Sector]],Table2[% Away From 52W Low],"&gt;=10")/Table4[[#This Row],[Count]]</f>
        <v>1</v>
      </c>
      <c r="R26" s="1">
        <f>COUNTIFS(Table2[Sub-Sector],Table4[[#This Row],[Sub-Sector]],Table2[% Price above 20 EMA],"&gt;=0")/Table4[[#This Row],[Count]]</f>
        <v>1</v>
      </c>
      <c r="S26" s="1">
        <f>COUNTIFS(Table2[Sub-Sector],Table4[[#This Row],[Sub-Sector]],Table2[% Price above 50 EMA],"&gt;=0")/Table4[[#This Row],[Count]]</f>
        <v>0.25</v>
      </c>
      <c r="T26" s="1">
        <f>COUNTIFS(Table2[Sub-Sector],Table4[[#This Row],[Sub-Sector]],Table2[% Price above 200 EMA],"&gt;=0")/Table4[[#This Row],[Count]]</f>
        <v>1</v>
      </c>
      <c r="U26" s="1">
        <f>COUNTIFS(Table2[Sub-Sector],Table4[[#This Row],[Sub-Sector]],Table2[Rate of Change - Zone],"Positive")/Table4[[#This Row],[Count]]</f>
        <v>1</v>
      </c>
      <c r="V26" s="1">
        <f>COUNTIFS(Table2[Sub-Sector],Table4[[#This Row],[Sub-Sector]],Table2[Sharpe Ratio],"&gt;=0.10")/Table4[[#This Row],[Count]]</f>
        <v>0.5</v>
      </c>
      <c r="W2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314.5</v>
      </c>
      <c r="X26">
        <f>_xlfn.RANK.AVG(Table4[[#This Row],[Score]],Table4[Score],1)</f>
        <v>27.5</v>
      </c>
      <c r="Y2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172</v>
      </c>
      <c r="Z26">
        <f>_xlfn.RANK.AVG(Table4[[#This Row],[Score 2 ]],Table4[[Score 2 ]],1)</f>
        <v>25</v>
      </c>
    </row>
    <row r="27" spans="1:26" x14ac:dyDescent="0.3">
      <c r="A27" t="s">
        <v>285</v>
      </c>
      <c r="B27">
        <f>COUNTIFS(Table2[Sub-Sector],Table4[[#This Row],[Sub-Sector]])</f>
        <v>20</v>
      </c>
      <c r="C27" s="1">
        <f>COUNTIFS(Table2[Sub-Sector],Table4[[#This Row],[Sub-Sector]],Table2[Uptrend],"Uptrend")/Table4[[#This Row],[Count]]</f>
        <v>0.25</v>
      </c>
      <c r="D27" s="1">
        <f>COUNTIFS(Table2[Sub-Sector],Table4[[#This Row],[Sub-Sector]],Table2[1W Return vs Nifty],"&gt;=5")/Table4[[#This Row],[Count]]</f>
        <v>0.35</v>
      </c>
      <c r="E27" s="1">
        <f>COUNTIFS(Table2[Sub-Sector],Table4[[#This Row],[Sub-Sector]],Table2[1M Return vs Nifty],"&gt;=5")/Table4[[#This Row],[Count]]</f>
        <v>0.25</v>
      </c>
      <c r="F27" s="1">
        <f>COUNTIFS(Table2[Sub-Sector],Table4[[#This Row],[Sub-Sector]],Table2[6M Return vs Nifty],"&gt;=10")/Table4[[#This Row],[Count]]</f>
        <v>0.6</v>
      </c>
      <c r="G27" s="1">
        <f>COUNTIFS(Table2[Sub-Sector],Table4[[#This Row],[Sub-Sector]],Table2[1Y Return vs Nifty],"&gt;=10")/Table4[[#This Row],[Count]]</f>
        <v>0.6</v>
      </c>
      <c r="H27" s="1">
        <f>COUNTIFS(Table2[Sub-Sector],Table4[[#This Row],[Sub-Sector]],Table2[RSI Exponential â€“ 14D],"&gt;=50")/Table4[[#This Row],[Count]]</f>
        <v>0.95</v>
      </c>
      <c r="I27" s="1">
        <f>COUNTIFS(Table2[Sub-Sector],Table4[[#This Row],[Sub-Sector]],Table2[Relative Volume],"&gt;=1")/Table4[[#This Row],[Count]]</f>
        <v>0.3</v>
      </c>
      <c r="J27" s="1">
        <f>COUNTIFS(Table2[Sub-Sector],Table4[[#This Row],[Sub-Sector]],Table2[% Away From Day Low],"&gt;=0.05")/Table4[[#This Row],[Count]]</f>
        <v>0.05</v>
      </c>
      <c r="K27" s="1">
        <f>COUNTIFS(Table2[Sub-Sector],Table4[[#This Row],[Sub-Sector]],Table2[% Away From Day High],"&lt;=0.05")/Table4[[#This Row],[Count]]</f>
        <v>0.9</v>
      </c>
      <c r="L27" s="1">
        <f>COUNTIFS(Table2[Sub-Sector],Table4[[#This Row],[Sub-Sector]],Table2[% Away From Current Week Low],"&gt;=0.05")/Table4[[#This Row],[Count]]</f>
        <v>0.2</v>
      </c>
      <c r="M27" s="1">
        <f>COUNTIFS(Table2[Sub-Sector],Table4[[#This Row],[Sub-Sector]],Table2[% Away From Current Week High],"&lt;=0.05")/Table4[[#This Row],[Count]]</f>
        <v>0.9</v>
      </c>
      <c r="N27" s="1">
        <f>COUNTIFS(Table2[Sub-Sector],Table4[[#This Row],[Sub-Sector]],Table2[% Away From Current Month Low],"&gt;=0.05")/Table4[[#This Row],[Count]]</f>
        <v>0.2</v>
      </c>
      <c r="O27" s="1">
        <f>COUNTIFS(Table2[Sub-Sector],Table4[[#This Row],[Sub-Sector]],Table2[% Away From Current Month High],"&lt;=0.05")/Table4[[#This Row],[Count]]</f>
        <v>0.9</v>
      </c>
      <c r="P27" s="1">
        <f>COUNTIFS(Table2[Sub-Sector],Table4[[#This Row],[Sub-Sector]],Table2[% Away From 52W High],"&lt;=10")/Table4[[#This Row],[Count]]</f>
        <v>0.15</v>
      </c>
      <c r="Q27" s="1">
        <f>COUNTIFS(Table2[Sub-Sector],Table4[[#This Row],[Sub-Sector]],Table2[% Away From 52W Low],"&gt;=10")/Table4[[#This Row],[Count]]</f>
        <v>1</v>
      </c>
      <c r="R27" s="1">
        <f>COUNTIFS(Table2[Sub-Sector],Table4[[#This Row],[Sub-Sector]],Table2[% Price above 20 EMA],"&gt;=0")/Table4[[#This Row],[Count]]</f>
        <v>0.9</v>
      </c>
      <c r="S27" s="1">
        <f>COUNTIFS(Table2[Sub-Sector],Table4[[#This Row],[Sub-Sector]],Table2[% Price above 50 EMA],"&gt;=0")/Table4[[#This Row],[Count]]</f>
        <v>0.5</v>
      </c>
      <c r="T27" s="1">
        <f>COUNTIFS(Table2[Sub-Sector],Table4[[#This Row],[Sub-Sector]],Table2[% Price above 200 EMA],"&gt;=0")/Table4[[#This Row],[Count]]</f>
        <v>0.8</v>
      </c>
      <c r="U27" s="1">
        <f>COUNTIFS(Table2[Sub-Sector],Table4[[#This Row],[Sub-Sector]],Table2[Rate of Change - Zone],"Positive")/Table4[[#This Row],[Count]]</f>
        <v>1</v>
      </c>
      <c r="V27" s="1">
        <f>COUNTIFS(Table2[Sub-Sector],Table4[[#This Row],[Sub-Sector]],Table2[Sharpe Ratio],"&gt;=0.10")/Table4[[#This Row],[Count]]</f>
        <v>0.25</v>
      </c>
      <c r="W2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304.5</v>
      </c>
      <c r="X27">
        <f>_xlfn.RANK.AVG(Table4[[#This Row],[Score]],Table4[Score],1)</f>
        <v>25</v>
      </c>
      <c r="Y2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173.5</v>
      </c>
      <c r="Z27">
        <f>_xlfn.RANK.AVG(Table4[[#This Row],[Score 2 ]],Table4[[Score 2 ]],1)</f>
        <v>26</v>
      </c>
    </row>
    <row r="28" spans="1:26" x14ac:dyDescent="0.3">
      <c r="A28" t="s">
        <v>236</v>
      </c>
      <c r="B28">
        <f>COUNTIFS(Table2[Sub-Sector],Table4[[#This Row],[Sub-Sector]])</f>
        <v>8</v>
      </c>
      <c r="C28" s="1">
        <f>COUNTIFS(Table2[Sub-Sector],Table4[[#This Row],[Sub-Sector]],Table2[Uptrend],"Uptrend")/Table4[[#This Row],[Count]]</f>
        <v>0.375</v>
      </c>
      <c r="D28" s="1">
        <f>COUNTIFS(Table2[Sub-Sector],Table4[[#This Row],[Sub-Sector]],Table2[1W Return vs Nifty],"&gt;=5")/Table4[[#This Row],[Count]]</f>
        <v>0.5</v>
      </c>
      <c r="E28" s="1">
        <f>COUNTIFS(Table2[Sub-Sector],Table4[[#This Row],[Sub-Sector]],Table2[1M Return vs Nifty],"&gt;=5")/Table4[[#This Row],[Count]]</f>
        <v>0.25</v>
      </c>
      <c r="F28" s="1">
        <f>COUNTIFS(Table2[Sub-Sector],Table4[[#This Row],[Sub-Sector]],Table2[6M Return vs Nifty],"&gt;=10")/Table4[[#This Row],[Count]]</f>
        <v>0.25</v>
      </c>
      <c r="G28" s="1">
        <f>COUNTIFS(Table2[Sub-Sector],Table4[[#This Row],[Sub-Sector]],Table2[1Y Return vs Nifty],"&gt;=10")/Table4[[#This Row],[Count]]</f>
        <v>0.875</v>
      </c>
      <c r="H28" s="1">
        <f>COUNTIFS(Table2[Sub-Sector],Table4[[#This Row],[Sub-Sector]],Table2[RSI Exponential â€“ 14D],"&gt;=50")/Table4[[#This Row],[Count]]</f>
        <v>1</v>
      </c>
      <c r="I28" s="1">
        <f>COUNTIFS(Table2[Sub-Sector],Table4[[#This Row],[Sub-Sector]],Table2[Relative Volume],"&gt;=1")/Table4[[#This Row],[Count]]</f>
        <v>0.375</v>
      </c>
      <c r="J28" s="1">
        <f>COUNTIFS(Table2[Sub-Sector],Table4[[#This Row],[Sub-Sector]],Table2[% Away From Day Low],"&gt;=0.05")/Table4[[#This Row],[Count]]</f>
        <v>0.25</v>
      </c>
      <c r="K28" s="1">
        <f>COUNTIFS(Table2[Sub-Sector],Table4[[#This Row],[Sub-Sector]],Table2[% Away From Day High],"&lt;=0.05")/Table4[[#This Row],[Count]]</f>
        <v>1</v>
      </c>
      <c r="L28" s="1">
        <f>COUNTIFS(Table2[Sub-Sector],Table4[[#This Row],[Sub-Sector]],Table2[% Away From Current Week Low],"&gt;=0.05")/Table4[[#This Row],[Count]]</f>
        <v>0.25</v>
      </c>
      <c r="M28" s="1">
        <f>COUNTIFS(Table2[Sub-Sector],Table4[[#This Row],[Sub-Sector]],Table2[% Away From Current Week High],"&lt;=0.05")/Table4[[#This Row],[Count]]</f>
        <v>1</v>
      </c>
      <c r="N28" s="1">
        <f>COUNTIFS(Table2[Sub-Sector],Table4[[#This Row],[Sub-Sector]],Table2[% Away From Current Month Low],"&gt;=0.05")/Table4[[#This Row],[Count]]</f>
        <v>0.25</v>
      </c>
      <c r="O28" s="1">
        <f>COUNTIFS(Table2[Sub-Sector],Table4[[#This Row],[Sub-Sector]],Table2[% Away From Current Month High],"&lt;=0.05")/Table4[[#This Row],[Count]]</f>
        <v>1</v>
      </c>
      <c r="P28" s="1">
        <f>COUNTIFS(Table2[Sub-Sector],Table4[[#This Row],[Sub-Sector]],Table2[% Away From 52W High],"&lt;=10")/Table4[[#This Row],[Count]]</f>
        <v>0.5</v>
      </c>
      <c r="Q28" s="1">
        <f>COUNTIFS(Table2[Sub-Sector],Table4[[#This Row],[Sub-Sector]],Table2[% Away From 52W Low],"&gt;=10")/Table4[[#This Row],[Count]]</f>
        <v>1</v>
      </c>
      <c r="R28" s="1">
        <f>COUNTIFS(Table2[Sub-Sector],Table4[[#This Row],[Sub-Sector]],Table2[% Price above 20 EMA],"&gt;=0")/Table4[[#This Row],[Count]]</f>
        <v>0.875</v>
      </c>
      <c r="S28" s="1">
        <f>COUNTIFS(Table2[Sub-Sector],Table4[[#This Row],[Sub-Sector]],Table2[% Price above 50 EMA],"&gt;=0")/Table4[[#This Row],[Count]]</f>
        <v>0.625</v>
      </c>
      <c r="T28" s="1">
        <f>COUNTIFS(Table2[Sub-Sector],Table4[[#This Row],[Sub-Sector]],Table2[% Price above 200 EMA],"&gt;=0")/Table4[[#This Row],[Count]]</f>
        <v>0.875</v>
      </c>
      <c r="U28" s="1">
        <f>COUNTIFS(Table2[Sub-Sector],Table4[[#This Row],[Sub-Sector]],Table2[Rate of Change - Zone],"Positive")/Table4[[#This Row],[Count]]</f>
        <v>1</v>
      </c>
      <c r="V28" s="1">
        <f>COUNTIFS(Table2[Sub-Sector],Table4[[#This Row],[Sub-Sector]],Table2[Sharpe Ratio],"&gt;=0.10")/Table4[[#This Row],[Count]]</f>
        <v>0.375</v>
      </c>
      <c r="W2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276</v>
      </c>
      <c r="X28">
        <f>_xlfn.RANK.AVG(Table4[[#This Row],[Score]],Table4[Score],1)</f>
        <v>19</v>
      </c>
      <c r="Y2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177.5</v>
      </c>
      <c r="Z28">
        <f>_xlfn.RANK.AVG(Table4[[#This Row],[Score 2 ]],Table4[[Score 2 ]],1)</f>
        <v>27</v>
      </c>
    </row>
    <row r="29" spans="1:26" x14ac:dyDescent="0.3">
      <c r="A29" t="s">
        <v>51</v>
      </c>
      <c r="B29">
        <f>COUNTIFS(Table2[Sub-Sector],Table4[[#This Row],[Sub-Sector]])</f>
        <v>45</v>
      </c>
      <c r="C29" s="1">
        <f>COUNTIFS(Table2[Sub-Sector],Table4[[#This Row],[Sub-Sector]],Table2[Uptrend],"Uptrend")/Table4[[#This Row],[Count]]</f>
        <v>0.44444444444444442</v>
      </c>
      <c r="D29" s="1">
        <f>COUNTIFS(Table2[Sub-Sector],Table4[[#This Row],[Sub-Sector]],Table2[1W Return vs Nifty],"&gt;=5")/Table4[[#This Row],[Count]]</f>
        <v>0.24444444444444444</v>
      </c>
      <c r="E29" s="1">
        <f>COUNTIFS(Table2[Sub-Sector],Table4[[#This Row],[Sub-Sector]],Table2[1M Return vs Nifty],"&gt;=5")/Table4[[#This Row],[Count]]</f>
        <v>0.31111111111111112</v>
      </c>
      <c r="F29" s="1">
        <f>COUNTIFS(Table2[Sub-Sector],Table4[[#This Row],[Sub-Sector]],Table2[6M Return vs Nifty],"&gt;=10")/Table4[[#This Row],[Count]]</f>
        <v>0.71111111111111114</v>
      </c>
      <c r="G29" s="1">
        <f>COUNTIFS(Table2[Sub-Sector],Table4[[#This Row],[Sub-Sector]],Table2[1Y Return vs Nifty],"&gt;=10")/Table4[[#This Row],[Count]]</f>
        <v>0.73333333333333328</v>
      </c>
      <c r="H29" s="1">
        <f>COUNTIFS(Table2[Sub-Sector],Table4[[#This Row],[Sub-Sector]],Table2[RSI Exponential â€“ 14D],"&gt;=50")/Table4[[#This Row],[Count]]</f>
        <v>0.82222222222222219</v>
      </c>
      <c r="I29" s="1">
        <f>COUNTIFS(Table2[Sub-Sector],Table4[[#This Row],[Sub-Sector]],Table2[Relative Volume],"&gt;=1")/Table4[[#This Row],[Count]]</f>
        <v>0.35555555555555557</v>
      </c>
      <c r="J29" s="1">
        <f>COUNTIFS(Table2[Sub-Sector],Table4[[#This Row],[Sub-Sector]],Table2[% Away From Day Low],"&gt;=0.05")/Table4[[#This Row],[Count]]</f>
        <v>0</v>
      </c>
      <c r="K29" s="1">
        <f>COUNTIFS(Table2[Sub-Sector],Table4[[#This Row],[Sub-Sector]],Table2[% Away From Day High],"&lt;=0.05")/Table4[[#This Row],[Count]]</f>
        <v>0.97777777777777775</v>
      </c>
      <c r="L29" s="1">
        <f>COUNTIFS(Table2[Sub-Sector],Table4[[#This Row],[Sub-Sector]],Table2[% Away From Current Week Low],"&gt;=0.05")/Table4[[#This Row],[Count]]</f>
        <v>4.4444444444444446E-2</v>
      </c>
      <c r="M29" s="1">
        <f>COUNTIFS(Table2[Sub-Sector],Table4[[#This Row],[Sub-Sector]],Table2[% Away From Current Week High],"&lt;=0.05")/Table4[[#This Row],[Count]]</f>
        <v>0.93333333333333335</v>
      </c>
      <c r="N29" s="1">
        <f>COUNTIFS(Table2[Sub-Sector],Table4[[#This Row],[Sub-Sector]],Table2[% Away From Current Month Low],"&gt;=0.05")/Table4[[#This Row],[Count]]</f>
        <v>4.4444444444444446E-2</v>
      </c>
      <c r="O29" s="1">
        <f>COUNTIFS(Table2[Sub-Sector],Table4[[#This Row],[Sub-Sector]],Table2[% Away From Current Month High],"&lt;=0.05")/Table4[[#This Row],[Count]]</f>
        <v>0.93333333333333335</v>
      </c>
      <c r="P29" s="1">
        <f>COUNTIFS(Table2[Sub-Sector],Table4[[#This Row],[Sub-Sector]],Table2[% Away From 52W High],"&lt;=10")/Table4[[#This Row],[Count]]</f>
        <v>0.4</v>
      </c>
      <c r="Q29" s="1">
        <f>COUNTIFS(Table2[Sub-Sector],Table4[[#This Row],[Sub-Sector]],Table2[% Away From 52W Low],"&gt;=10")/Table4[[#This Row],[Count]]</f>
        <v>0.97777777777777775</v>
      </c>
      <c r="R29" s="1">
        <f>COUNTIFS(Table2[Sub-Sector],Table4[[#This Row],[Sub-Sector]],Table2[% Price above 20 EMA],"&gt;=0")/Table4[[#This Row],[Count]]</f>
        <v>0.75555555555555554</v>
      </c>
      <c r="S29" s="1">
        <f>COUNTIFS(Table2[Sub-Sector],Table4[[#This Row],[Sub-Sector]],Table2[% Price above 50 EMA],"&gt;=0")/Table4[[#This Row],[Count]]</f>
        <v>0.55555555555555558</v>
      </c>
      <c r="T29" s="1">
        <f>COUNTIFS(Table2[Sub-Sector],Table4[[#This Row],[Sub-Sector]],Table2[% Price above 200 EMA],"&gt;=0")/Table4[[#This Row],[Count]]</f>
        <v>0.8666666666666667</v>
      </c>
      <c r="U29" s="1">
        <f>COUNTIFS(Table2[Sub-Sector],Table4[[#This Row],[Sub-Sector]],Table2[Rate of Change - Zone],"Positive")/Table4[[#This Row],[Count]]</f>
        <v>0.88888888888888884</v>
      </c>
      <c r="V29" s="1">
        <f>COUNTIFS(Table2[Sub-Sector],Table4[[#This Row],[Sub-Sector]],Table2[Sharpe Ratio],"&gt;=0.10")/Table4[[#This Row],[Count]]</f>
        <v>0.24444444444444444</v>
      </c>
      <c r="W2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299.5</v>
      </c>
      <c r="X29">
        <f>_xlfn.RANK.AVG(Table4[[#This Row],[Score]],Table4[Score],1)</f>
        <v>24</v>
      </c>
      <c r="Y2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180.5</v>
      </c>
      <c r="Z29">
        <f>_xlfn.RANK.AVG(Table4[[#This Row],[Score 2 ]],Table4[[Score 2 ]],1)</f>
        <v>28</v>
      </c>
    </row>
    <row r="30" spans="1:26" x14ac:dyDescent="0.3">
      <c r="A30" t="s">
        <v>94</v>
      </c>
      <c r="B30">
        <f>COUNTIFS(Table2[Sub-Sector],Table4[[#This Row],[Sub-Sector]])</f>
        <v>2</v>
      </c>
      <c r="C30" s="1">
        <f>COUNTIFS(Table2[Sub-Sector],Table4[[#This Row],[Sub-Sector]],Table2[Uptrend],"Uptrend")/Table4[[#This Row],[Count]]</f>
        <v>0.5</v>
      </c>
      <c r="D30" s="1">
        <f>COUNTIFS(Table2[Sub-Sector],Table4[[#This Row],[Sub-Sector]],Table2[1W Return vs Nifty],"&gt;=5")/Table4[[#This Row],[Count]]</f>
        <v>0</v>
      </c>
      <c r="E30" s="1">
        <f>COUNTIFS(Table2[Sub-Sector],Table4[[#This Row],[Sub-Sector]],Table2[1M Return vs Nifty],"&gt;=5")/Table4[[#This Row],[Count]]</f>
        <v>0.5</v>
      </c>
      <c r="F30" s="1">
        <f>COUNTIFS(Table2[Sub-Sector],Table4[[#This Row],[Sub-Sector]],Table2[6M Return vs Nifty],"&gt;=10")/Table4[[#This Row],[Count]]</f>
        <v>0</v>
      </c>
      <c r="G30" s="1">
        <f>COUNTIFS(Table2[Sub-Sector],Table4[[#This Row],[Sub-Sector]],Table2[1Y Return vs Nifty],"&gt;=10")/Table4[[#This Row],[Count]]</f>
        <v>1</v>
      </c>
      <c r="H30" s="1">
        <f>COUNTIFS(Table2[Sub-Sector],Table4[[#This Row],[Sub-Sector]],Table2[RSI Exponential â€“ 14D],"&gt;=50")/Table4[[#This Row],[Count]]</f>
        <v>1</v>
      </c>
      <c r="I30" s="1">
        <f>COUNTIFS(Table2[Sub-Sector],Table4[[#This Row],[Sub-Sector]],Table2[Relative Volume],"&gt;=1")/Table4[[#This Row],[Count]]</f>
        <v>0.5</v>
      </c>
      <c r="J30" s="1">
        <f>COUNTIFS(Table2[Sub-Sector],Table4[[#This Row],[Sub-Sector]],Table2[% Away From Day Low],"&gt;=0.05")/Table4[[#This Row],[Count]]</f>
        <v>0</v>
      </c>
      <c r="K30" s="1">
        <f>COUNTIFS(Table2[Sub-Sector],Table4[[#This Row],[Sub-Sector]],Table2[% Away From Day High],"&lt;=0.05")/Table4[[#This Row],[Count]]</f>
        <v>1</v>
      </c>
      <c r="L30" s="1">
        <f>COUNTIFS(Table2[Sub-Sector],Table4[[#This Row],[Sub-Sector]],Table2[% Away From Current Week Low],"&gt;=0.05")/Table4[[#This Row],[Count]]</f>
        <v>0</v>
      </c>
      <c r="M30" s="1">
        <f>COUNTIFS(Table2[Sub-Sector],Table4[[#This Row],[Sub-Sector]],Table2[% Away From Current Week High],"&lt;=0.05")/Table4[[#This Row],[Count]]</f>
        <v>1</v>
      </c>
      <c r="N30" s="1">
        <f>COUNTIFS(Table2[Sub-Sector],Table4[[#This Row],[Sub-Sector]],Table2[% Away From Current Month Low],"&gt;=0.05")/Table4[[#This Row],[Count]]</f>
        <v>0</v>
      </c>
      <c r="O30" s="1">
        <f>COUNTIFS(Table2[Sub-Sector],Table4[[#This Row],[Sub-Sector]],Table2[% Away From Current Month High],"&lt;=0.05")/Table4[[#This Row],[Count]]</f>
        <v>1</v>
      </c>
      <c r="P30" s="1">
        <f>COUNTIFS(Table2[Sub-Sector],Table4[[#This Row],[Sub-Sector]],Table2[% Away From 52W High],"&lt;=10")/Table4[[#This Row],[Count]]</f>
        <v>0.5</v>
      </c>
      <c r="Q30" s="1">
        <f>COUNTIFS(Table2[Sub-Sector],Table4[[#This Row],[Sub-Sector]],Table2[% Away From 52W Low],"&gt;=10")/Table4[[#This Row],[Count]]</f>
        <v>1</v>
      </c>
      <c r="R30" s="1">
        <f>COUNTIFS(Table2[Sub-Sector],Table4[[#This Row],[Sub-Sector]],Table2[% Price above 20 EMA],"&gt;=0")/Table4[[#This Row],[Count]]</f>
        <v>1</v>
      </c>
      <c r="S30" s="1">
        <f>COUNTIFS(Table2[Sub-Sector],Table4[[#This Row],[Sub-Sector]],Table2[% Price above 50 EMA],"&gt;=0")/Table4[[#This Row],[Count]]</f>
        <v>0.5</v>
      </c>
      <c r="T30" s="1">
        <f>COUNTIFS(Table2[Sub-Sector],Table4[[#This Row],[Sub-Sector]],Table2[% Price above 200 EMA],"&gt;=0")/Table4[[#This Row],[Count]]</f>
        <v>0.5</v>
      </c>
      <c r="U30" s="1">
        <f>COUNTIFS(Table2[Sub-Sector],Table4[[#This Row],[Sub-Sector]],Table2[Rate of Change - Zone],"Positive")/Table4[[#This Row],[Count]]</f>
        <v>1</v>
      </c>
      <c r="V30" s="1">
        <f>COUNTIFS(Table2[Sub-Sector],Table4[[#This Row],[Sub-Sector]],Table2[Sharpe Ratio],"&gt;=0.10")/Table4[[#This Row],[Count]]</f>
        <v>0.5</v>
      </c>
      <c r="W3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319.5</v>
      </c>
      <c r="X30">
        <f>_xlfn.RANK.AVG(Table4[[#This Row],[Score]],Table4[Score],1)</f>
        <v>30</v>
      </c>
      <c r="Y3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181</v>
      </c>
      <c r="Z30">
        <f>_xlfn.RANK.AVG(Table4[[#This Row],[Score 2 ]],Table4[[Score 2 ]],1)</f>
        <v>29</v>
      </c>
    </row>
    <row r="31" spans="1:26" x14ac:dyDescent="0.3">
      <c r="A31" t="s">
        <v>136</v>
      </c>
      <c r="B31">
        <f>COUNTIFS(Table2[Sub-Sector],Table4[[#This Row],[Sub-Sector]])</f>
        <v>20</v>
      </c>
      <c r="C31" s="1">
        <f>COUNTIFS(Table2[Sub-Sector],Table4[[#This Row],[Sub-Sector]],Table2[Uptrend],"Uptrend")/Table4[[#This Row],[Count]]</f>
        <v>0.3</v>
      </c>
      <c r="D31" s="1">
        <f>COUNTIFS(Table2[Sub-Sector],Table4[[#This Row],[Sub-Sector]],Table2[1W Return vs Nifty],"&gt;=5")/Table4[[#This Row],[Count]]</f>
        <v>0.25</v>
      </c>
      <c r="E31" s="1">
        <f>COUNTIFS(Table2[Sub-Sector],Table4[[#This Row],[Sub-Sector]],Table2[1M Return vs Nifty],"&gt;=5")/Table4[[#This Row],[Count]]</f>
        <v>0.25</v>
      </c>
      <c r="F31" s="1">
        <f>COUNTIFS(Table2[Sub-Sector],Table4[[#This Row],[Sub-Sector]],Table2[6M Return vs Nifty],"&gt;=10")/Table4[[#This Row],[Count]]</f>
        <v>0.2</v>
      </c>
      <c r="G31" s="1">
        <f>COUNTIFS(Table2[Sub-Sector],Table4[[#This Row],[Sub-Sector]],Table2[1Y Return vs Nifty],"&gt;=10")/Table4[[#This Row],[Count]]</f>
        <v>0.65</v>
      </c>
      <c r="H31" s="1">
        <f>COUNTIFS(Table2[Sub-Sector],Table4[[#This Row],[Sub-Sector]],Table2[RSI Exponential â€“ 14D],"&gt;=50")/Table4[[#This Row],[Count]]</f>
        <v>1</v>
      </c>
      <c r="I31" s="1">
        <f>COUNTIFS(Table2[Sub-Sector],Table4[[#This Row],[Sub-Sector]],Table2[Relative Volume],"&gt;=1")/Table4[[#This Row],[Count]]</f>
        <v>0.5</v>
      </c>
      <c r="J31" s="1">
        <f>COUNTIFS(Table2[Sub-Sector],Table4[[#This Row],[Sub-Sector]],Table2[% Away From Day Low],"&gt;=0.05")/Table4[[#This Row],[Count]]</f>
        <v>0.05</v>
      </c>
      <c r="K31" s="1">
        <f>COUNTIFS(Table2[Sub-Sector],Table4[[#This Row],[Sub-Sector]],Table2[% Away From Day High],"&lt;=0.05")/Table4[[#This Row],[Count]]</f>
        <v>1</v>
      </c>
      <c r="L31" s="1">
        <f>COUNTIFS(Table2[Sub-Sector],Table4[[#This Row],[Sub-Sector]],Table2[% Away From Current Week Low],"&gt;=0.05")/Table4[[#This Row],[Count]]</f>
        <v>0.3</v>
      </c>
      <c r="M31" s="1">
        <f>COUNTIFS(Table2[Sub-Sector],Table4[[#This Row],[Sub-Sector]],Table2[% Away From Current Week High],"&lt;=0.05")/Table4[[#This Row],[Count]]</f>
        <v>1</v>
      </c>
      <c r="N31" s="1">
        <f>COUNTIFS(Table2[Sub-Sector],Table4[[#This Row],[Sub-Sector]],Table2[% Away From Current Month Low],"&gt;=0.05")/Table4[[#This Row],[Count]]</f>
        <v>0.3</v>
      </c>
      <c r="O31" s="1">
        <f>COUNTIFS(Table2[Sub-Sector],Table4[[#This Row],[Sub-Sector]],Table2[% Away From Current Month High],"&lt;=0.05")/Table4[[#This Row],[Count]]</f>
        <v>1</v>
      </c>
      <c r="P31" s="1">
        <f>COUNTIFS(Table2[Sub-Sector],Table4[[#This Row],[Sub-Sector]],Table2[% Away From 52W High],"&lt;=10")/Table4[[#This Row],[Count]]</f>
        <v>0.15</v>
      </c>
      <c r="Q31" s="1">
        <f>COUNTIFS(Table2[Sub-Sector],Table4[[#This Row],[Sub-Sector]],Table2[% Away From 52W Low],"&gt;=10")/Table4[[#This Row],[Count]]</f>
        <v>1</v>
      </c>
      <c r="R31" s="1">
        <f>COUNTIFS(Table2[Sub-Sector],Table4[[#This Row],[Sub-Sector]],Table2[% Price above 20 EMA],"&gt;=0")/Table4[[#This Row],[Count]]</f>
        <v>0.95</v>
      </c>
      <c r="S31" s="1">
        <f>COUNTIFS(Table2[Sub-Sector],Table4[[#This Row],[Sub-Sector]],Table2[% Price above 50 EMA],"&gt;=0")/Table4[[#This Row],[Count]]</f>
        <v>0.8</v>
      </c>
      <c r="T31" s="1">
        <f>COUNTIFS(Table2[Sub-Sector],Table4[[#This Row],[Sub-Sector]],Table2[% Price above 200 EMA],"&gt;=0")/Table4[[#This Row],[Count]]</f>
        <v>0.8</v>
      </c>
      <c r="U31" s="1">
        <f>COUNTIFS(Table2[Sub-Sector],Table4[[#This Row],[Sub-Sector]],Table2[Rate of Change - Zone],"Positive")/Table4[[#This Row],[Count]]</f>
        <v>1</v>
      </c>
      <c r="V31" s="1">
        <f>COUNTIFS(Table2[Sub-Sector],Table4[[#This Row],[Sub-Sector]],Table2[Sharpe Ratio],"&gt;=0.10")/Table4[[#This Row],[Count]]</f>
        <v>0.45</v>
      </c>
      <c r="W3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319.5</v>
      </c>
      <c r="X31">
        <f>_xlfn.RANK.AVG(Table4[[#This Row],[Score]],Table4[Score],1)</f>
        <v>30</v>
      </c>
      <c r="Y3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182</v>
      </c>
      <c r="Z31">
        <f>_xlfn.RANK.AVG(Table4[[#This Row],[Score 2 ]],Table4[[Score 2 ]],1)</f>
        <v>30</v>
      </c>
    </row>
    <row r="32" spans="1:26" x14ac:dyDescent="0.3">
      <c r="A32" t="s">
        <v>210</v>
      </c>
      <c r="B32">
        <f>COUNTIFS(Table2[Sub-Sector],Table4[[#This Row],[Sub-Sector]])</f>
        <v>8</v>
      </c>
      <c r="C32" s="1">
        <f>COUNTIFS(Table2[Sub-Sector],Table4[[#This Row],[Sub-Sector]],Table2[Uptrend],"Uptrend")/Table4[[#This Row],[Count]]</f>
        <v>0.75</v>
      </c>
      <c r="D32" s="1">
        <f>COUNTIFS(Table2[Sub-Sector],Table4[[#This Row],[Sub-Sector]],Table2[1W Return vs Nifty],"&gt;=5")/Table4[[#This Row],[Count]]</f>
        <v>0</v>
      </c>
      <c r="E32" s="1">
        <f>COUNTIFS(Table2[Sub-Sector],Table4[[#This Row],[Sub-Sector]],Table2[1M Return vs Nifty],"&gt;=5")/Table4[[#This Row],[Count]]</f>
        <v>0.125</v>
      </c>
      <c r="F32" s="1">
        <f>COUNTIFS(Table2[Sub-Sector],Table4[[#This Row],[Sub-Sector]],Table2[6M Return vs Nifty],"&gt;=10")/Table4[[#This Row],[Count]]</f>
        <v>0.5</v>
      </c>
      <c r="G32" s="1">
        <f>COUNTIFS(Table2[Sub-Sector],Table4[[#This Row],[Sub-Sector]],Table2[1Y Return vs Nifty],"&gt;=10")/Table4[[#This Row],[Count]]</f>
        <v>1</v>
      </c>
      <c r="H32" s="1">
        <f>COUNTIFS(Table2[Sub-Sector],Table4[[#This Row],[Sub-Sector]],Table2[RSI Exponential â€“ 14D],"&gt;=50")/Table4[[#This Row],[Count]]</f>
        <v>0.75</v>
      </c>
      <c r="I32" s="1">
        <f>COUNTIFS(Table2[Sub-Sector],Table4[[#This Row],[Sub-Sector]],Table2[Relative Volume],"&gt;=1")/Table4[[#This Row],[Count]]</f>
        <v>0</v>
      </c>
      <c r="J32" s="1">
        <f>COUNTIFS(Table2[Sub-Sector],Table4[[#This Row],[Sub-Sector]],Table2[% Away From Day Low],"&gt;=0.05")/Table4[[#This Row],[Count]]</f>
        <v>0</v>
      </c>
      <c r="K32" s="1">
        <f>COUNTIFS(Table2[Sub-Sector],Table4[[#This Row],[Sub-Sector]],Table2[% Away From Day High],"&lt;=0.05")/Table4[[#This Row],[Count]]</f>
        <v>0.875</v>
      </c>
      <c r="L32" s="1">
        <f>COUNTIFS(Table2[Sub-Sector],Table4[[#This Row],[Sub-Sector]],Table2[% Away From Current Week Low],"&gt;=0.05")/Table4[[#This Row],[Count]]</f>
        <v>0</v>
      </c>
      <c r="M32" s="1">
        <f>COUNTIFS(Table2[Sub-Sector],Table4[[#This Row],[Sub-Sector]],Table2[% Away From Current Week High],"&lt;=0.05")/Table4[[#This Row],[Count]]</f>
        <v>0.875</v>
      </c>
      <c r="N32" s="1">
        <f>COUNTIFS(Table2[Sub-Sector],Table4[[#This Row],[Sub-Sector]],Table2[% Away From Current Month Low],"&gt;=0.05")/Table4[[#This Row],[Count]]</f>
        <v>0</v>
      </c>
      <c r="O32" s="1">
        <f>COUNTIFS(Table2[Sub-Sector],Table4[[#This Row],[Sub-Sector]],Table2[% Away From Current Month High],"&lt;=0.05")/Table4[[#This Row],[Count]]</f>
        <v>0.875</v>
      </c>
      <c r="P32" s="1">
        <f>COUNTIFS(Table2[Sub-Sector],Table4[[#This Row],[Sub-Sector]],Table2[% Away From 52W High],"&lt;=10")/Table4[[#This Row],[Count]]</f>
        <v>0.625</v>
      </c>
      <c r="Q32" s="1">
        <f>COUNTIFS(Table2[Sub-Sector],Table4[[#This Row],[Sub-Sector]],Table2[% Away From 52W Low],"&gt;=10")/Table4[[#This Row],[Count]]</f>
        <v>1</v>
      </c>
      <c r="R32" s="1">
        <f>COUNTIFS(Table2[Sub-Sector],Table4[[#This Row],[Sub-Sector]],Table2[% Price above 20 EMA],"&gt;=0")/Table4[[#This Row],[Count]]</f>
        <v>0.75</v>
      </c>
      <c r="S32" s="1">
        <f>COUNTIFS(Table2[Sub-Sector],Table4[[#This Row],[Sub-Sector]],Table2[% Price above 50 EMA],"&gt;=0")/Table4[[#This Row],[Count]]</f>
        <v>0.75</v>
      </c>
      <c r="T32" s="1">
        <f>COUNTIFS(Table2[Sub-Sector],Table4[[#This Row],[Sub-Sector]],Table2[% Price above 200 EMA],"&gt;=0")/Table4[[#This Row],[Count]]</f>
        <v>1</v>
      </c>
      <c r="U32" s="1">
        <f>COUNTIFS(Table2[Sub-Sector],Table4[[#This Row],[Sub-Sector]],Table2[Rate of Change - Zone],"Positive")/Table4[[#This Row],[Count]]</f>
        <v>1</v>
      </c>
      <c r="V32" s="1">
        <f>COUNTIFS(Table2[Sub-Sector],Table4[[#This Row],[Sub-Sector]],Table2[Sharpe Ratio],"&gt;=0.10")/Table4[[#This Row],[Count]]</f>
        <v>0.375</v>
      </c>
      <c r="W3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356.5</v>
      </c>
      <c r="X32">
        <f>_xlfn.RANK.AVG(Table4[[#This Row],[Score]],Table4[Score],1)</f>
        <v>37</v>
      </c>
      <c r="Y3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187.5</v>
      </c>
      <c r="Z32">
        <f>_xlfn.RANK.AVG(Table4[[#This Row],[Score 2 ]],Table4[[Score 2 ]],1)</f>
        <v>31</v>
      </c>
    </row>
    <row r="33" spans="1:26" x14ac:dyDescent="0.3">
      <c r="A33" t="s">
        <v>944</v>
      </c>
      <c r="B33">
        <f>COUNTIFS(Table2[Sub-Sector],Table4[[#This Row],[Sub-Sector]])</f>
        <v>3</v>
      </c>
      <c r="C33" s="1">
        <f>COUNTIFS(Table2[Sub-Sector],Table4[[#This Row],[Sub-Sector]],Table2[Uptrend],"Uptrend")/Table4[[#This Row],[Count]]</f>
        <v>0.33333333333333331</v>
      </c>
      <c r="D33" s="1">
        <f>COUNTIFS(Table2[Sub-Sector],Table4[[#This Row],[Sub-Sector]],Table2[1W Return vs Nifty],"&gt;=5")/Table4[[#This Row],[Count]]</f>
        <v>0.66666666666666663</v>
      </c>
      <c r="E33" s="1">
        <f>COUNTIFS(Table2[Sub-Sector],Table4[[#This Row],[Sub-Sector]],Table2[1M Return vs Nifty],"&gt;=5")/Table4[[#This Row],[Count]]</f>
        <v>0.33333333333333331</v>
      </c>
      <c r="F33" s="1">
        <f>COUNTIFS(Table2[Sub-Sector],Table4[[#This Row],[Sub-Sector]],Table2[6M Return vs Nifty],"&gt;=10")/Table4[[#This Row],[Count]]</f>
        <v>0.33333333333333331</v>
      </c>
      <c r="G33" s="1">
        <f>COUNTIFS(Table2[Sub-Sector],Table4[[#This Row],[Sub-Sector]],Table2[1Y Return vs Nifty],"&gt;=10")/Table4[[#This Row],[Count]]</f>
        <v>0.66666666666666663</v>
      </c>
      <c r="H33" s="1">
        <f>COUNTIFS(Table2[Sub-Sector],Table4[[#This Row],[Sub-Sector]],Table2[RSI Exponential â€“ 14D],"&gt;=50")/Table4[[#This Row],[Count]]</f>
        <v>1</v>
      </c>
      <c r="I33" s="1">
        <f>COUNTIFS(Table2[Sub-Sector],Table4[[#This Row],[Sub-Sector]],Table2[Relative Volume],"&gt;=1")/Table4[[#This Row],[Count]]</f>
        <v>0.33333333333333331</v>
      </c>
      <c r="J33" s="1">
        <f>COUNTIFS(Table2[Sub-Sector],Table4[[#This Row],[Sub-Sector]],Table2[% Away From Day Low],"&gt;=0.05")/Table4[[#This Row],[Count]]</f>
        <v>0</v>
      </c>
      <c r="K33" s="1">
        <f>COUNTIFS(Table2[Sub-Sector],Table4[[#This Row],[Sub-Sector]],Table2[% Away From Day High],"&lt;=0.05")/Table4[[#This Row],[Count]]</f>
        <v>1</v>
      </c>
      <c r="L33" s="1">
        <f>COUNTIFS(Table2[Sub-Sector],Table4[[#This Row],[Sub-Sector]],Table2[% Away From Current Week Low],"&gt;=0.05")/Table4[[#This Row],[Count]]</f>
        <v>0.33333333333333331</v>
      </c>
      <c r="M33" s="1">
        <f>COUNTIFS(Table2[Sub-Sector],Table4[[#This Row],[Sub-Sector]],Table2[% Away From Current Week High],"&lt;=0.05")/Table4[[#This Row],[Count]]</f>
        <v>1</v>
      </c>
      <c r="N33" s="1">
        <f>COUNTIFS(Table2[Sub-Sector],Table4[[#This Row],[Sub-Sector]],Table2[% Away From Current Month Low],"&gt;=0.05")/Table4[[#This Row],[Count]]</f>
        <v>0.33333333333333331</v>
      </c>
      <c r="O33" s="1">
        <f>COUNTIFS(Table2[Sub-Sector],Table4[[#This Row],[Sub-Sector]],Table2[% Away From Current Month High],"&lt;=0.05")/Table4[[#This Row],[Count]]</f>
        <v>1</v>
      </c>
      <c r="P33" s="1">
        <f>COUNTIFS(Table2[Sub-Sector],Table4[[#This Row],[Sub-Sector]],Table2[% Away From 52W High],"&lt;=10")/Table4[[#This Row],[Count]]</f>
        <v>0.33333333333333331</v>
      </c>
      <c r="Q33" s="1">
        <f>COUNTIFS(Table2[Sub-Sector],Table4[[#This Row],[Sub-Sector]],Table2[% Away From 52W Low],"&gt;=10")/Table4[[#This Row],[Count]]</f>
        <v>1</v>
      </c>
      <c r="R33" s="1">
        <f>COUNTIFS(Table2[Sub-Sector],Table4[[#This Row],[Sub-Sector]],Table2[% Price above 20 EMA],"&gt;=0")/Table4[[#This Row],[Count]]</f>
        <v>1</v>
      </c>
      <c r="S33" s="1">
        <f>COUNTIFS(Table2[Sub-Sector],Table4[[#This Row],[Sub-Sector]],Table2[% Price above 50 EMA],"&gt;=0")/Table4[[#This Row],[Count]]</f>
        <v>0.66666666666666663</v>
      </c>
      <c r="T33" s="1">
        <f>COUNTIFS(Table2[Sub-Sector],Table4[[#This Row],[Sub-Sector]],Table2[% Price above 200 EMA],"&gt;=0")/Table4[[#This Row],[Count]]</f>
        <v>1</v>
      </c>
      <c r="U33" s="1">
        <f>COUNTIFS(Table2[Sub-Sector],Table4[[#This Row],[Sub-Sector]],Table2[Rate of Change - Zone],"Positive")/Table4[[#This Row],[Count]]</f>
        <v>1</v>
      </c>
      <c r="V33" s="1">
        <f>COUNTIFS(Table2[Sub-Sector],Table4[[#This Row],[Sub-Sector]],Table2[Sharpe Ratio],"&gt;=0.10")/Table4[[#This Row],[Count]]</f>
        <v>0.33333333333333331</v>
      </c>
      <c r="W3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277</v>
      </c>
      <c r="X33">
        <f>_xlfn.RANK.AVG(Table4[[#This Row],[Score]],Table4[Score],1)</f>
        <v>20</v>
      </c>
      <c r="Y3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189</v>
      </c>
      <c r="Z33">
        <f>_xlfn.RANK.AVG(Table4[[#This Row],[Score 2 ]],Table4[[Score 2 ]],1)</f>
        <v>32</v>
      </c>
    </row>
    <row r="34" spans="1:26" x14ac:dyDescent="0.3">
      <c r="A34" t="s">
        <v>488</v>
      </c>
      <c r="B34">
        <f>COUNTIFS(Table2[Sub-Sector],Table4[[#This Row],[Sub-Sector]])</f>
        <v>9</v>
      </c>
      <c r="C34" s="1">
        <f>COUNTIFS(Table2[Sub-Sector],Table4[[#This Row],[Sub-Sector]],Table2[Uptrend],"Uptrend")/Table4[[#This Row],[Count]]</f>
        <v>0.66666666666666663</v>
      </c>
      <c r="D34" s="1">
        <f>COUNTIFS(Table2[Sub-Sector],Table4[[#This Row],[Sub-Sector]],Table2[1W Return vs Nifty],"&gt;=5")/Table4[[#This Row],[Count]]</f>
        <v>0.1111111111111111</v>
      </c>
      <c r="E34" s="1">
        <f>COUNTIFS(Table2[Sub-Sector],Table4[[#This Row],[Sub-Sector]],Table2[1M Return vs Nifty],"&gt;=5")/Table4[[#This Row],[Count]]</f>
        <v>0.22222222222222221</v>
      </c>
      <c r="F34" s="1">
        <f>COUNTIFS(Table2[Sub-Sector],Table4[[#This Row],[Sub-Sector]],Table2[6M Return vs Nifty],"&gt;=10")/Table4[[#This Row],[Count]]</f>
        <v>0.77777777777777779</v>
      </c>
      <c r="G34" s="1">
        <f>COUNTIFS(Table2[Sub-Sector],Table4[[#This Row],[Sub-Sector]],Table2[1Y Return vs Nifty],"&gt;=10")/Table4[[#This Row],[Count]]</f>
        <v>0.44444444444444442</v>
      </c>
      <c r="H34" s="1">
        <f>COUNTIFS(Table2[Sub-Sector],Table4[[#This Row],[Sub-Sector]],Table2[RSI Exponential â€“ 14D],"&gt;=50")/Table4[[#This Row],[Count]]</f>
        <v>1</v>
      </c>
      <c r="I34" s="1">
        <f>COUNTIFS(Table2[Sub-Sector],Table4[[#This Row],[Sub-Sector]],Table2[Relative Volume],"&gt;=1")/Table4[[#This Row],[Count]]</f>
        <v>0.22222222222222221</v>
      </c>
      <c r="J34" s="1">
        <f>COUNTIFS(Table2[Sub-Sector],Table4[[#This Row],[Sub-Sector]],Table2[% Away From Day Low],"&gt;=0.05")/Table4[[#This Row],[Count]]</f>
        <v>0</v>
      </c>
      <c r="K34" s="1">
        <f>COUNTIFS(Table2[Sub-Sector],Table4[[#This Row],[Sub-Sector]],Table2[% Away From Day High],"&lt;=0.05")/Table4[[#This Row],[Count]]</f>
        <v>1</v>
      </c>
      <c r="L34" s="1">
        <f>COUNTIFS(Table2[Sub-Sector],Table4[[#This Row],[Sub-Sector]],Table2[% Away From Current Week Low],"&gt;=0.05")/Table4[[#This Row],[Count]]</f>
        <v>0.33333333333333331</v>
      </c>
      <c r="M34" s="1">
        <f>COUNTIFS(Table2[Sub-Sector],Table4[[#This Row],[Sub-Sector]],Table2[% Away From Current Week High],"&lt;=0.05")/Table4[[#This Row],[Count]]</f>
        <v>1</v>
      </c>
      <c r="N34" s="1">
        <f>COUNTIFS(Table2[Sub-Sector],Table4[[#This Row],[Sub-Sector]],Table2[% Away From Current Month Low],"&gt;=0.05")/Table4[[#This Row],[Count]]</f>
        <v>0.33333333333333331</v>
      </c>
      <c r="O34" s="1">
        <f>COUNTIFS(Table2[Sub-Sector],Table4[[#This Row],[Sub-Sector]],Table2[% Away From Current Month High],"&lt;=0.05")/Table4[[#This Row],[Count]]</f>
        <v>1</v>
      </c>
      <c r="P34" s="1">
        <f>COUNTIFS(Table2[Sub-Sector],Table4[[#This Row],[Sub-Sector]],Table2[% Away From 52W High],"&lt;=10")/Table4[[#This Row],[Count]]</f>
        <v>0.44444444444444442</v>
      </c>
      <c r="Q34" s="1">
        <f>COUNTIFS(Table2[Sub-Sector],Table4[[#This Row],[Sub-Sector]],Table2[% Away From 52W Low],"&gt;=10")/Table4[[#This Row],[Count]]</f>
        <v>1</v>
      </c>
      <c r="R34" s="1">
        <f>COUNTIFS(Table2[Sub-Sector],Table4[[#This Row],[Sub-Sector]],Table2[% Price above 20 EMA],"&gt;=0")/Table4[[#This Row],[Count]]</f>
        <v>1</v>
      </c>
      <c r="S34" s="1">
        <f>COUNTIFS(Table2[Sub-Sector],Table4[[#This Row],[Sub-Sector]],Table2[% Price above 50 EMA],"&gt;=0")/Table4[[#This Row],[Count]]</f>
        <v>0.88888888888888884</v>
      </c>
      <c r="T34" s="1">
        <f>COUNTIFS(Table2[Sub-Sector],Table4[[#This Row],[Sub-Sector]],Table2[% Price above 200 EMA],"&gt;=0")/Table4[[#This Row],[Count]]</f>
        <v>0.77777777777777779</v>
      </c>
      <c r="U34" s="1">
        <f>COUNTIFS(Table2[Sub-Sector],Table4[[#This Row],[Sub-Sector]],Table2[Rate of Change - Zone],"Positive")/Table4[[#This Row],[Count]]</f>
        <v>1</v>
      </c>
      <c r="V34" s="1">
        <f>COUNTIFS(Table2[Sub-Sector],Table4[[#This Row],[Sub-Sector]],Table2[Sharpe Ratio],"&gt;=0.10")/Table4[[#This Row],[Count]]</f>
        <v>0.33333333333333331</v>
      </c>
      <c r="W3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319.5</v>
      </c>
      <c r="X34">
        <f>_xlfn.RANK.AVG(Table4[[#This Row],[Score]],Table4[Score],1)</f>
        <v>30</v>
      </c>
      <c r="Y3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191</v>
      </c>
      <c r="Z34">
        <f>_xlfn.RANK.AVG(Table4[[#This Row],[Score 2 ]],Table4[[Score 2 ]],1)</f>
        <v>33</v>
      </c>
    </row>
    <row r="35" spans="1:26" x14ac:dyDescent="0.3">
      <c r="A35" t="s">
        <v>409</v>
      </c>
      <c r="B35">
        <f>COUNTIFS(Table2[Sub-Sector],Table4[[#This Row],[Sub-Sector]])</f>
        <v>8</v>
      </c>
      <c r="C35" s="1">
        <f>COUNTIFS(Table2[Sub-Sector],Table4[[#This Row],[Sub-Sector]],Table2[Uptrend],"Uptrend")/Table4[[#This Row],[Count]]</f>
        <v>0.625</v>
      </c>
      <c r="D35" s="1">
        <f>COUNTIFS(Table2[Sub-Sector],Table4[[#This Row],[Sub-Sector]],Table2[1W Return vs Nifty],"&gt;=5")/Table4[[#This Row],[Count]]</f>
        <v>0.375</v>
      </c>
      <c r="E35" s="1">
        <f>COUNTIFS(Table2[Sub-Sector],Table4[[#This Row],[Sub-Sector]],Table2[1M Return vs Nifty],"&gt;=5")/Table4[[#This Row],[Count]]</f>
        <v>0.375</v>
      </c>
      <c r="F35" s="1">
        <f>COUNTIFS(Table2[Sub-Sector],Table4[[#This Row],[Sub-Sector]],Table2[6M Return vs Nifty],"&gt;=10")/Table4[[#This Row],[Count]]</f>
        <v>0.75</v>
      </c>
      <c r="G35" s="1">
        <f>COUNTIFS(Table2[Sub-Sector],Table4[[#This Row],[Sub-Sector]],Table2[1Y Return vs Nifty],"&gt;=10")/Table4[[#This Row],[Count]]</f>
        <v>0.75</v>
      </c>
      <c r="H35" s="1">
        <f>COUNTIFS(Table2[Sub-Sector],Table4[[#This Row],[Sub-Sector]],Table2[RSI Exponential â€“ 14D],"&gt;=50")/Table4[[#This Row],[Count]]</f>
        <v>0.75</v>
      </c>
      <c r="I35" s="1">
        <f>COUNTIFS(Table2[Sub-Sector],Table4[[#This Row],[Sub-Sector]],Table2[Relative Volume],"&gt;=1")/Table4[[#This Row],[Count]]</f>
        <v>0.25</v>
      </c>
      <c r="J35" s="1">
        <f>COUNTIFS(Table2[Sub-Sector],Table4[[#This Row],[Sub-Sector]],Table2[% Away From Day Low],"&gt;=0.05")/Table4[[#This Row],[Count]]</f>
        <v>0</v>
      </c>
      <c r="K35" s="1">
        <f>COUNTIFS(Table2[Sub-Sector],Table4[[#This Row],[Sub-Sector]],Table2[% Away From Day High],"&lt;=0.05")/Table4[[#This Row],[Count]]</f>
        <v>1</v>
      </c>
      <c r="L35" s="1">
        <f>COUNTIFS(Table2[Sub-Sector],Table4[[#This Row],[Sub-Sector]],Table2[% Away From Current Week Low],"&gt;=0.05")/Table4[[#This Row],[Count]]</f>
        <v>0.25</v>
      </c>
      <c r="M35" s="1">
        <f>COUNTIFS(Table2[Sub-Sector],Table4[[#This Row],[Sub-Sector]],Table2[% Away From Current Week High],"&lt;=0.05")/Table4[[#This Row],[Count]]</f>
        <v>0.875</v>
      </c>
      <c r="N35" s="1">
        <f>COUNTIFS(Table2[Sub-Sector],Table4[[#This Row],[Sub-Sector]],Table2[% Away From Current Month Low],"&gt;=0.05")/Table4[[#This Row],[Count]]</f>
        <v>0.25</v>
      </c>
      <c r="O35" s="1">
        <f>COUNTIFS(Table2[Sub-Sector],Table4[[#This Row],[Sub-Sector]],Table2[% Away From Current Month High],"&lt;=0.05")/Table4[[#This Row],[Count]]</f>
        <v>0.875</v>
      </c>
      <c r="P35" s="1">
        <f>COUNTIFS(Table2[Sub-Sector],Table4[[#This Row],[Sub-Sector]],Table2[% Away From 52W High],"&lt;=10")/Table4[[#This Row],[Count]]</f>
        <v>0.25</v>
      </c>
      <c r="Q35" s="1">
        <f>COUNTIFS(Table2[Sub-Sector],Table4[[#This Row],[Sub-Sector]],Table2[% Away From 52W Low],"&gt;=10")/Table4[[#This Row],[Count]]</f>
        <v>0.875</v>
      </c>
      <c r="R35" s="1">
        <f>COUNTIFS(Table2[Sub-Sector],Table4[[#This Row],[Sub-Sector]],Table2[% Price above 20 EMA],"&gt;=0")/Table4[[#This Row],[Count]]</f>
        <v>0.75</v>
      </c>
      <c r="S35" s="1">
        <f>COUNTIFS(Table2[Sub-Sector],Table4[[#This Row],[Sub-Sector]],Table2[% Price above 50 EMA],"&gt;=0")/Table4[[#This Row],[Count]]</f>
        <v>0.625</v>
      </c>
      <c r="T35" s="1">
        <f>COUNTIFS(Table2[Sub-Sector],Table4[[#This Row],[Sub-Sector]],Table2[% Price above 200 EMA],"&gt;=0")/Table4[[#This Row],[Count]]</f>
        <v>0.75</v>
      </c>
      <c r="U35" s="1">
        <f>COUNTIFS(Table2[Sub-Sector],Table4[[#This Row],[Sub-Sector]],Table2[Rate of Change - Zone],"Positive")/Table4[[#This Row],[Count]]</f>
        <v>0.875</v>
      </c>
      <c r="V35" s="1">
        <f>COUNTIFS(Table2[Sub-Sector],Table4[[#This Row],[Sub-Sector]],Table2[Sharpe Ratio],"&gt;=0.10")/Table4[[#This Row],[Count]]</f>
        <v>0.25</v>
      </c>
      <c r="W3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273</v>
      </c>
      <c r="X35">
        <f>_xlfn.RANK.AVG(Table4[[#This Row],[Score]],Table4[Score],1)</f>
        <v>18</v>
      </c>
      <c r="Y3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191.5</v>
      </c>
      <c r="Z35">
        <f>_xlfn.RANK.AVG(Table4[[#This Row],[Score 2 ]],Table4[[Score 2 ]],1)</f>
        <v>34</v>
      </c>
    </row>
    <row r="36" spans="1:26" x14ac:dyDescent="0.3">
      <c r="A36" t="s">
        <v>222</v>
      </c>
      <c r="B36">
        <f>COUNTIFS(Table2[Sub-Sector],Table4[[#This Row],[Sub-Sector]])</f>
        <v>7</v>
      </c>
      <c r="C36" s="1">
        <f>COUNTIFS(Table2[Sub-Sector],Table4[[#This Row],[Sub-Sector]],Table2[Uptrend],"Uptrend")/Table4[[#This Row],[Count]]</f>
        <v>0.2857142857142857</v>
      </c>
      <c r="D36" s="1">
        <f>COUNTIFS(Table2[Sub-Sector],Table4[[#This Row],[Sub-Sector]],Table2[1W Return vs Nifty],"&gt;=5")/Table4[[#This Row],[Count]]</f>
        <v>0.2857142857142857</v>
      </c>
      <c r="E36" s="1">
        <f>COUNTIFS(Table2[Sub-Sector],Table4[[#This Row],[Sub-Sector]],Table2[1M Return vs Nifty],"&gt;=5")/Table4[[#This Row],[Count]]</f>
        <v>0.42857142857142855</v>
      </c>
      <c r="F36" s="1">
        <f>COUNTIFS(Table2[Sub-Sector],Table4[[#This Row],[Sub-Sector]],Table2[6M Return vs Nifty],"&gt;=10")/Table4[[#This Row],[Count]]</f>
        <v>0.14285714285714285</v>
      </c>
      <c r="G36" s="1">
        <f>COUNTIFS(Table2[Sub-Sector],Table4[[#This Row],[Sub-Sector]],Table2[1Y Return vs Nifty],"&gt;=10")/Table4[[#This Row],[Count]]</f>
        <v>0.42857142857142855</v>
      </c>
      <c r="H36" s="1">
        <f>COUNTIFS(Table2[Sub-Sector],Table4[[#This Row],[Sub-Sector]],Table2[RSI Exponential â€“ 14D],"&gt;=50")/Table4[[#This Row],[Count]]</f>
        <v>1</v>
      </c>
      <c r="I36" s="1">
        <f>COUNTIFS(Table2[Sub-Sector],Table4[[#This Row],[Sub-Sector]],Table2[Relative Volume],"&gt;=1")/Table4[[#This Row],[Count]]</f>
        <v>0.7142857142857143</v>
      </c>
      <c r="J36" s="1">
        <f>COUNTIFS(Table2[Sub-Sector],Table4[[#This Row],[Sub-Sector]],Table2[% Away From Day Low],"&gt;=0.05")/Table4[[#This Row],[Count]]</f>
        <v>0</v>
      </c>
      <c r="K36" s="1">
        <f>COUNTIFS(Table2[Sub-Sector],Table4[[#This Row],[Sub-Sector]],Table2[% Away From Day High],"&lt;=0.05")/Table4[[#This Row],[Count]]</f>
        <v>1</v>
      </c>
      <c r="L36" s="1">
        <f>COUNTIFS(Table2[Sub-Sector],Table4[[#This Row],[Sub-Sector]],Table2[% Away From Current Week Low],"&gt;=0.05")/Table4[[#This Row],[Count]]</f>
        <v>0.2857142857142857</v>
      </c>
      <c r="M36" s="1">
        <f>COUNTIFS(Table2[Sub-Sector],Table4[[#This Row],[Sub-Sector]],Table2[% Away From Current Week High],"&lt;=0.05")/Table4[[#This Row],[Count]]</f>
        <v>1</v>
      </c>
      <c r="N36" s="1">
        <f>COUNTIFS(Table2[Sub-Sector],Table4[[#This Row],[Sub-Sector]],Table2[% Away From Current Month Low],"&gt;=0.05")/Table4[[#This Row],[Count]]</f>
        <v>0.2857142857142857</v>
      </c>
      <c r="O36" s="1">
        <f>COUNTIFS(Table2[Sub-Sector],Table4[[#This Row],[Sub-Sector]],Table2[% Away From Current Month High],"&lt;=0.05")/Table4[[#This Row],[Count]]</f>
        <v>1</v>
      </c>
      <c r="P36" s="1">
        <f>COUNTIFS(Table2[Sub-Sector],Table4[[#This Row],[Sub-Sector]],Table2[% Away From 52W High],"&lt;=10")/Table4[[#This Row],[Count]]</f>
        <v>0.2857142857142857</v>
      </c>
      <c r="Q36" s="1">
        <f>COUNTIFS(Table2[Sub-Sector],Table4[[#This Row],[Sub-Sector]],Table2[% Away From 52W Low],"&gt;=10")/Table4[[#This Row],[Count]]</f>
        <v>1</v>
      </c>
      <c r="R36" s="1">
        <f>COUNTIFS(Table2[Sub-Sector],Table4[[#This Row],[Sub-Sector]],Table2[% Price above 20 EMA],"&gt;=0")/Table4[[#This Row],[Count]]</f>
        <v>1</v>
      </c>
      <c r="S36" s="1">
        <f>COUNTIFS(Table2[Sub-Sector],Table4[[#This Row],[Sub-Sector]],Table2[% Price above 50 EMA],"&gt;=0")/Table4[[#This Row],[Count]]</f>
        <v>1</v>
      </c>
      <c r="T36" s="1">
        <f>COUNTIFS(Table2[Sub-Sector],Table4[[#This Row],[Sub-Sector]],Table2[% Price above 200 EMA],"&gt;=0")/Table4[[#This Row],[Count]]</f>
        <v>0.8571428571428571</v>
      </c>
      <c r="U36" s="1">
        <f>COUNTIFS(Table2[Sub-Sector],Table4[[#This Row],[Sub-Sector]],Table2[Rate of Change - Zone],"Positive")/Table4[[#This Row],[Count]]</f>
        <v>1</v>
      </c>
      <c r="V36" s="1">
        <f>COUNTIFS(Table2[Sub-Sector],Table4[[#This Row],[Sub-Sector]],Table2[Sharpe Ratio],"&gt;=0.10")/Table4[[#This Row],[Count]]</f>
        <v>0.5714285714285714</v>
      </c>
      <c r="W3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314.5</v>
      </c>
      <c r="X36">
        <f>_xlfn.RANK.AVG(Table4[[#This Row],[Score]],Table4[Score],1)</f>
        <v>27.5</v>
      </c>
      <c r="Y3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195.5</v>
      </c>
      <c r="Z36">
        <f>_xlfn.RANK.AVG(Table4[[#This Row],[Score 2 ]],Table4[[Score 2 ]],1)</f>
        <v>35</v>
      </c>
    </row>
    <row r="37" spans="1:26" x14ac:dyDescent="0.3">
      <c r="A37" t="s">
        <v>27</v>
      </c>
      <c r="B37">
        <f>COUNTIFS(Table2[Sub-Sector],Table4[[#This Row],[Sub-Sector]])</f>
        <v>4</v>
      </c>
      <c r="C37" s="1">
        <f>COUNTIFS(Table2[Sub-Sector],Table4[[#This Row],[Sub-Sector]],Table2[Uptrend],"Uptrend")/Table4[[#This Row],[Count]]</f>
        <v>0</v>
      </c>
      <c r="D37" s="1">
        <f>COUNTIFS(Table2[Sub-Sector],Table4[[#This Row],[Sub-Sector]],Table2[1W Return vs Nifty],"&gt;=5")/Table4[[#This Row],[Count]]</f>
        <v>0.5</v>
      </c>
      <c r="E37" s="1">
        <f>COUNTIFS(Table2[Sub-Sector],Table4[[#This Row],[Sub-Sector]],Table2[1M Return vs Nifty],"&gt;=5")/Table4[[#This Row],[Count]]</f>
        <v>0</v>
      </c>
      <c r="F37" s="1">
        <f>COUNTIFS(Table2[Sub-Sector],Table4[[#This Row],[Sub-Sector]],Table2[6M Return vs Nifty],"&gt;=10")/Table4[[#This Row],[Count]]</f>
        <v>0.25</v>
      </c>
      <c r="G37" s="1">
        <f>COUNTIFS(Table2[Sub-Sector],Table4[[#This Row],[Sub-Sector]],Table2[1Y Return vs Nifty],"&gt;=10")/Table4[[#This Row],[Count]]</f>
        <v>0.25</v>
      </c>
      <c r="H37" s="1">
        <f>COUNTIFS(Table2[Sub-Sector],Table4[[#This Row],[Sub-Sector]],Table2[RSI Exponential â€“ 14D],"&gt;=50")/Table4[[#This Row],[Count]]</f>
        <v>1</v>
      </c>
      <c r="I37" s="1">
        <f>COUNTIFS(Table2[Sub-Sector],Table4[[#This Row],[Sub-Sector]],Table2[Relative Volume],"&gt;=1")/Table4[[#This Row],[Count]]</f>
        <v>0.75</v>
      </c>
      <c r="J37" s="1">
        <f>COUNTIFS(Table2[Sub-Sector],Table4[[#This Row],[Sub-Sector]],Table2[% Away From Day Low],"&gt;=0.05")/Table4[[#This Row],[Count]]</f>
        <v>0</v>
      </c>
      <c r="K37" s="1">
        <f>COUNTIFS(Table2[Sub-Sector],Table4[[#This Row],[Sub-Sector]],Table2[% Away From Day High],"&lt;=0.05")/Table4[[#This Row],[Count]]</f>
        <v>1</v>
      </c>
      <c r="L37" s="1">
        <f>COUNTIFS(Table2[Sub-Sector],Table4[[#This Row],[Sub-Sector]],Table2[% Away From Current Week Low],"&gt;=0.05")/Table4[[#This Row],[Count]]</f>
        <v>0</v>
      </c>
      <c r="M37" s="1">
        <f>COUNTIFS(Table2[Sub-Sector],Table4[[#This Row],[Sub-Sector]],Table2[% Away From Current Week High],"&lt;=0.05")/Table4[[#This Row],[Count]]</f>
        <v>1</v>
      </c>
      <c r="N37" s="1">
        <f>COUNTIFS(Table2[Sub-Sector],Table4[[#This Row],[Sub-Sector]],Table2[% Away From Current Month Low],"&gt;=0.05")/Table4[[#This Row],[Count]]</f>
        <v>0</v>
      </c>
      <c r="O37" s="1">
        <f>COUNTIFS(Table2[Sub-Sector],Table4[[#This Row],[Sub-Sector]],Table2[% Away From Current Month High],"&lt;=0.05")/Table4[[#This Row],[Count]]</f>
        <v>1</v>
      </c>
      <c r="P37" s="1">
        <f>COUNTIFS(Table2[Sub-Sector],Table4[[#This Row],[Sub-Sector]],Table2[% Away From 52W High],"&lt;=10")/Table4[[#This Row],[Count]]</f>
        <v>0.25</v>
      </c>
      <c r="Q37" s="1">
        <f>COUNTIFS(Table2[Sub-Sector],Table4[[#This Row],[Sub-Sector]],Table2[% Away From 52W Low],"&gt;=10")/Table4[[#This Row],[Count]]</f>
        <v>1</v>
      </c>
      <c r="R37" s="1">
        <f>COUNTIFS(Table2[Sub-Sector],Table4[[#This Row],[Sub-Sector]],Table2[% Price above 20 EMA],"&gt;=0")/Table4[[#This Row],[Count]]</f>
        <v>1</v>
      </c>
      <c r="S37" s="1">
        <f>COUNTIFS(Table2[Sub-Sector],Table4[[#This Row],[Sub-Sector]],Table2[% Price above 50 EMA],"&gt;=0")/Table4[[#This Row],[Count]]</f>
        <v>0.5</v>
      </c>
      <c r="T37" s="1">
        <f>COUNTIFS(Table2[Sub-Sector],Table4[[#This Row],[Sub-Sector]],Table2[% Price above 200 EMA],"&gt;=0")/Table4[[#This Row],[Count]]</f>
        <v>0.25</v>
      </c>
      <c r="U37" s="1">
        <f>COUNTIFS(Table2[Sub-Sector],Table4[[#This Row],[Sub-Sector]],Table2[Rate of Change - Zone],"Positive")/Table4[[#This Row],[Count]]</f>
        <v>1</v>
      </c>
      <c r="V37" s="1">
        <f>COUNTIFS(Table2[Sub-Sector],Table4[[#This Row],[Sub-Sector]],Table2[Sharpe Ratio],"&gt;=0.10")/Table4[[#This Row],[Count]]</f>
        <v>0.25</v>
      </c>
      <c r="W3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407</v>
      </c>
      <c r="X37">
        <f>_xlfn.RANK.AVG(Table4[[#This Row],[Score]],Table4[Score],1)</f>
        <v>51</v>
      </c>
      <c r="Y3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197</v>
      </c>
      <c r="Z37">
        <f>_xlfn.RANK.AVG(Table4[[#This Row],[Score 2 ]],Table4[[Score 2 ]],1)</f>
        <v>36</v>
      </c>
    </row>
    <row r="38" spans="1:26" x14ac:dyDescent="0.3">
      <c r="A38" t="s">
        <v>365</v>
      </c>
      <c r="B38">
        <f>COUNTIFS(Table2[Sub-Sector],Table4[[#This Row],[Sub-Sector]])</f>
        <v>5</v>
      </c>
      <c r="C38" s="1">
        <f>COUNTIFS(Table2[Sub-Sector],Table4[[#This Row],[Sub-Sector]],Table2[Uptrend],"Uptrend")/Table4[[#This Row],[Count]]</f>
        <v>0.4</v>
      </c>
      <c r="D38" s="1">
        <f>COUNTIFS(Table2[Sub-Sector],Table4[[#This Row],[Sub-Sector]],Table2[1W Return vs Nifty],"&gt;=5")/Table4[[#This Row],[Count]]</f>
        <v>0.2</v>
      </c>
      <c r="E38" s="1">
        <f>COUNTIFS(Table2[Sub-Sector],Table4[[#This Row],[Sub-Sector]],Table2[1M Return vs Nifty],"&gt;=5")/Table4[[#This Row],[Count]]</f>
        <v>0.2</v>
      </c>
      <c r="F38" s="1">
        <f>COUNTIFS(Table2[Sub-Sector],Table4[[#This Row],[Sub-Sector]],Table2[6M Return vs Nifty],"&gt;=10")/Table4[[#This Row],[Count]]</f>
        <v>0.8</v>
      </c>
      <c r="G38" s="1">
        <f>COUNTIFS(Table2[Sub-Sector],Table4[[#This Row],[Sub-Sector]],Table2[1Y Return vs Nifty],"&gt;=10")/Table4[[#This Row],[Count]]</f>
        <v>0.4</v>
      </c>
      <c r="H38" s="1">
        <f>COUNTIFS(Table2[Sub-Sector],Table4[[#This Row],[Sub-Sector]],Table2[RSI Exponential â€“ 14D],"&gt;=50")/Table4[[#This Row],[Count]]</f>
        <v>1</v>
      </c>
      <c r="I38" s="1">
        <f>COUNTIFS(Table2[Sub-Sector],Table4[[#This Row],[Sub-Sector]],Table2[Relative Volume],"&gt;=1")/Table4[[#This Row],[Count]]</f>
        <v>0.2</v>
      </c>
      <c r="J38" s="1">
        <f>COUNTIFS(Table2[Sub-Sector],Table4[[#This Row],[Sub-Sector]],Table2[% Away From Day Low],"&gt;=0.05")/Table4[[#This Row],[Count]]</f>
        <v>0</v>
      </c>
      <c r="K38" s="1">
        <f>COUNTIFS(Table2[Sub-Sector],Table4[[#This Row],[Sub-Sector]],Table2[% Away From Day High],"&lt;=0.05")/Table4[[#This Row],[Count]]</f>
        <v>1</v>
      </c>
      <c r="L38" s="1">
        <f>COUNTIFS(Table2[Sub-Sector],Table4[[#This Row],[Sub-Sector]],Table2[% Away From Current Week Low],"&gt;=0.05")/Table4[[#This Row],[Count]]</f>
        <v>0.2</v>
      </c>
      <c r="M38" s="1">
        <f>COUNTIFS(Table2[Sub-Sector],Table4[[#This Row],[Sub-Sector]],Table2[% Away From Current Week High],"&lt;=0.05")/Table4[[#This Row],[Count]]</f>
        <v>1</v>
      </c>
      <c r="N38" s="1">
        <f>COUNTIFS(Table2[Sub-Sector],Table4[[#This Row],[Sub-Sector]],Table2[% Away From Current Month Low],"&gt;=0.05")/Table4[[#This Row],[Count]]</f>
        <v>0.2</v>
      </c>
      <c r="O38" s="1">
        <f>COUNTIFS(Table2[Sub-Sector],Table4[[#This Row],[Sub-Sector]],Table2[% Away From Current Month High],"&lt;=0.05")/Table4[[#This Row],[Count]]</f>
        <v>1</v>
      </c>
      <c r="P38" s="1">
        <f>COUNTIFS(Table2[Sub-Sector],Table4[[#This Row],[Sub-Sector]],Table2[% Away From 52W High],"&lt;=10")/Table4[[#This Row],[Count]]</f>
        <v>0.4</v>
      </c>
      <c r="Q38" s="1">
        <f>COUNTIFS(Table2[Sub-Sector],Table4[[#This Row],[Sub-Sector]],Table2[% Away From 52W Low],"&gt;=10")/Table4[[#This Row],[Count]]</f>
        <v>1</v>
      </c>
      <c r="R38" s="1">
        <f>COUNTIFS(Table2[Sub-Sector],Table4[[#This Row],[Sub-Sector]],Table2[% Price above 20 EMA],"&gt;=0")/Table4[[#This Row],[Count]]</f>
        <v>0.8</v>
      </c>
      <c r="S38" s="1">
        <f>COUNTIFS(Table2[Sub-Sector],Table4[[#This Row],[Sub-Sector]],Table2[% Price above 50 EMA],"&gt;=0")/Table4[[#This Row],[Count]]</f>
        <v>0.6</v>
      </c>
      <c r="T38" s="1">
        <f>COUNTIFS(Table2[Sub-Sector],Table4[[#This Row],[Sub-Sector]],Table2[% Price above 200 EMA],"&gt;=0")/Table4[[#This Row],[Count]]</f>
        <v>0.8</v>
      </c>
      <c r="U38" s="1">
        <f>COUNTIFS(Table2[Sub-Sector],Table4[[#This Row],[Sub-Sector]],Table2[Rate of Change - Zone],"Positive")/Table4[[#This Row],[Count]]</f>
        <v>1</v>
      </c>
      <c r="V38" s="1">
        <f>COUNTIFS(Table2[Sub-Sector],Table4[[#This Row],[Sub-Sector]],Table2[Sharpe Ratio],"&gt;=0.10")/Table4[[#This Row],[Count]]</f>
        <v>0.2</v>
      </c>
      <c r="W3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337</v>
      </c>
      <c r="X38">
        <f>_xlfn.RANK.AVG(Table4[[#This Row],[Score]],Table4[Score],1)</f>
        <v>33</v>
      </c>
      <c r="Y3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198</v>
      </c>
      <c r="Z38">
        <f>_xlfn.RANK.AVG(Table4[[#This Row],[Score 2 ]],Table4[[Score 2 ]],1)</f>
        <v>37</v>
      </c>
    </row>
    <row r="39" spans="1:26" x14ac:dyDescent="0.3">
      <c r="A39" t="s">
        <v>1339</v>
      </c>
      <c r="B39">
        <f>COUNTIFS(Table2[Sub-Sector],Table4[[#This Row],[Sub-Sector]])</f>
        <v>2</v>
      </c>
      <c r="C39" s="1">
        <f>COUNTIFS(Table2[Sub-Sector],Table4[[#This Row],[Sub-Sector]],Table2[Uptrend],"Uptrend")/Table4[[#This Row],[Count]]</f>
        <v>0.5</v>
      </c>
      <c r="D39" s="1">
        <f>COUNTIFS(Table2[Sub-Sector],Table4[[#This Row],[Sub-Sector]],Table2[1W Return vs Nifty],"&gt;=5")/Table4[[#This Row],[Count]]</f>
        <v>0.5</v>
      </c>
      <c r="E39" s="1">
        <f>COUNTIFS(Table2[Sub-Sector],Table4[[#This Row],[Sub-Sector]],Table2[1M Return vs Nifty],"&gt;=5")/Table4[[#This Row],[Count]]</f>
        <v>0.5</v>
      </c>
      <c r="F39" s="1">
        <f>COUNTIFS(Table2[Sub-Sector],Table4[[#This Row],[Sub-Sector]],Table2[6M Return vs Nifty],"&gt;=10")/Table4[[#This Row],[Count]]</f>
        <v>0</v>
      </c>
      <c r="G39" s="1">
        <f>COUNTIFS(Table2[Sub-Sector],Table4[[#This Row],[Sub-Sector]],Table2[1Y Return vs Nifty],"&gt;=10")/Table4[[#This Row],[Count]]</f>
        <v>0.5</v>
      </c>
      <c r="H39" s="1">
        <f>COUNTIFS(Table2[Sub-Sector],Table4[[#This Row],[Sub-Sector]],Table2[RSI Exponential â€“ 14D],"&gt;=50")/Table4[[#This Row],[Count]]</f>
        <v>1</v>
      </c>
      <c r="I39" s="1">
        <f>COUNTIFS(Table2[Sub-Sector],Table4[[#This Row],[Sub-Sector]],Table2[Relative Volume],"&gt;=1")/Table4[[#This Row],[Count]]</f>
        <v>1</v>
      </c>
      <c r="J39" s="1">
        <f>COUNTIFS(Table2[Sub-Sector],Table4[[#This Row],[Sub-Sector]],Table2[% Away From Day Low],"&gt;=0.05")/Table4[[#This Row],[Count]]</f>
        <v>0</v>
      </c>
      <c r="K39" s="1">
        <f>COUNTIFS(Table2[Sub-Sector],Table4[[#This Row],[Sub-Sector]],Table2[% Away From Day High],"&lt;=0.05")/Table4[[#This Row],[Count]]</f>
        <v>1</v>
      </c>
      <c r="L39" s="1">
        <f>COUNTIFS(Table2[Sub-Sector],Table4[[#This Row],[Sub-Sector]],Table2[% Away From Current Week Low],"&gt;=0.05")/Table4[[#This Row],[Count]]</f>
        <v>1</v>
      </c>
      <c r="M39" s="1">
        <f>COUNTIFS(Table2[Sub-Sector],Table4[[#This Row],[Sub-Sector]],Table2[% Away From Current Week High],"&lt;=0.05")/Table4[[#This Row],[Count]]</f>
        <v>1</v>
      </c>
      <c r="N39" s="1">
        <f>COUNTIFS(Table2[Sub-Sector],Table4[[#This Row],[Sub-Sector]],Table2[% Away From Current Month Low],"&gt;=0.05")/Table4[[#This Row],[Count]]</f>
        <v>1</v>
      </c>
      <c r="O39" s="1">
        <f>COUNTIFS(Table2[Sub-Sector],Table4[[#This Row],[Sub-Sector]],Table2[% Away From Current Month High],"&lt;=0.05")/Table4[[#This Row],[Count]]</f>
        <v>1</v>
      </c>
      <c r="P39" s="1">
        <f>COUNTIFS(Table2[Sub-Sector],Table4[[#This Row],[Sub-Sector]],Table2[% Away From 52W High],"&lt;=10")/Table4[[#This Row],[Count]]</f>
        <v>0</v>
      </c>
      <c r="Q39" s="1">
        <f>COUNTIFS(Table2[Sub-Sector],Table4[[#This Row],[Sub-Sector]],Table2[% Away From 52W Low],"&gt;=10")/Table4[[#This Row],[Count]]</f>
        <v>1</v>
      </c>
      <c r="R39" s="1">
        <f>COUNTIFS(Table2[Sub-Sector],Table4[[#This Row],[Sub-Sector]],Table2[% Price above 20 EMA],"&gt;=0")/Table4[[#This Row],[Count]]</f>
        <v>1</v>
      </c>
      <c r="S39" s="1">
        <f>COUNTIFS(Table2[Sub-Sector],Table4[[#This Row],[Sub-Sector]],Table2[% Price above 50 EMA],"&gt;=0")/Table4[[#This Row],[Count]]</f>
        <v>0.5</v>
      </c>
      <c r="T39" s="1">
        <f>COUNTIFS(Table2[Sub-Sector],Table4[[#This Row],[Sub-Sector]],Table2[% Price above 200 EMA],"&gt;=0")/Table4[[#This Row],[Count]]</f>
        <v>0.5</v>
      </c>
      <c r="U39" s="1">
        <f>COUNTIFS(Table2[Sub-Sector],Table4[[#This Row],[Sub-Sector]],Table2[Rate of Change - Zone],"Positive")/Table4[[#This Row],[Count]]</f>
        <v>1</v>
      </c>
      <c r="V39" s="1">
        <f>COUNTIFS(Table2[Sub-Sector],Table4[[#This Row],[Sub-Sector]],Table2[Sharpe Ratio],"&gt;=0.10")/Table4[[#This Row],[Count]]</f>
        <v>0</v>
      </c>
      <c r="W3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262</v>
      </c>
      <c r="X39">
        <f>_xlfn.RANK.AVG(Table4[[#This Row],[Score]],Table4[Score],1)</f>
        <v>16</v>
      </c>
      <c r="Y3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199</v>
      </c>
      <c r="Z39">
        <f>_xlfn.RANK.AVG(Table4[[#This Row],[Score 2 ]],Table4[[Score 2 ]],1)</f>
        <v>38</v>
      </c>
    </row>
    <row r="40" spans="1:26" x14ac:dyDescent="0.3">
      <c r="A40" t="s">
        <v>120</v>
      </c>
      <c r="B40">
        <f>COUNTIFS(Table2[Sub-Sector],Table4[[#This Row],[Sub-Sector]])</f>
        <v>6</v>
      </c>
      <c r="C40" s="1">
        <f>COUNTIFS(Table2[Sub-Sector],Table4[[#This Row],[Sub-Sector]],Table2[Uptrend],"Uptrend")/Table4[[#This Row],[Count]]</f>
        <v>0.83333333333333337</v>
      </c>
      <c r="D40" s="1">
        <f>COUNTIFS(Table2[Sub-Sector],Table4[[#This Row],[Sub-Sector]],Table2[1W Return vs Nifty],"&gt;=5")/Table4[[#This Row],[Count]]</f>
        <v>0.33333333333333331</v>
      </c>
      <c r="E40" s="1">
        <f>COUNTIFS(Table2[Sub-Sector],Table4[[#This Row],[Sub-Sector]],Table2[1M Return vs Nifty],"&gt;=5")/Table4[[#This Row],[Count]]</f>
        <v>0.66666666666666663</v>
      </c>
      <c r="F40" s="1">
        <f>COUNTIFS(Table2[Sub-Sector],Table4[[#This Row],[Sub-Sector]],Table2[6M Return vs Nifty],"&gt;=10")/Table4[[#This Row],[Count]]</f>
        <v>0.66666666666666663</v>
      </c>
      <c r="G40" s="1">
        <f>COUNTIFS(Table2[Sub-Sector],Table4[[#This Row],[Sub-Sector]],Table2[1Y Return vs Nifty],"&gt;=10")/Table4[[#This Row],[Count]]</f>
        <v>0.66666666666666663</v>
      </c>
      <c r="H40" s="1">
        <f>COUNTIFS(Table2[Sub-Sector],Table4[[#This Row],[Sub-Sector]],Table2[RSI Exponential â€“ 14D],"&gt;=50")/Table4[[#This Row],[Count]]</f>
        <v>0.66666666666666663</v>
      </c>
      <c r="I40" s="1">
        <f>COUNTIFS(Table2[Sub-Sector],Table4[[#This Row],[Sub-Sector]],Table2[Relative Volume],"&gt;=1")/Table4[[#This Row],[Count]]</f>
        <v>0.33333333333333331</v>
      </c>
      <c r="J40" s="1">
        <f>COUNTIFS(Table2[Sub-Sector],Table4[[#This Row],[Sub-Sector]],Table2[% Away From Day Low],"&gt;=0.05")/Table4[[#This Row],[Count]]</f>
        <v>0.16666666666666666</v>
      </c>
      <c r="K40" s="1">
        <f>COUNTIFS(Table2[Sub-Sector],Table4[[#This Row],[Sub-Sector]],Table2[% Away From Day High],"&lt;=0.05")/Table4[[#This Row],[Count]]</f>
        <v>0.83333333333333337</v>
      </c>
      <c r="L40" s="1">
        <f>COUNTIFS(Table2[Sub-Sector],Table4[[#This Row],[Sub-Sector]],Table2[% Away From Current Week Low],"&gt;=0.05")/Table4[[#This Row],[Count]]</f>
        <v>0.33333333333333331</v>
      </c>
      <c r="M40" s="1">
        <f>COUNTIFS(Table2[Sub-Sector],Table4[[#This Row],[Sub-Sector]],Table2[% Away From Current Week High],"&lt;=0.05")/Table4[[#This Row],[Count]]</f>
        <v>0.83333333333333337</v>
      </c>
      <c r="N40" s="1">
        <f>COUNTIFS(Table2[Sub-Sector],Table4[[#This Row],[Sub-Sector]],Table2[% Away From Current Month Low],"&gt;=0.05")/Table4[[#This Row],[Count]]</f>
        <v>0.33333333333333331</v>
      </c>
      <c r="O40" s="1">
        <f>COUNTIFS(Table2[Sub-Sector],Table4[[#This Row],[Sub-Sector]],Table2[% Away From Current Month High],"&lt;=0.05")/Table4[[#This Row],[Count]]</f>
        <v>0.83333333333333337</v>
      </c>
      <c r="P40" s="1">
        <f>COUNTIFS(Table2[Sub-Sector],Table4[[#This Row],[Sub-Sector]],Table2[% Away From 52W High],"&lt;=10")/Table4[[#This Row],[Count]]</f>
        <v>0.66666666666666663</v>
      </c>
      <c r="Q40" s="1">
        <f>COUNTIFS(Table2[Sub-Sector],Table4[[#This Row],[Sub-Sector]],Table2[% Away From 52W Low],"&gt;=10")/Table4[[#This Row],[Count]]</f>
        <v>1</v>
      </c>
      <c r="R40" s="1">
        <f>COUNTIFS(Table2[Sub-Sector],Table4[[#This Row],[Sub-Sector]],Table2[% Price above 20 EMA],"&gt;=0")/Table4[[#This Row],[Count]]</f>
        <v>0.83333333333333337</v>
      </c>
      <c r="S40" s="1">
        <f>COUNTIFS(Table2[Sub-Sector],Table4[[#This Row],[Sub-Sector]],Table2[% Price above 50 EMA],"&gt;=0")/Table4[[#This Row],[Count]]</f>
        <v>0.83333333333333337</v>
      </c>
      <c r="T40" s="1">
        <f>COUNTIFS(Table2[Sub-Sector],Table4[[#This Row],[Sub-Sector]],Table2[% Price above 200 EMA],"&gt;=0")/Table4[[#This Row],[Count]]</f>
        <v>0.83333333333333337</v>
      </c>
      <c r="U40" s="1">
        <f>COUNTIFS(Table2[Sub-Sector],Table4[[#This Row],[Sub-Sector]],Table2[Rate of Change - Zone],"Positive")/Table4[[#This Row],[Count]]</f>
        <v>0.83333333333333337</v>
      </c>
      <c r="V40" s="1">
        <f>COUNTIFS(Table2[Sub-Sector],Table4[[#This Row],[Sub-Sector]],Table2[Sharpe Ratio],"&gt;=0.10")/Table4[[#This Row],[Count]]</f>
        <v>0.5</v>
      </c>
      <c r="W4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258.5</v>
      </c>
      <c r="X40">
        <f>_xlfn.RANK.AVG(Table4[[#This Row],[Score]],Table4[Score],1)</f>
        <v>14</v>
      </c>
      <c r="Y4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201</v>
      </c>
      <c r="Z40">
        <f>_xlfn.RANK.AVG(Table4[[#This Row],[Score 2 ]],Table4[[Score 2 ]],1)</f>
        <v>39</v>
      </c>
    </row>
    <row r="41" spans="1:26" x14ac:dyDescent="0.3">
      <c r="A41" t="s">
        <v>80</v>
      </c>
      <c r="B41">
        <f>COUNTIFS(Table2[Sub-Sector],Table4[[#This Row],[Sub-Sector]])</f>
        <v>5</v>
      </c>
      <c r="C41" s="1">
        <f>COUNTIFS(Table2[Sub-Sector],Table4[[#This Row],[Sub-Sector]],Table2[Uptrend],"Uptrend")/Table4[[#This Row],[Count]]</f>
        <v>0</v>
      </c>
      <c r="D41" s="1">
        <f>COUNTIFS(Table2[Sub-Sector],Table4[[#This Row],[Sub-Sector]],Table2[1W Return vs Nifty],"&gt;=5")/Table4[[#This Row],[Count]]</f>
        <v>0.4</v>
      </c>
      <c r="E41" s="1">
        <f>COUNTIFS(Table2[Sub-Sector],Table4[[#This Row],[Sub-Sector]],Table2[1M Return vs Nifty],"&gt;=5")/Table4[[#This Row],[Count]]</f>
        <v>0</v>
      </c>
      <c r="F41" s="1">
        <f>COUNTIFS(Table2[Sub-Sector],Table4[[#This Row],[Sub-Sector]],Table2[6M Return vs Nifty],"&gt;=10")/Table4[[#This Row],[Count]]</f>
        <v>0.2</v>
      </c>
      <c r="G41" s="1">
        <f>COUNTIFS(Table2[Sub-Sector],Table4[[#This Row],[Sub-Sector]],Table2[1Y Return vs Nifty],"&gt;=10")/Table4[[#This Row],[Count]]</f>
        <v>0.6</v>
      </c>
      <c r="H41" s="1">
        <f>COUNTIFS(Table2[Sub-Sector],Table4[[#This Row],[Sub-Sector]],Table2[RSI Exponential â€“ 14D],"&gt;=50")/Table4[[#This Row],[Count]]</f>
        <v>1</v>
      </c>
      <c r="I41" s="1">
        <f>COUNTIFS(Table2[Sub-Sector],Table4[[#This Row],[Sub-Sector]],Table2[Relative Volume],"&gt;=1")/Table4[[#This Row],[Count]]</f>
        <v>0.4</v>
      </c>
      <c r="J41" s="1">
        <f>COUNTIFS(Table2[Sub-Sector],Table4[[#This Row],[Sub-Sector]],Table2[% Away From Day Low],"&gt;=0.05")/Table4[[#This Row],[Count]]</f>
        <v>0</v>
      </c>
      <c r="K41" s="1">
        <f>COUNTIFS(Table2[Sub-Sector],Table4[[#This Row],[Sub-Sector]],Table2[% Away From Day High],"&lt;=0.05")/Table4[[#This Row],[Count]]</f>
        <v>1</v>
      </c>
      <c r="L41" s="1">
        <f>COUNTIFS(Table2[Sub-Sector],Table4[[#This Row],[Sub-Sector]],Table2[% Away From Current Week Low],"&gt;=0.05")/Table4[[#This Row],[Count]]</f>
        <v>0</v>
      </c>
      <c r="M41" s="1">
        <f>COUNTIFS(Table2[Sub-Sector],Table4[[#This Row],[Sub-Sector]],Table2[% Away From Current Week High],"&lt;=0.05")/Table4[[#This Row],[Count]]</f>
        <v>1</v>
      </c>
      <c r="N41" s="1">
        <f>COUNTIFS(Table2[Sub-Sector],Table4[[#This Row],[Sub-Sector]],Table2[% Away From Current Month Low],"&gt;=0.05")/Table4[[#This Row],[Count]]</f>
        <v>0</v>
      </c>
      <c r="O41" s="1">
        <f>COUNTIFS(Table2[Sub-Sector],Table4[[#This Row],[Sub-Sector]],Table2[% Away From Current Month High],"&lt;=0.05")/Table4[[#This Row],[Count]]</f>
        <v>1</v>
      </c>
      <c r="P41" s="1">
        <f>COUNTIFS(Table2[Sub-Sector],Table4[[#This Row],[Sub-Sector]],Table2[% Away From 52W High],"&lt;=10")/Table4[[#This Row],[Count]]</f>
        <v>0</v>
      </c>
      <c r="Q41" s="1">
        <f>COUNTIFS(Table2[Sub-Sector],Table4[[#This Row],[Sub-Sector]],Table2[% Away From 52W Low],"&gt;=10")/Table4[[#This Row],[Count]]</f>
        <v>1</v>
      </c>
      <c r="R41" s="1">
        <f>COUNTIFS(Table2[Sub-Sector],Table4[[#This Row],[Sub-Sector]],Table2[% Price above 20 EMA],"&gt;=0")/Table4[[#This Row],[Count]]</f>
        <v>1</v>
      </c>
      <c r="S41" s="1">
        <f>COUNTIFS(Table2[Sub-Sector],Table4[[#This Row],[Sub-Sector]],Table2[% Price above 50 EMA],"&gt;=0")/Table4[[#This Row],[Count]]</f>
        <v>0.8</v>
      </c>
      <c r="T41" s="1">
        <f>COUNTIFS(Table2[Sub-Sector],Table4[[#This Row],[Sub-Sector]],Table2[% Price above 200 EMA],"&gt;=0")/Table4[[#This Row],[Count]]</f>
        <v>0.6</v>
      </c>
      <c r="U41" s="1">
        <f>COUNTIFS(Table2[Sub-Sector],Table4[[#This Row],[Sub-Sector]],Table2[Rate of Change - Zone],"Positive")/Table4[[#This Row],[Count]]</f>
        <v>1</v>
      </c>
      <c r="V41" s="1">
        <f>COUNTIFS(Table2[Sub-Sector],Table4[[#This Row],[Sub-Sector]],Table2[Sharpe Ratio],"&gt;=0.10")/Table4[[#This Row],[Count]]</f>
        <v>0.6</v>
      </c>
      <c r="W4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423.5</v>
      </c>
      <c r="X41">
        <f>_xlfn.RANK.AVG(Table4[[#This Row],[Score]],Table4[Score],1)</f>
        <v>58</v>
      </c>
      <c r="Y4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203.5</v>
      </c>
      <c r="Z41">
        <f>_xlfn.RANK.AVG(Table4[[#This Row],[Score 2 ]],Table4[[Score 2 ]],1)</f>
        <v>40</v>
      </c>
    </row>
    <row r="42" spans="1:26" x14ac:dyDescent="0.3">
      <c r="A42" t="s">
        <v>573</v>
      </c>
      <c r="B42">
        <f>COUNTIFS(Table2[Sub-Sector],Table4[[#This Row],[Sub-Sector]])</f>
        <v>2</v>
      </c>
      <c r="C42" s="1">
        <f>COUNTIFS(Table2[Sub-Sector],Table4[[#This Row],[Sub-Sector]],Table2[Uptrend],"Uptrend")/Table4[[#This Row],[Count]]</f>
        <v>0.5</v>
      </c>
      <c r="D42" s="1">
        <f>COUNTIFS(Table2[Sub-Sector],Table4[[#This Row],[Sub-Sector]],Table2[1W Return vs Nifty],"&gt;=5")/Table4[[#This Row],[Count]]</f>
        <v>0</v>
      </c>
      <c r="E42" s="1">
        <f>COUNTIFS(Table2[Sub-Sector],Table4[[#This Row],[Sub-Sector]],Table2[1M Return vs Nifty],"&gt;=5")/Table4[[#This Row],[Count]]</f>
        <v>0</v>
      </c>
      <c r="F42" s="1">
        <f>COUNTIFS(Table2[Sub-Sector],Table4[[#This Row],[Sub-Sector]],Table2[6M Return vs Nifty],"&gt;=10")/Table4[[#This Row],[Count]]</f>
        <v>0.5</v>
      </c>
      <c r="G42" s="1">
        <f>COUNTIFS(Table2[Sub-Sector],Table4[[#This Row],[Sub-Sector]],Table2[1Y Return vs Nifty],"&gt;=10")/Table4[[#This Row],[Count]]</f>
        <v>0.5</v>
      </c>
      <c r="H42" s="1">
        <f>COUNTIFS(Table2[Sub-Sector],Table4[[#This Row],[Sub-Sector]],Table2[RSI Exponential â€“ 14D],"&gt;=50")/Table4[[#This Row],[Count]]</f>
        <v>0.5</v>
      </c>
      <c r="I42" s="1">
        <f>COUNTIFS(Table2[Sub-Sector],Table4[[#This Row],[Sub-Sector]],Table2[Relative Volume],"&gt;=1")/Table4[[#This Row],[Count]]</f>
        <v>1</v>
      </c>
      <c r="J42" s="1">
        <f>COUNTIFS(Table2[Sub-Sector],Table4[[#This Row],[Sub-Sector]],Table2[% Away From Day Low],"&gt;=0.05")/Table4[[#This Row],[Count]]</f>
        <v>0</v>
      </c>
      <c r="K42" s="1">
        <f>COUNTIFS(Table2[Sub-Sector],Table4[[#This Row],[Sub-Sector]],Table2[% Away From Day High],"&lt;=0.05")/Table4[[#This Row],[Count]]</f>
        <v>1</v>
      </c>
      <c r="L42" s="1">
        <f>COUNTIFS(Table2[Sub-Sector],Table4[[#This Row],[Sub-Sector]],Table2[% Away From Current Week Low],"&gt;=0.05")/Table4[[#This Row],[Count]]</f>
        <v>0</v>
      </c>
      <c r="M42" s="1">
        <f>COUNTIFS(Table2[Sub-Sector],Table4[[#This Row],[Sub-Sector]],Table2[% Away From Current Week High],"&lt;=0.05")/Table4[[#This Row],[Count]]</f>
        <v>1</v>
      </c>
      <c r="N42" s="1">
        <f>COUNTIFS(Table2[Sub-Sector],Table4[[#This Row],[Sub-Sector]],Table2[% Away From Current Month Low],"&gt;=0.05")/Table4[[#This Row],[Count]]</f>
        <v>0</v>
      </c>
      <c r="O42" s="1">
        <f>COUNTIFS(Table2[Sub-Sector],Table4[[#This Row],[Sub-Sector]],Table2[% Away From Current Month High],"&lt;=0.05")/Table4[[#This Row],[Count]]</f>
        <v>1</v>
      </c>
      <c r="P42" s="1">
        <f>COUNTIFS(Table2[Sub-Sector],Table4[[#This Row],[Sub-Sector]],Table2[% Away From 52W High],"&lt;=10")/Table4[[#This Row],[Count]]</f>
        <v>0.5</v>
      </c>
      <c r="Q42" s="1">
        <f>COUNTIFS(Table2[Sub-Sector],Table4[[#This Row],[Sub-Sector]],Table2[% Away From 52W Low],"&gt;=10")/Table4[[#This Row],[Count]]</f>
        <v>0.5</v>
      </c>
      <c r="R42" s="1">
        <f>COUNTIFS(Table2[Sub-Sector],Table4[[#This Row],[Sub-Sector]],Table2[% Price above 20 EMA],"&gt;=0")/Table4[[#This Row],[Count]]</f>
        <v>0.5</v>
      </c>
      <c r="S42" s="1">
        <f>COUNTIFS(Table2[Sub-Sector],Table4[[#This Row],[Sub-Sector]],Table2[% Price above 50 EMA],"&gt;=0")/Table4[[#This Row],[Count]]</f>
        <v>0.5</v>
      </c>
      <c r="T42" s="1">
        <f>COUNTIFS(Table2[Sub-Sector],Table4[[#This Row],[Sub-Sector]],Table2[% Price above 200 EMA],"&gt;=0")/Table4[[#This Row],[Count]]</f>
        <v>0.5</v>
      </c>
      <c r="U42" s="1">
        <f>COUNTIFS(Table2[Sub-Sector],Table4[[#This Row],[Sub-Sector]],Table2[Rate of Change - Zone],"Positive")/Table4[[#This Row],[Count]]</f>
        <v>0.5</v>
      </c>
      <c r="V42" s="1">
        <f>COUNTIFS(Table2[Sub-Sector],Table4[[#This Row],[Sub-Sector]],Table2[Sharpe Ratio],"&gt;=0.10")/Table4[[#This Row],[Count]]</f>
        <v>0</v>
      </c>
      <c r="W4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429.5</v>
      </c>
      <c r="X42">
        <f>_xlfn.RANK.AVG(Table4[[#This Row],[Score]],Table4[Score],1)</f>
        <v>60</v>
      </c>
      <c r="Y4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214.5</v>
      </c>
      <c r="Z42">
        <f>_xlfn.RANK.AVG(Table4[[#This Row],[Score 2 ]],Table4[[Score 2 ]],1)</f>
        <v>41</v>
      </c>
    </row>
    <row r="43" spans="1:26" x14ac:dyDescent="0.3">
      <c r="A43" t="s">
        <v>1418</v>
      </c>
      <c r="B43">
        <f>COUNTIFS(Table2[Sub-Sector],Table4[[#This Row],[Sub-Sector]])</f>
        <v>2</v>
      </c>
      <c r="C43" s="1">
        <f>COUNTIFS(Table2[Sub-Sector],Table4[[#This Row],[Sub-Sector]],Table2[Uptrend],"Uptrend")/Table4[[#This Row],[Count]]</f>
        <v>0</v>
      </c>
      <c r="D43" s="1">
        <f>COUNTIFS(Table2[Sub-Sector],Table4[[#This Row],[Sub-Sector]],Table2[1W Return vs Nifty],"&gt;=5")/Table4[[#This Row],[Count]]</f>
        <v>1</v>
      </c>
      <c r="E43" s="1">
        <f>COUNTIFS(Table2[Sub-Sector],Table4[[#This Row],[Sub-Sector]],Table2[1M Return vs Nifty],"&gt;=5")/Table4[[#This Row],[Count]]</f>
        <v>0</v>
      </c>
      <c r="F43" s="1">
        <f>COUNTIFS(Table2[Sub-Sector],Table4[[#This Row],[Sub-Sector]],Table2[6M Return vs Nifty],"&gt;=10")/Table4[[#This Row],[Count]]</f>
        <v>0.5</v>
      </c>
      <c r="G43" s="1">
        <f>COUNTIFS(Table2[Sub-Sector],Table4[[#This Row],[Sub-Sector]],Table2[1Y Return vs Nifty],"&gt;=10")/Table4[[#This Row],[Count]]</f>
        <v>0</v>
      </c>
      <c r="H43" s="1">
        <f>COUNTIFS(Table2[Sub-Sector],Table4[[#This Row],[Sub-Sector]],Table2[RSI Exponential â€“ 14D],"&gt;=50")/Table4[[#This Row],[Count]]</f>
        <v>1</v>
      </c>
      <c r="I43" s="1">
        <f>COUNTIFS(Table2[Sub-Sector],Table4[[#This Row],[Sub-Sector]],Table2[Relative Volume],"&gt;=1")/Table4[[#This Row],[Count]]</f>
        <v>0.5</v>
      </c>
      <c r="J43" s="1">
        <f>COUNTIFS(Table2[Sub-Sector],Table4[[#This Row],[Sub-Sector]],Table2[% Away From Day Low],"&gt;=0.05")/Table4[[#This Row],[Count]]</f>
        <v>0</v>
      </c>
      <c r="K43" s="1">
        <f>COUNTIFS(Table2[Sub-Sector],Table4[[#This Row],[Sub-Sector]],Table2[% Away From Day High],"&lt;=0.05")/Table4[[#This Row],[Count]]</f>
        <v>1</v>
      </c>
      <c r="L43" s="1">
        <f>COUNTIFS(Table2[Sub-Sector],Table4[[#This Row],[Sub-Sector]],Table2[% Away From Current Week Low],"&gt;=0.05")/Table4[[#This Row],[Count]]</f>
        <v>1</v>
      </c>
      <c r="M43" s="1">
        <f>COUNTIFS(Table2[Sub-Sector],Table4[[#This Row],[Sub-Sector]],Table2[% Away From Current Week High],"&lt;=0.05")/Table4[[#This Row],[Count]]</f>
        <v>1</v>
      </c>
      <c r="N43" s="1">
        <f>COUNTIFS(Table2[Sub-Sector],Table4[[#This Row],[Sub-Sector]],Table2[% Away From Current Month Low],"&gt;=0.05")/Table4[[#This Row],[Count]]</f>
        <v>1</v>
      </c>
      <c r="O43" s="1">
        <f>COUNTIFS(Table2[Sub-Sector],Table4[[#This Row],[Sub-Sector]],Table2[% Away From Current Month High],"&lt;=0.05")/Table4[[#This Row],[Count]]</f>
        <v>1</v>
      </c>
      <c r="P43" s="1">
        <f>COUNTIFS(Table2[Sub-Sector],Table4[[#This Row],[Sub-Sector]],Table2[% Away From 52W High],"&lt;=10")/Table4[[#This Row],[Count]]</f>
        <v>0</v>
      </c>
      <c r="Q43" s="1">
        <f>COUNTIFS(Table2[Sub-Sector],Table4[[#This Row],[Sub-Sector]],Table2[% Away From 52W Low],"&gt;=10")/Table4[[#This Row],[Count]]</f>
        <v>1</v>
      </c>
      <c r="R43" s="1">
        <f>COUNTIFS(Table2[Sub-Sector],Table4[[#This Row],[Sub-Sector]],Table2[% Price above 20 EMA],"&gt;=0")/Table4[[#This Row],[Count]]</f>
        <v>1</v>
      </c>
      <c r="S43" s="1">
        <f>COUNTIFS(Table2[Sub-Sector],Table4[[#This Row],[Sub-Sector]],Table2[% Price above 50 EMA],"&gt;=0")/Table4[[#This Row],[Count]]</f>
        <v>1</v>
      </c>
      <c r="T43" s="1">
        <f>COUNTIFS(Table2[Sub-Sector],Table4[[#This Row],[Sub-Sector]],Table2[% Price above 200 EMA],"&gt;=0")/Table4[[#This Row],[Count]]</f>
        <v>0.5</v>
      </c>
      <c r="U43" s="1">
        <f>COUNTIFS(Table2[Sub-Sector],Table4[[#This Row],[Sub-Sector]],Table2[Rate of Change - Zone],"Positive")/Table4[[#This Row],[Count]]</f>
        <v>1</v>
      </c>
      <c r="V43" s="1">
        <f>COUNTIFS(Table2[Sub-Sector],Table4[[#This Row],[Sub-Sector]],Table2[Sharpe Ratio],"&gt;=0.10")/Table4[[#This Row],[Count]]</f>
        <v>0</v>
      </c>
      <c r="W4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413.5</v>
      </c>
      <c r="X43">
        <f>_xlfn.RANK.AVG(Table4[[#This Row],[Score]],Table4[Score],1)</f>
        <v>54</v>
      </c>
      <c r="Y4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219</v>
      </c>
      <c r="Z43">
        <f>_xlfn.RANK.AVG(Table4[[#This Row],[Score 2 ]],Table4[[Score 2 ]],1)</f>
        <v>42</v>
      </c>
    </row>
    <row r="44" spans="1:26" x14ac:dyDescent="0.3">
      <c r="A44" t="s">
        <v>46</v>
      </c>
      <c r="B44">
        <f>COUNTIFS(Table2[Sub-Sector],Table4[[#This Row],[Sub-Sector]])</f>
        <v>26</v>
      </c>
      <c r="C44" s="1">
        <f>COUNTIFS(Table2[Sub-Sector],Table4[[#This Row],[Sub-Sector]],Table2[Uptrend],"Uptrend")/Table4[[#This Row],[Count]]</f>
        <v>0.23076923076923078</v>
      </c>
      <c r="D44" s="1">
        <f>COUNTIFS(Table2[Sub-Sector],Table4[[#This Row],[Sub-Sector]],Table2[1W Return vs Nifty],"&gt;=5")/Table4[[#This Row],[Count]]</f>
        <v>0.30769230769230771</v>
      </c>
      <c r="E44" s="1">
        <f>COUNTIFS(Table2[Sub-Sector],Table4[[#This Row],[Sub-Sector]],Table2[1M Return vs Nifty],"&gt;=5")/Table4[[#This Row],[Count]]</f>
        <v>0.23076923076923078</v>
      </c>
      <c r="F44" s="1">
        <f>COUNTIFS(Table2[Sub-Sector],Table4[[#This Row],[Sub-Sector]],Table2[6M Return vs Nifty],"&gt;=10")/Table4[[#This Row],[Count]]</f>
        <v>0.38461538461538464</v>
      </c>
      <c r="G44" s="1">
        <f>COUNTIFS(Table2[Sub-Sector],Table4[[#This Row],[Sub-Sector]],Table2[1Y Return vs Nifty],"&gt;=10")/Table4[[#This Row],[Count]]</f>
        <v>0.53846153846153844</v>
      </c>
      <c r="H44" s="1">
        <f>COUNTIFS(Table2[Sub-Sector],Table4[[#This Row],[Sub-Sector]],Table2[RSI Exponential â€“ 14D],"&gt;=50")/Table4[[#This Row],[Count]]</f>
        <v>0.92307692307692313</v>
      </c>
      <c r="I44" s="1">
        <f>COUNTIFS(Table2[Sub-Sector],Table4[[#This Row],[Sub-Sector]],Table2[Relative Volume],"&gt;=1")/Table4[[#This Row],[Count]]</f>
        <v>0.46153846153846156</v>
      </c>
      <c r="J44" s="1">
        <f>COUNTIFS(Table2[Sub-Sector],Table4[[#This Row],[Sub-Sector]],Table2[% Away From Day Low],"&gt;=0.05")/Table4[[#This Row],[Count]]</f>
        <v>7.6923076923076927E-2</v>
      </c>
      <c r="K44" s="1">
        <f>COUNTIFS(Table2[Sub-Sector],Table4[[#This Row],[Sub-Sector]],Table2[% Away From Day High],"&lt;=0.05")/Table4[[#This Row],[Count]]</f>
        <v>1</v>
      </c>
      <c r="L44" s="1">
        <f>COUNTIFS(Table2[Sub-Sector],Table4[[#This Row],[Sub-Sector]],Table2[% Away From Current Week Low],"&gt;=0.05")/Table4[[#This Row],[Count]]</f>
        <v>0.23076923076923078</v>
      </c>
      <c r="M44" s="1">
        <f>COUNTIFS(Table2[Sub-Sector],Table4[[#This Row],[Sub-Sector]],Table2[% Away From Current Week High],"&lt;=0.05")/Table4[[#This Row],[Count]]</f>
        <v>1</v>
      </c>
      <c r="N44" s="1">
        <f>COUNTIFS(Table2[Sub-Sector],Table4[[#This Row],[Sub-Sector]],Table2[% Away From Current Month Low],"&gt;=0.05")/Table4[[#This Row],[Count]]</f>
        <v>0.23076923076923078</v>
      </c>
      <c r="O44" s="1">
        <f>COUNTIFS(Table2[Sub-Sector],Table4[[#This Row],[Sub-Sector]],Table2[% Away From Current Month High],"&lt;=0.05")/Table4[[#This Row],[Count]]</f>
        <v>1</v>
      </c>
      <c r="P44" s="1">
        <f>COUNTIFS(Table2[Sub-Sector],Table4[[#This Row],[Sub-Sector]],Table2[% Away From 52W High],"&lt;=10")/Table4[[#This Row],[Count]]</f>
        <v>0.23076923076923078</v>
      </c>
      <c r="Q44" s="1">
        <f>COUNTIFS(Table2[Sub-Sector],Table4[[#This Row],[Sub-Sector]],Table2[% Away From 52W Low],"&gt;=10")/Table4[[#This Row],[Count]]</f>
        <v>0.96153846153846156</v>
      </c>
      <c r="R44" s="1">
        <f>COUNTIFS(Table2[Sub-Sector],Table4[[#This Row],[Sub-Sector]],Table2[% Price above 20 EMA],"&gt;=0")/Table4[[#This Row],[Count]]</f>
        <v>0.84615384615384615</v>
      </c>
      <c r="S44" s="1">
        <f>COUNTIFS(Table2[Sub-Sector],Table4[[#This Row],[Sub-Sector]],Table2[% Price above 50 EMA],"&gt;=0")/Table4[[#This Row],[Count]]</f>
        <v>0.76923076923076927</v>
      </c>
      <c r="T44" s="1">
        <f>COUNTIFS(Table2[Sub-Sector],Table4[[#This Row],[Sub-Sector]],Table2[% Price above 200 EMA],"&gt;=0")/Table4[[#This Row],[Count]]</f>
        <v>0.69230769230769229</v>
      </c>
      <c r="U44" s="1">
        <f>COUNTIFS(Table2[Sub-Sector],Table4[[#This Row],[Sub-Sector]],Table2[Rate of Change - Zone],"Positive")/Table4[[#This Row],[Count]]</f>
        <v>0.92307692307692313</v>
      </c>
      <c r="V44" s="1">
        <f>COUNTIFS(Table2[Sub-Sector],Table4[[#This Row],[Sub-Sector]],Table2[Sharpe Ratio],"&gt;=0.10")/Table4[[#This Row],[Count]]</f>
        <v>0.57692307692307687</v>
      </c>
      <c r="W4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369.5</v>
      </c>
      <c r="X44">
        <f>_xlfn.RANK.AVG(Table4[[#This Row],[Score]],Table4[Score],1)</f>
        <v>43</v>
      </c>
      <c r="Y4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222.5</v>
      </c>
      <c r="Z44">
        <f>_xlfn.RANK.AVG(Table4[[#This Row],[Score 2 ]],Table4[[Score 2 ]],1)</f>
        <v>43</v>
      </c>
    </row>
    <row r="45" spans="1:26" x14ac:dyDescent="0.3">
      <c r="A45" t="s">
        <v>273</v>
      </c>
      <c r="B45">
        <f>COUNTIFS(Table2[Sub-Sector],Table4[[#This Row],[Sub-Sector]])</f>
        <v>3</v>
      </c>
      <c r="C45" s="1">
        <f>COUNTIFS(Table2[Sub-Sector],Table4[[#This Row],[Sub-Sector]],Table2[Uptrend],"Uptrend")/Table4[[#This Row],[Count]]</f>
        <v>0.33333333333333331</v>
      </c>
      <c r="D45" s="1">
        <f>COUNTIFS(Table2[Sub-Sector],Table4[[#This Row],[Sub-Sector]],Table2[1W Return vs Nifty],"&gt;=5")/Table4[[#This Row],[Count]]</f>
        <v>0.66666666666666663</v>
      </c>
      <c r="E45" s="1">
        <f>COUNTIFS(Table2[Sub-Sector],Table4[[#This Row],[Sub-Sector]],Table2[1M Return vs Nifty],"&gt;=5")/Table4[[#This Row],[Count]]</f>
        <v>0</v>
      </c>
      <c r="F45" s="1">
        <f>COUNTIFS(Table2[Sub-Sector],Table4[[#This Row],[Sub-Sector]],Table2[6M Return vs Nifty],"&gt;=10")/Table4[[#This Row],[Count]]</f>
        <v>0.33333333333333331</v>
      </c>
      <c r="G45" s="1">
        <f>COUNTIFS(Table2[Sub-Sector],Table4[[#This Row],[Sub-Sector]],Table2[1Y Return vs Nifty],"&gt;=10")/Table4[[#This Row],[Count]]</f>
        <v>0.66666666666666663</v>
      </c>
      <c r="H45" s="1">
        <f>COUNTIFS(Table2[Sub-Sector],Table4[[#This Row],[Sub-Sector]],Table2[RSI Exponential â€“ 14D],"&gt;=50")/Table4[[#This Row],[Count]]</f>
        <v>0.66666666666666663</v>
      </c>
      <c r="I45" s="1">
        <f>COUNTIFS(Table2[Sub-Sector],Table4[[#This Row],[Sub-Sector]],Table2[Relative Volume],"&gt;=1")/Table4[[#This Row],[Count]]</f>
        <v>0.66666666666666663</v>
      </c>
      <c r="J45" s="1">
        <f>COUNTIFS(Table2[Sub-Sector],Table4[[#This Row],[Sub-Sector]],Table2[% Away From Day Low],"&gt;=0.05")/Table4[[#This Row],[Count]]</f>
        <v>0</v>
      </c>
      <c r="K45" s="1">
        <f>COUNTIFS(Table2[Sub-Sector],Table4[[#This Row],[Sub-Sector]],Table2[% Away From Day High],"&lt;=0.05")/Table4[[#This Row],[Count]]</f>
        <v>1</v>
      </c>
      <c r="L45" s="1">
        <f>COUNTIFS(Table2[Sub-Sector],Table4[[#This Row],[Sub-Sector]],Table2[% Away From Current Week Low],"&gt;=0.05")/Table4[[#This Row],[Count]]</f>
        <v>0</v>
      </c>
      <c r="M45" s="1">
        <f>COUNTIFS(Table2[Sub-Sector],Table4[[#This Row],[Sub-Sector]],Table2[% Away From Current Week High],"&lt;=0.05")/Table4[[#This Row],[Count]]</f>
        <v>0.66666666666666663</v>
      </c>
      <c r="N45" s="1">
        <f>COUNTIFS(Table2[Sub-Sector],Table4[[#This Row],[Sub-Sector]],Table2[% Away From Current Month Low],"&gt;=0.05")/Table4[[#This Row],[Count]]</f>
        <v>0</v>
      </c>
      <c r="O45" s="1">
        <f>COUNTIFS(Table2[Sub-Sector],Table4[[#This Row],[Sub-Sector]],Table2[% Away From Current Month High],"&lt;=0.05")/Table4[[#This Row],[Count]]</f>
        <v>0.66666666666666663</v>
      </c>
      <c r="P45" s="1">
        <f>COUNTIFS(Table2[Sub-Sector],Table4[[#This Row],[Sub-Sector]],Table2[% Away From 52W High],"&lt;=10")/Table4[[#This Row],[Count]]</f>
        <v>0</v>
      </c>
      <c r="Q45" s="1">
        <f>COUNTIFS(Table2[Sub-Sector],Table4[[#This Row],[Sub-Sector]],Table2[% Away From 52W Low],"&gt;=10")/Table4[[#This Row],[Count]]</f>
        <v>1</v>
      </c>
      <c r="R45" s="1">
        <f>COUNTIFS(Table2[Sub-Sector],Table4[[#This Row],[Sub-Sector]],Table2[% Price above 20 EMA],"&gt;=0")/Table4[[#This Row],[Count]]</f>
        <v>0.33333333333333331</v>
      </c>
      <c r="S45" s="1">
        <f>COUNTIFS(Table2[Sub-Sector],Table4[[#This Row],[Sub-Sector]],Table2[% Price above 50 EMA],"&gt;=0")/Table4[[#This Row],[Count]]</f>
        <v>0.33333333333333331</v>
      </c>
      <c r="T45" s="1">
        <f>COUNTIFS(Table2[Sub-Sector],Table4[[#This Row],[Sub-Sector]],Table2[% Price above 200 EMA],"&gt;=0")/Table4[[#This Row],[Count]]</f>
        <v>0.33333333333333331</v>
      </c>
      <c r="U45" s="1">
        <f>COUNTIFS(Table2[Sub-Sector],Table4[[#This Row],[Sub-Sector]],Table2[Rate of Change - Zone],"Positive")/Table4[[#This Row],[Count]]</f>
        <v>0.33333333333333331</v>
      </c>
      <c r="V45" s="1">
        <f>COUNTIFS(Table2[Sub-Sector],Table4[[#This Row],[Sub-Sector]],Table2[Sharpe Ratio],"&gt;=0.10")/Table4[[#This Row],[Count]]</f>
        <v>0.33333333333333331</v>
      </c>
      <c r="W4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370</v>
      </c>
      <c r="X45">
        <f>_xlfn.RANK.AVG(Table4[[#This Row],[Score]],Table4[Score],1)</f>
        <v>44</v>
      </c>
      <c r="Y4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224</v>
      </c>
      <c r="Z45">
        <f>_xlfn.RANK.AVG(Table4[[#This Row],[Score 2 ]],Table4[[Score 2 ]],1)</f>
        <v>44</v>
      </c>
    </row>
    <row r="46" spans="1:26" x14ac:dyDescent="0.3">
      <c r="A46" t="s">
        <v>144</v>
      </c>
      <c r="B46">
        <f>COUNTIFS(Table2[Sub-Sector],Table4[[#This Row],[Sub-Sector]])</f>
        <v>9</v>
      </c>
      <c r="C46" s="1">
        <f>COUNTIFS(Table2[Sub-Sector],Table4[[#This Row],[Sub-Sector]],Table2[Uptrend],"Uptrend")/Table4[[#This Row],[Count]]</f>
        <v>0.1111111111111111</v>
      </c>
      <c r="D46" s="1">
        <f>COUNTIFS(Table2[Sub-Sector],Table4[[#This Row],[Sub-Sector]],Table2[1W Return vs Nifty],"&gt;=5")/Table4[[#This Row],[Count]]</f>
        <v>0.22222222222222221</v>
      </c>
      <c r="E46" s="1">
        <f>COUNTIFS(Table2[Sub-Sector],Table4[[#This Row],[Sub-Sector]],Table2[1M Return vs Nifty],"&gt;=5")/Table4[[#This Row],[Count]]</f>
        <v>0.33333333333333331</v>
      </c>
      <c r="F46" s="1">
        <f>COUNTIFS(Table2[Sub-Sector],Table4[[#This Row],[Sub-Sector]],Table2[6M Return vs Nifty],"&gt;=10")/Table4[[#This Row],[Count]]</f>
        <v>0</v>
      </c>
      <c r="G46" s="1">
        <f>COUNTIFS(Table2[Sub-Sector],Table4[[#This Row],[Sub-Sector]],Table2[1Y Return vs Nifty],"&gt;=10")/Table4[[#This Row],[Count]]</f>
        <v>0.77777777777777779</v>
      </c>
      <c r="H46" s="1">
        <f>COUNTIFS(Table2[Sub-Sector],Table4[[#This Row],[Sub-Sector]],Table2[RSI Exponential â€“ 14D],"&gt;=50")/Table4[[#This Row],[Count]]</f>
        <v>0.88888888888888884</v>
      </c>
      <c r="I46" s="1">
        <f>COUNTIFS(Table2[Sub-Sector],Table4[[#This Row],[Sub-Sector]],Table2[Relative Volume],"&gt;=1")/Table4[[#This Row],[Count]]</f>
        <v>0.55555555555555558</v>
      </c>
      <c r="J46" s="1">
        <f>COUNTIFS(Table2[Sub-Sector],Table4[[#This Row],[Sub-Sector]],Table2[% Away From Day Low],"&gt;=0.05")/Table4[[#This Row],[Count]]</f>
        <v>0</v>
      </c>
      <c r="K46" s="1">
        <f>COUNTIFS(Table2[Sub-Sector],Table4[[#This Row],[Sub-Sector]],Table2[% Away From Day High],"&lt;=0.05")/Table4[[#This Row],[Count]]</f>
        <v>1</v>
      </c>
      <c r="L46" s="1">
        <f>COUNTIFS(Table2[Sub-Sector],Table4[[#This Row],[Sub-Sector]],Table2[% Away From Current Week Low],"&gt;=0.05")/Table4[[#This Row],[Count]]</f>
        <v>0</v>
      </c>
      <c r="M46" s="1">
        <f>COUNTIFS(Table2[Sub-Sector],Table4[[#This Row],[Sub-Sector]],Table2[% Away From Current Week High],"&lt;=0.05")/Table4[[#This Row],[Count]]</f>
        <v>1</v>
      </c>
      <c r="N46" s="1">
        <f>COUNTIFS(Table2[Sub-Sector],Table4[[#This Row],[Sub-Sector]],Table2[% Away From Current Month Low],"&gt;=0.05")/Table4[[#This Row],[Count]]</f>
        <v>0</v>
      </c>
      <c r="O46" s="1">
        <f>COUNTIFS(Table2[Sub-Sector],Table4[[#This Row],[Sub-Sector]],Table2[% Away From Current Month High],"&lt;=0.05")/Table4[[#This Row],[Count]]</f>
        <v>1</v>
      </c>
      <c r="P46" s="1">
        <f>COUNTIFS(Table2[Sub-Sector],Table4[[#This Row],[Sub-Sector]],Table2[% Away From 52W High],"&lt;=10")/Table4[[#This Row],[Count]]</f>
        <v>0</v>
      </c>
      <c r="Q46" s="1">
        <f>COUNTIFS(Table2[Sub-Sector],Table4[[#This Row],[Sub-Sector]],Table2[% Away From 52W Low],"&gt;=10")/Table4[[#This Row],[Count]]</f>
        <v>0.88888888888888884</v>
      </c>
      <c r="R46" s="1">
        <f>COUNTIFS(Table2[Sub-Sector],Table4[[#This Row],[Sub-Sector]],Table2[% Price above 20 EMA],"&gt;=0")/Table4[[#This Row],[Count]]</f>
        <v>0.77777777777777779</v>
      </c>
      <c r="S46" s="1">
        <f>COUNTIFS(Table2[Sub-Sector],Table4[[#This Row],[Sub-Sector]],Table2[% Price above 50 EMA],"&gt;=0")/Table4[[#This Row],[Count]]</f>
        <v>0.55555555555555558</v>
      </c>
      <c r="T46" s="1">
        <f>COUNTIFS(Table2[Sub-Sector],Table4[[#This Row],[Sub-Sector]],Table2[% Price above 200 EMA],"&gt;=0")/Table4[[#This Row],[Count]]</f>
        <v>0.77777777777777779</v>
      </c>
      <c r="U46" s="1">
        <f>COUNTIFS(Table2[Sub-Sector],Table4[[#This Row],[Sub-Sector]],Table2[Rate of Change - Zone],"Positive")/Table4[[#This Row],[Count]]</f>
        <v>0.88888888888888884</v>
      </c>
      <c r="V46" s="1">
        <f>COUNTIFS(Table2[Sub-Sector],Table4[[#This Row],[Sub-Sector]],Table2[Sharpe Ratio],"&gt;=0.10")/Table4[[#This Row],[Count]]</f>
        <v>0.66666666666666663</v>
      </c>
      <c r="W4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382</v>
      </c>
      <c r="X46">
        <f>_xlfn.RANK.AVG(Table4[[#This Row],[Score]],Table4[Score],1)</f>
        <v>46.5</v>
      </c>
      <c r="Y4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225.5</v>
      </c>
      <c r="Z46">
        <f>_xlfn.RANK.AVG(Table4[[#This Row],[Score 2 ]],Table4[[Score 2 ]],1)</f>
        <v>45</v>
      </c>
    </row>
    <row r="47" spans="1:26" x14ac:dyDescent="0.3">
      <c r="A47" t="s">
        <v>21</v>
      </c>
      <c r="B47">
        <f>COUNTIFS(Table2[Sub-Sector],Table4[[#This Row],[Sub-Sector]])</f>
        <v>21</v>
      </c>
      <c r="C47" s="1">
        <f>COUNTIFS(Table2[Sub-Sector],Table4[[#This Row],[Sub-Sector]],Table2[Uptrend],"Uptrend")/Table4[[#This Row],[Count]]</f>
        <v>0.5714285714285714</v>
      </c>
      <c r="D47" s="1">
        <f>COUNTIFS(Table2[Sub-Sector],Table4[[#This Row],[Sub-Sector]],Table2[1W Return vs Nifty],"&gt;=5")/Table4[[#This Row],[Count]]</f>
        <v>9.5238095238095233E-2</v>
      </c>
      <c r="E47" s="1">
        <f>COUNTIFS(Table2[Sub-Sector],Table4[[#This Row],[Sub-Sector]],Table2[1M Return vs Nifty],"&gt;=5")/Table4[[#This Row],[Count]]</f>
        <v>0.47619047619047616</v>
      </c>
      <c r="F47" s="1">
        <f>COUNTIFS(Table2[Sub-Sector],Table4[[#This Row],[Sub-Sector]],Table2[6M Return vs Nifty],"&gt;=10")/Table4[[#This Row],[Count]]</f>
        <v>0.61904761904761907</v>
      </c>
      <c r="G47" s="1">
        <f>COUNTIFS(Table2[Sub-Sector],Table4[[#This Row],[Sub-Sector]],Table2[1Y Return vs Nifty],"&gt;=10")/Table4[[#This Row],[Count]]</f>
        <v>0.42857142857142855</v>
      </c>
      <c r="H47" s="1">
        <f>COUNTIFS(Table2[Sub-Sector],Table4[[#This Row],[Sub-Sector]],Table2[RSI Exponential â€“ 14D],"&gt;=50")/Table4[[#This Row],[Count]]</f>
        <v>0.95238095238095233</v>
      </c>
      <c r="I47" s="1">
        <f>COUNTIFS(Table2[Sub-Sector],Table4[[#This Row],[Sub-Sector]],Table2[Relative Volume],"&gt;=1")/Table4[[#This Row],[Count]]</f>
        <v>0.33333333333333331</v>
      </c>
      <c r="J47" s="1">
        <f>COUNTIFS(Table2[Sub-Sector],Table4[[#This Row],[Sub-Sector]],Table2[% Away From Day Low],"&gt;=0.05")/Table4[[#This Row],[Count]]</f>
        <v>0</v>
      </c>
      <c r="K47" s="1">
        <f>COUNTIFS(Table2[Sub-Sector],Table4[[#This Row],[Sub-Sector]],Table2[% Away From Day High],"&lt;=0.05")/Table4[[#This Row],[Count]]</f>
        <v>1</v>
      </c>
      <c r="L47" s="1">
        <f>COUNTIFS(Table2[Sub-Sector],Table4[[#This Row],[Sub-Sector]],Table2[% Away From Current Week Low],"&gt;=0.05")/Table4[[#This Row],[Count]]</f>
        <v>0.14285714285714285</v>
      </c>
      <c r="M47" s="1">
        <f>COUNTIFS(Table2[Sub-Sector],Table4[[#This Row],[Sub-Sector]],Table2[% Away From Current Week High],"&lt;=0.05")/Table4[[#This Row],[Count]]</f>
        <v>1</v>
      </c>
      <c r="N47" s="1">
        <f>COUNTIFS(Table2[Sub-Sector],Table4[[#This Row],[Sub-Sector]],Table2[% Away From Current Month Low],"&gt;=0.05")/Table4[[#This Row],[Count]]</f>
        <v>0.14285714285714285</v>
      </c>
      <c r="O47" s="1">
        <f>COUNTIFS(Table2[Sub-Sector],Table4[[#This Row],[Sub-Sector]],Table2[% Away From Current Month High],"&lt;=0.05")/Table4[[#This Row],[Count]]</f>
        <v>1</v>
      </c>
      <c r="P47" s="1">
        <f>COUNTIFS(Table2[Sub-Sector],Table4[[#This Row],[Sub-Sector]],Table2[% Away From 52W High],"&lt;=10")/Table4[[#This Row],[Count]]</f>
        <v>0.52380952380952384</v>
      </c>
      <c r="Q47" s="1">
        <f>COUNTIFS(Table2[Sub-Sector],Table4[[#This Row],[Sub-Sector]],Table2[% Away From 52W Low],"&gt;=10")/Table4[[#This Row],[Count]]</f>
        <v>0.80952380952380953</v>
      </c>
      <c r="R47" s="1">
        <f>COUNTIFS(Table2[Sub-Sector],Table4[[#This Row],[Sub-Sector]],Table2[% Price above 20 EMA],"&gt;=0")/Table4[[#This Row],[Count]]</f>
        <v>0.90476190476190477</v>
      </c>
      <c r="S47" s="1">
        <f>COUNTIFS(Table2[Sub-Sector],Table4[[#This Row],[Sub-Sector]],Table2[% Price above 50 EMA],"&gt;=0")/Table4[[#This Row],[Count]]</f>
        <v>0.76190476190476186</v>
      </c>
      <c r="T47" s="1">
        <f>COUNTIFS(Table2[Sub-Sector],Table4[[#This Row],[Sub-Sector]],Table2[% Price above 200 EMA],"&gt;=0")/Table4[[#This Row],[Count]]</f>
        <v>0.66666666666666663</v>
      </c>
      <c r="U47" s="1">
        <f>COUNTIFS(Table2[Sub-Sector],Table4[[#This Row],[Sub-Sector]],Table2[Rate of Change - Zone],"Positive")/Table4[[#This Row],[Count]]</f>
        <v>0.95238095238095233</v>
      </c>
      <c r="V47" s="1">
        <f>COUNTIFS(Table2[Sub-Sector],Table4[[#This Row],[Sub-Sector]],Table2[Sharpe Ratio],"&gt;=0.10")/Table4[[#This Row],[Count]]</f>
        <v>9.5238095238095233E-2</v>
      </c>
      <c r="W4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340.5</v>
      </c>
      <c r="X47">
        <f>_xlfn.RANK.AVG(Table4[[#This Row],[Score]],Table4[Score],1)</f>
        <v>34</v>
      </c>
      <c r="Y4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227.5</v>
      </c>
      <c r="Z47">
        <f>_xlfn.RANK.AVG(Table4[[#This Row],[Score 2 ]],Table4[[Score 2 ]],1)</f>
        <v>46</v>
      </c>
    </row>
    <row r="48" spans="1:26" x14ac:dyDescent="0.3">
      <c r="A48" t="s">
        <v>388</v>
      </c>
      <c r="B48">
        <f>COUNTIFS(Table2[Sub-Sector],Table4[[#This Row],[Sub-Sector]])</f>
        <v>4</v>
      </c>
      <c r="C48" s="1">
        <f>COUNTIFS(Table2[Sub-Sector],Table4[[#This Row],[Sub-Sector]],Table2[Uptrend],"Uptrend")/Table4[[#This Row],[Count]]</f>
        <v>1</v>
      </c>
      <c r="D48" s="1">
        <f>COUNTIFS(Table2[Sub-Sector],Table4[[#This Row],[Sub-Sector]],Table2[1W Return vs Nifty],"&gt;=5")/Table4[[#This Row],[Count]]</f>
        <v>0.25</v>
      </c>
      <c r="E48" s="1">
        <f>COUNTIFS(Table2[Sub-Sector],Table4[[#This Row],[Sub-Sector]],Table2[1M Return vs Nifty],"&gt;=5")/Table4[[#This Row],[Count]]</f>
        <v>0.25</v>
      </c>
      <c r="F48" s="1">
        <f>COUNTIFS(Table2[Sub-Sector],Table4[[#This Row],[Sub-Sector]],Table2[6M Return vs Nifty],"&gt;=10")/Table4[[#This Row],[Count]]</f>
        <v>1</v>
      </c>
      <c r="G48" s="1">
        <f>COUNTIFS(Table2[Sub-Sector],Table4[[#This Row],[Sub-Sector]],Table2[1Y Return vs Nifty],"&gt;=10")/Table4[[#This Row],[Count]]</f>
        <v>0.75</v>
      </c>
      <c r="H48" s="1">
        <f>COUNTIFS(Table2[Sub-Sector],Table4[[#This Row],[Sub-Sector]],Table2[RSI Exponential â€“ 14D],"&gt;=50")/Table4[[#This Row],[Count]]</f>
        <v>0.5</v>
      </c>
      <c r="I48" s="1">
        <f>COUNTIFS(Table2[Sub-Sector],Table4[[#This Row],[Sub-Sector]],Table2[Relative Volume],"&gt;=1")/Table4[[#This Row],[Count]]</f>
        <v>0</v>
      </c>
      <c r="J48" s="1">
        <f>COUNTIFS(Table2[Sub-Sector],Table4[[#This Row],[Sub-Sector]],Table2[% Away From Day Low],"&gt;=0.05")/Table4[[#This Row],[Count]]</f>
        <v>0</v>
      </c>
      <c r="K48" s="1">
        <f>COUNTIFS(Table2[Sub-Sector],Table4[[#This Row],[Sub-Sector]],Table2[% Away From Day High],"&lt;=0.05")/Table4[[#This Row],[Count]]</f>
        <v>1</v>
      </c>
      <c r="L48" s="1">
        <f>COUNTIFS(Table2[Sub-Sector],Table4[[#This Row],[Sub-Sector]],Table2[% Away From Current Week Low],"&gt;=0.05")/Table4[[#This Row],[Count]]</f>
        <v>0</v>
      </c>
      <c r="M48" s="1">
        <f>COUNTIFS(Table2[Sub-Sector],Table4[[#This Row],[Sub-Sector]],Table2[% Away From Current Week High],"&lt;=0.05")/Table4[[#This Row],[Count]]</f>
        <v>1</v>
      </c>
      <c r="N48" s="1">
        <f>COUNTIFS(Table2[Sub-Sector],Table4[[#This Row],[Sub-Sector]],Table2[% Away From Current Month Low],"&gt;=0.05")/Table4[[#This Row],[Count]]</f>
        <v>0</v>
      </c>
      <c r="O48" s="1">
        <f>COUNTIFS(Table2[Sub-Sector],Table4[[#This Row],[Sub-Sector]],Table2[% Away From Current Month High],"&lt;=0.05")/Table4[[#This Row],[Count]]</f>
        <v>1</v>
      </c>
      <c r="P48" s="1">
        <f>COUNTIFS(Table2[Sub-Sector],Table4[[#This Row],[Sub-Sector]],Table2[% Away From 52W High],"&lt;=10")/Table4[[#This Row],[Count]]</f>
        <v>0.5</v>
      </c>
      <c r="Q48" s="1">
        <f>COUNTIFS(Table2[Sub-Sector],Table4[[#This Row],[Sub-Sector]],Table2[% Away From 52W Low],"&gt;=10")/Table4[[#This Row],[Count]]</f>
        <v>1</v>
      </c>
      <c r="R48" s="1">
        <f>COUNTIFS(Table2[Sub-Sector],Table4[[#This Row],[Sub-Sector]],Table2[% Price above 20 EMA],"&gt;=0")/Table4[[#This Row],[Count]]</f>
        <v>0.5</v>
      </c>
      <c r="S48" s="1">
        <f>COUNTIFS(Table2[Sub-Sector],Table4[[#This Row],[Sub-Sector]],Table2[% Price above 50 EMA],"&gt;=0")/Table4[[#This Row],[Count]]</f>
        <v>1</v>
      </c>
      <c r="T48" s="1">
        <f>COUNTIFS(Table2[Sub-Sector],Table4[[#This Row],[Sub-Sector]],Table2[% Price above 200 EMA],"&gt;=0")/Table4[[#This Row],[Count]]</f>
        <v>1</v>
      </c>
      <c r="U48" s="1">
        <f>COUNTIFS(Table2[Sub-Sector],Table4[[#This Row],[Sub-Sector]],Table2[Rate of Change - Zone],"Positive")/Table4[[#This Row],[Count]]</f>
        <v>0.75</v>
      </c>
      <c r="V48" s="1">
        <f>COUNTIFS(Table2[Sub-Sector],Table4[[#This Row],[Sub-Sector]],Table2[Sharpe Ratio],"&gt;=0.10")/Table4[[#This Row],[Count]]</f>
        <v>0.5</v>
      </c>
      <c r="W4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323</v>
      </c>
      <c r="X48">
        <f>_xlfn.RANK.AVG(Table4[[#This Row],[Score]],Table4[Score],1)</f>
        <v>32</v>
      </c>
      <c r="Y4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228.5</v>
      </c>
      <c r="Z48">
        <f>_xlfn.RANK.AVG(Table4[[#This Row],[Score 2 ]],Table4[[Score 2 ]],1)</f>
        <v>47</v>
      </c>
    </row>
    <row r="49" spans="1:26" x14ac:dyDescent="0.3">
      <c r="A49" t="s">
        <v>461</v>
      </c>
      <c r="B49">
        <f>COUNTIFS(Table2[Sub-Sector],Table4[[#This Row],[Sub-Sector]])</f>
        <v>4</v>
      </c>
      <c r="C49" s="1">
        <f>COUNTIFS(Table2[Sub-Sector],Table4[[#This Row],[Sub-Sector]],Table2[Uptrend],"Uptrend")/Table4[[#This Row],[Count]]</f>
        <v>0.25</v>
      </c>
      <c r="D49" s="1">
        <f>COUNTIFS(Table2[Sub-Sector],Table4[[#This Row],[Sub-Sector]],Table2[1W Return vs Nifty],"&gt;=5")/Table4[[#This Row],[Count]]</f>
        <v>0.25</v>
      </c>
      <c r="E49" s="1">
        <f>COUNTIFS(Table2[Sub-Sector],Table4[[#This Row],[Sub-Sector]],Table2[1M Return vs Nifty],"&gt;=5")/Table4[[#This Row],[Count]]</f>
        <v>0</v>
      </c>
      <c r="F49" s="1">
        <f>COUNTIFS(Table2[Sub-Sector],Table4[[#This Row],[Sub-Sector]],Table2[6M Return vs Nifty],"&gt;=10")/Table4[[#This Row],[Count]]</f>
        <v>0.25</v>
      </c>
      <c r="G49" s="1">
        <f>COUNTIFS(Table2[Sub-Sector],Table4[[#This Row],[Sub-Sector]],Table2[1Y Return vs Nifty],"&gt;=10")/Table4[[#This Row],[Count]]</f>
        <v>0.5</v>
      </c>
      <c r="H49" s="1">
        <f>COUNTIFS(Table2[Sub-Sector],Table4[[#This Row],[Sub-Sector]],Table2[RSI Exponential â€“ 14D],"&gt;=50")/Table4[[#This Row],[Count]]</f>
        <v>0.75</v>
      </c>
      <c r="I49" s="1">
        <f>COUNTIFS(Table2[Sub-Sector],Table4[[#This Row],[Sub-Sector]],Table2[Relative Volume],"&gt;=1")/Table4[[#This Row],[Count]]</f>
        <v>0.25</v>
      </c>
      <c r="J49" s="1">
        <f>COUNTIFS(Table2[Sub-Sector],Table4[[#This Row],[Sub-Sector]],Table2[% Away From Day Low],"&gt;=0.05")/Table4[[#This Row],[Count]]</f>
        <v>0</v>
      </c>
      <c r="K49" s="1">
        <f>COUNTIFS(Table2[Sub-Sector],Table4[[#This Row],[Sub-Sector]],Table2[% Away From Day High],"&lt;=0.05")/Table4[[#This Row],[Count]]</f>
        <v>1</v>
      </c>
      <c r="L49" s="1">
        <f>COUNTIFS(Table2[Sub-Sector],Table4[[#This Row],[Sub-Sector]],Table2[% Away From Current Week Low],"&gt;=0.05")/Table4[[#This Row],[Count]]</f>
        <v>0</v>
      </c>
      <c r="M49" s="1">
        <f>COUNTIFS(Table2[Sub-Sector],Table4[[#This Row],[Sub-Sector]],Table2[% Away From Current Week High],"&lt;=0.05")/Table4[[#This Row],[Count]]</f>
        <v>0.75</v>
      </c>
      <c r="N49" s="1">
        <f>COUNTIFS(Table2[Sub-Sector],Table4[[#This Row],[Sub-Sector]],Table2[% Away From Current Month Low],"&gt;=0.05")/Table4[[#This Row],[Count]]</f>
        <v>0</v>
      </c>
      <c r="O49" s="1">
        <f>COUNTIFS(Table2[Sub-Sector],Table4[[#This Row],[Sub-Sector]],Table2[% Away From Current Month High],"&lt;=0.05")/Table4[[#This Row],[Count]]</f>
        <v>0.75</v>
      </c>
      <c r="P49" s="1">
        <f>COUNTIFS(Table2[Sub-Sector],Table4[[#This Row],[Sub-Sector]],Table2[% Away From 52W High],"&lt;=10")/Table4[[#This Row],[Count]]</f>
        <v>0</v>
      </c>
      <c r="Q49" s="1">
        <f>COUNTIFS(Table2[Sub-Sector],Table4[[#This Row],[Sub-Sector]],Table2[% Away From 52W Low],"&gt;=10")/Table4[[#This Row],[Count]]</f>
        <v>1</v>
      </c>
      <c r="R49" s="1">
        <f>COUNTIFS(Table2[Sub-Sector],Table4[[#This Row],[Sub-Sector]],Table2[% Price above 20 EMA],"&gt;=0")/Table4[[#This Row],[Count]]</f>
        <v>0.75</v>
      </c>
      <c r="S49" s="1">
        <f>COUNTIFS(Table2[Sub-Sector],Table4[[#This Row],[Sub-Sector]],Table2[% Price above 50 EMA],"&gt;=0")/Table4[[#This Row],[Count]]</f>
        <v>0.5</v>
      </c>
      <c r="T49" s="1">
        <f>COUNTIFS(Table2[Sub-Sector],Table4[[#This Row],[Sub-Sector]],Table2[% Price above 200 EMA],"&gt;=0")/Table4[[#This Row],[Count]]</f>
        <v>0.5</v>
      </c>
      <c r="U49" s="1">
        <f>COUNTIFS(Table2[Sub-Sector],Table4[[#This Row],[Sub-Sector]],Table2[Rate of Change - Zone],"Positive")/Table4[[#This Row],[Count]]</f>
        <v>1</v>
      </c>
      <c r="V49" s="1">
        <f>COUNTIFS(Table2[Sub-Sector],Table4[[#This Row],[Sub-Sector]],Table2[Sharpe Ratio],"&gt;=0.10")/Table4[[#This Row],[Count]]</f>
        <v>0.5</v>
      </c>
      <c r="W4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422.5</v>
      </c>
      <c r="X49">
        <f>_xlfn.RANK.AVG(Table4[[#This Row],[Score]],Table4[Score],1)</f>
        <v>57</v>
      </c>
      <c r="Y4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229.5</v>
      </c>
      <c r="Z49">
        <f>_xlfn.RANK.AVG(Table4[[#This Row],[Score 2 ]],Table4[[Score 2 ]],1)</f>
        <v>48</v>
      </c>
    </row>
    <row r="50" spans="1:26" x14ac:dyDescent="0.3">
      <c r="A50" t="s">
        <v>426</v>
      </c>
      <c r="B50">
        <f>COUNTIFS(Table2[Sub-Sector],Table4[[#This Row],[Sub-Sector]])</f>
        <v>6</v>
      </c>
      <c r="C50" s="1">
        <f>COUNTIFS(Table2[Sub-Sector],Table4[[#This Row],[Sub-Sector]],Table2[Uptrend],"Uptrend")/Table4[[#This Row],[Count]]</f>
        <v>0.33333333333333331</v>
      </c>
      <c r="D50" s="1">
        <f>COUNTIFS(Table2[Sub-Sector],Table4[[#This Row],[Sub-Sector]],Table2[1W Return vs Nifty],"&gt;=5")/Table4[[#This Row],[Count]]</f>
        <v>0</v>
      </c>
      <c r="E50" s="1">
        <f>COUNTIFS(Table2[Sub-Sector],Table4[[#This Row],[Sub-Sector]],Table2[1M Return vs Nifty],"&gt;=5")/Table4[[#This Row],[Count]]</f>
        <v>0.33333333333333331</v>
      </c>
      <c r="F50" s="1">
        <f>COUNTIFS(Table2[Sub-Sector],Table4[[#This Row],[Sub-Sector]],Table2[6M Return vs Nifty],"&gt;=10")/Table4[[#This Row],[Count]]</f>
        <v>0.33333333333333331</v>
      </c>
      <c r="G50" s="1">
        <f>COUNTIFS(Table2[Sub-Sector],Table4[[#This Row],[Sub-Sector]],Table2[1Y Return vs Nifty],"&gt;=10")/Table4[[#This Row],[Count]]</f>
        <v>0.33333333333333331</v>
      </c>
      <c r="H50" s="1">
        <f>COUNTIFS(Table2[Sub-Sector],Table4[[#This Row],[Sub-Sector]],Table2[RSI Exponential â€“ 14D],"&gt;=50")/Table4[[#This Row],[Count]]</f>
        <v>1</v>
      </c>
      <c r="I50" s="1">
        <f>COUNTIFS(Table2[Sub-Sector],Table4[[#This Row],[Sub-Sector]],Table2[Relative Volume],"&gt;=1")/Table4[[#This Row],[Count]]</f>
        <v>0.33333333333333331</v>
      </c>
      <c r="J50" s="1">
        <f>COUNTIFS(Table2[Sub-Sector],Table4[[#This Row],[Sub-Sector]],Table2[% Away From Day Low],"&gt;=0.05")/Table4[[#This Row],[Count]]</f>
        <v>0</v>
      </c>
      <c r="K50" s="1">
        <f>COUNTIFS(Table2[Sub-Sector],Table4[[#This Row],[Sub-Sector]],Table2[% Away From Day High],"&lt;=0.05")/Table4[[#This Row],[Count]]</f>
        <v>1</v>
      </c>
      <c r="L50" s="1">
        <f>COUNTIFS(Table2[Sub-Sector],Table4[[#This Row],[Sub-Sector]],Table2[% Away From Current Week Low],"&gt;=0.05")/Table4[[#This Row],[Count]]</f>
        <v>0.16666666666666666</v>
      </c>
      <c r="M50" s="1">
        <f>COUNTIFS(Table2[Sub-Sector],Table4[[#This Row],[Sub-Sector]],Table2[% Away From Current Week High],"&lt;=0.05")/Table4[[#This Row],[Count]]</f>
        <v>1</v>
      </c>
      <c r="N50" s="1">
        <f>COUNTIFS(Table2[Sub-Sector],Table4[[#This Row],[Sub-Sector]],Table2[% Away From Current Month Low],"&gt;=0.05")/Table4[[#This Row],[Count]]</f>
        <v>0.16666666666666666</v>
      </c>
      <c r="O50" s="1">
        <f>COUNTIFS(Table2[Sub-Sector],Table4[[#This Row],[Sub-Sector]],Table2[% Away From Current Month High],"&lt;=0.05")/Table4[[#This Row],[Count]]</f>
        <v>1</v>
      </c>
      <c r="P50" s="1">
        <f>COUNTIFS(Table2[Sub-Sector],Table4[[#This Row],[Sub-Sector]],Table2[% Away From 52W High],"&lt;=10")/Table4[[#This Row],[Count]]</f>
        <v>0.33333333333333331</v>
      </c>
      <c r="Q50" s="1">
        <f>COUNTIFS(Table2[Sub-Sector],Table4[[#This Row],[Sub-Sector]],Table2[% Away From 52W Low],"&gt;=10")/Table4[[#This Row],[Count]]</f>
        <v>1</v>
      </c>
      <c r="R50" s="1">
        <f>COUNTIFS(Table2[Sub-Sector],Table4[[#This Row],[Sub-Sector]],Table2[% Price above 20 EMA],"&gt;=0")/Table4[[#This Row],[Count]]</f>
        <v>1</v>
      </c>
      <c r="S50" s="1">
        <f>COUNTIFS(Table2[Sub-Sector],Table4[[#This Row],[Sub-Sector]],Table2[% Price above 50 EMA],"&gt;=0")/Table4[[#This Row],[Count]]</f>
        <v>0.5</v>
      </c>
      <c r="T50" s="1">
        <f>COUNTIFS(Table2[Sub-Sector],Table4[[#This Row],[Sub-Sector]],Table2[% Price above 200 EMA],"&gt;=0")/Table4[[#This Row],[Count]]</f>
        <v>0.66666666666666663</v>
      </c>
      <c r="U50" s="1">
        <f>COUNTIFS(Table2[Sub-Sector],Table4[[#This Row],[Sub-Sector]],Table2[Rate of Change - Zone],"Positive")/Table4[[#This Row],[Count]]</f>
        <v>1</v>
      </c>
      <c r="V50" s="1">
        <f>COUNTIFS(Table2[Sub-Sector],Table4[[#This Row],[Sub-Sector]],Table2[Sharpe Ratio],"&gt;=0.10")/Table4[[#This Row],[Count]]</f>
        <v>0.66666666666666663</v>
      </c>
      <c r="W5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403.5</v>
      </c>
      <c r="X50">
        <f>_xlfn.RANK.AVG(Table4[[#This Row],[Score]],Table4[Score],1)</f>
        <v>50</v>
      </c>
      <c r="Y5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230</v>
      </c>
      <c r="Z50">
        <f>_xlfn.RANK.AVG(Table4[[#This Row],[Score 2 ]],Table4[[Score 2 ]],1)</f>
        <v>49</v>
      </c>
    </row>
    <row r="51" spans="1:26" x14ac:dyDescent="0.3">
      <c r="A51" t="s">
        <v>34</v>
      </c>
      <c r="B51">
        <f>COUNTIFS(Table2[Sub-Sector],Table4[[#This Row],[Sub-Sector]])</f>
        <v>11</v>
      </c>
      <c r="C51" s="1">
        <f>COUNTIFS(Table2[Sub-Sector],Table4[[#This Row],[Sub-Sector]],Table2[Uptrend],"Uptrend")/Table4[[#This Row],[Count]]</f>
        <v>0.18181818181818182</v>
      </c>
      <c r="D51" s="1">
        <f>COUNTIFS(Table2[Sub-Sector],Table4[[#This Row],[Sub-Sector]],Table2[1W Return vs Nifty],"&gt;=5")/Table4[[#This Row],[Count]]</f>
        <v>0</v>
      </c>
      <c r="E51" s="1">
        <f>COUNTIFS(Table2[Sub-Sector],Table4[[#This Row],[Sub-Sector]],Table2[1M Return vs Nifty],"&gt;=5")/Table4[[#This Row],[Count]]</f>
        <v>0</v>
      </c>
      <c r="F51" s="1">
        <f>COUNTIFS(Table2[Sub-Sector],Table4[[#This Row],[Sub-Sector]],Table2[6M Return vs Nifty],"&gt;=10")/Table4[[#This Row],[Count]]</f>
        <v>0</v>
      </c>
      <c r="G51" s="1">
        <f>COUNTIFS(Table2[Sub-Sector],Table4[[#This Row],[Sub-Sector]],Table2[1Y Return vs Nifty],"&gt;=10")/Table4[[#This Row],[Count]]</f>
        <v>0.27272727272727271</v>
      </c>
      <c r="H51" s="1">
        <f>COUNTIFS(Table2[Sub-Sector],Table4[[#This Row],[Sub-Sector]],Table2[RSI Exponential â€“ 14D],"&gt;=50")/Table4[[#This Row],[Count]]</f>
        <v>1</v>
      </c>
      <c r="I51" s="1">
        <f>COUNTIFS(Table2[Sub-Sector],Table4[[#This Row],[Sub-Sector]],Table2[Relative Volume],"&gt;=1")/Table4[[#This Row],[Count]]</f>
        <v>0.72727272727272729</v>
      </c>
      <c r="J51" s="1">
        <f>COUNTIFS(Table2[Sub-Sector],Table4[[#This Row],[Sub-Sector]],Table2[% Away From Day Low],"&gt;=0.05")/Table4[[#This Row],[Count]]</f>
        <v>0</v>
      </c>
      <c r="K51" s="1">
        <f>COUNTIFS(Table2[Sub-Sector],Table4[[#This Row],[Sub-Sector]],Table2[% Away From Day High],"&lt;=0.05")/Table4[[#This Row],[Count]]</f>
        <v>0.90909090909090906</v>
      </c>
      <c r="L51" s="1">
        <f>COUNTIFS(Table2[Sub-Sector],Table4[[#This Row],[Sub-Sector]],Table2[% Away From Current Week Low],"&gt;=0.05")/Table4[[#This Row],[Count]]</f>
        <v>9.0909090909090912E-2</v>
      </c>
      <c r="M51" s="1">
        <f>COUNTIFS(Table2[Sub-Sector],Table4[[#This Row],[Sub-Sector]],Table2[% Away From Current Week High],"&lt;=0.05")/Table4[[#This Row],[Count]]</f>
        <v>0.90909090909090906</v>
      </c>
      <c r="N51" s="1">
        <f>COUNTIFS(Table2[Sub-Sector],Table4[[#This Row],[Sub-Sector]],Table2[% Away From Current Month Low],"&gt;=0.05")/Table4[[#This Row],[Count]]</f>
        <v>9.0909090909090912E-2</v>
      </c>
      <c r="O51" s="1">
        <f>COUNTIFS(Table2[Sub-Sector],Table4[[#This Row],[Sub-Sector]],Table2[% Away From Current Month High],"&lt;=0.05")/Table4[[#This Row],[Count]]</f>
        <v>0.90909090909090906</v>
      </c>
      <c r="P51" s="1">
        <f>COUNTIFS(Table2[Sub-Sector],Table4[[#This Row],[Sub-Sector]],Table2[% Away From 52W High],"&lt;=10")/Table4[[#This Row],[Count]]</f>
        <v>0.18181818181818182</v>
      </c>
      <c r="Q51" s="1">
        <f>COUNTIFS(Table2[Sub-Sector],Table4[[#This Row],[Sub-Sector]],Table2[% Away From 52W Low],"&gt;=10")/Table4[[#This Row],[Count]]</f>
        <v>1</v>
      </c>
      <c r="R51" s="1">
        <f>COUNTIFS(Table2[Sub-Sector],Table4[[#This Row],[Sub-Sector]],Table2[% Price above 20 EMA],"&gt;=0")/Table4[[#This Row],[Count]]</f>
        <v>1</v>
      </c>
      <c r="S51" s="1">
        <f>COUNTIFS(Table2[Sub-Sector],Table4[[#This Row],[Sub-Sector]],Table2[% Price above 50 EMA],"&gt;=0")/Table4[[#This Row],[Count]]</f>
        <v>0.90909090909090906</v>
      </c>
      <c r="T51" s="1">
        <f>COUNTIFS(Table2[Sub-Sector],Table4[[#This Row],[Sub-Sector]],Table2[% Price above 200 EMA],"&gt;=0")/Table4[[#This Row],[Count]]</f>
        <v>0.36363636363636365</v>
      </c>
      <c r="U51" s="1">
        <f>COUNTIFS(Table2[Sub-Sector],Table4[[#This Row],[Sub-Sector]],Table2[Rate of Change - Zone],"Positive")/Table4[[#This Row],[Count]]</f>
        <v>1</v>
      </c>
      <c r="V51" s="1">
        <f>COUNTIFS(Table2[Sub-Sector],Table4[[#This Row],[Sub-Sector]],Table2[Sharpe Ratio],"&gt;=0.10")/Table4[[#This Row],[Count]]</f>
        <v>0.63636363636363635</v>
      </c>
      <c r="W5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485.5</v>
      </c>
      <c r="X51">
        <f>_xlfn.RANK.AVG(Table4[[#This Row],[Score]],Table4[Score],1)</f>
        <v>83</v>
      </c>
      <c r="Y5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230.5</v>
      </c>
      <c r="Z51">
        <f>_xlfn.RANK.AVG(Table4[[#This Row],[Score 2 ]],Table4[[Score 2 ]],1)</f>
        <v>50</v>
      </c>
    </row>
    <row r="52" spans="1:26" x14ac:dyDescent="0.3">
      <c r="A52" t="s">
        <v>960</v>
      </c>
      <c r="B52">
        <f>COUNTIFS(Table2[Sub-Sector],Table4[[#This Row],[Sub-Sector]])</f>
        <v>5</v>
      </c>
      <c r="C52" s="1">
        <f>COUNTIFS(Table2[Sub-Sector],Table4[[#This Row],[Sub-Sector]],Table2[Uptrend],"Uptrend")/Table4[[#This Row],[Count]]</f>
        <v>0.2</v>
      </c>
      <c r="D52" s="1">
        <f>COUNTIFS(Table2[Sub-Sector],Table4[[#This Row],[Sub-Sector]],Table2[1W Return vs Nifty],"&gt;=5")/Table4[[#This Row],[Count]]</f>
        <v>0.6</v>
      </c>
      <c r="E52" s="1">
        <f>COUNTIFS(Table2[Sub-Sector],Table4[[#This Row],[Sub-Sector]],Table2[1M Return vs Nifty],"&gt;=5")/Table4[[#This Row],[Count]]</f>
        <v>0.2</v>
      </c>
      <c r="F52" s="1">
        <f>COUNTIFS(Table2[Sub-Sector],Table4[[#This Row],[Sub-Sector]],Table2[6M Return vs Nifty],"&gt;=10")/Table4[[#This Row],[Count]]</f>
        <v>0.6</v>
      </c>
      <c r="G52" s="1">
        <f>COUNTIFS(Table2[Sub-Sector],Table4[[#This Row],[Sub-Sector]],Table2[1Y Return vs Nifty],"&gt;=10")/Table4[[#This Row],[Count]]</f>
        <v>0.2</v>
      </c>
      <c r="H52" s="1">
        <f>COUNTIFS(Table2[Sub-Sector],Table4[[#This Row],[Sub-Sector]],Table2[RSI Exponential â€“ 14D],"&gt;=50")/Table4[[#This Row],[Count]]</f>
        <v>1</v>
      </c>
      <c r="I52" s="1">
        <f>COUNTIFS(Table2[Sub-Sector],Table4[[#This Row],[Sub-Sector]],Table2[Relative Volume],"&gt;=1")/Table4[[#This Row],[Count]]</f>
        <v>0.2</v>
      </c>
      <c r="J52" s="1">
        <f>COUNTIFS(Table2[Sub-Sector],Table4[[#This Row],[Sub-Sector]],Table2[% Away From Day Low],"&gt;=0.05")/Table4[[#This Row],[Count]]</f>
        <v>0</v>
      </c>
      <c r="K52" s="1">
        <f>COUNTIFS(Table2[Sub-Sector],Table4[[#This Row],[Sub-Sector]],Table2[% Away From Day High],"&lt;=0.05")/Table4[[#This Row],[Count]]</f>
        <v>1</v>
      </c>
      <c r="L52" s="1">
        <f>COUNTIFS(Table2[Sub-Sector],Table4[[#This Row],[Sub-Sector]],Table2[% Away From Current Week Low],"&gt;=0.05")/Table4[[#This Row],[Count]]</f>
        <v>0.4</v>
      </c>
      <c r="M52" s="1">
        <f>COUNTIFS(Table2[Sub-Sector],Table4[[#This Row],[Sub-Sector]],Table2[% Away From Current Week High],"&lt;=0.05")/Table4[[#This Row],[Count]]</f>
        <v>1</v>
      </c>
      <c r="N52" s="1">
        <f>COUNTIFS(Table2[Sub-Sector],Table4[[#This Row],[Sub-Sector]],Table2[% Away From Current Month Low],"&gt;=0.05")/Table4[[#This Row],[Count]]</f>
        <v>0.4</v>
      </c>
      <c r="O52" s="1">
        <f>COUNTIFS(Table2[Sub-Sector],Table4[[#This Row],[Sub-Sector]],Table2[% Away From Current Month High],"&lt;=0.05")/Table4[[#This Row],[Count]]</f>
        <v>1</v>
      </c>
      <c r="P52" s="1">
        <f>COUNTIFS(Table2[Sub-Sector],Table4[[#This Row],[Sub-Sector]],Table2[% Away From 52W High],"&lt;=10")/Table4[[#This Row],[Count]]</f>
        <v>0.2</v>
      </c>
      <c r="Q52" s="1">
        <f>COUNTIFS(Table2[Sub-Sector],Table4[[#This Row],[Sub-Sector]],Table2[% Away From 52W Low],"&gt;=10")/Table4[[#This Row],[Count]]</f>
        <v>1</v>
      </c>
      <c r="R52" s="1">
        <f>COUNTIFS(Table2[Sub-Sector],Table4[[#This Row],[Sub-Sector]],Table2[% Price above 20 EMA],"&gt;=0")/Table4[[#This Row],[Count]]</f>
        <v>1</v>
      </c>
      <c r="S52" s="1">
        <f>COUNTIFS(Table2[Sub-Sector],Table4[[#This Row],[Sub-Sector]],Table2[% Price above 50 EMA],"&gt;=0")/Table4[[#This Row],[Count]]</f>
        <v>0.4</v>
      </c>
      <c r="T52" s="1">
        <f>COUNTIFS(Table2[Sub-Sector],Table4[[#This Row],[Sub-Sector]],Table2[% Price above 200 EMA],"&gt;=0")/Table4[[#This Row],[Count]]</f>
        <v>0.6</v>
      </c>
      <c r="U52" s="1">
        <f>COUNTIFS(Table2[Sub-Sector],Table4[[#This Row],[Sub-Sector]],Table2[Rate of Change - Zone],"Positive")/Table4[[#This Row],[Count]]</f>
        <v>1</v>
      </c>
      <c r="V52" s="1">
        <f>COUNTIFS(Table2[Sub-Sector],Table4[[#This Row],[Sub-Sector]],Table2[Sharpe Ratio],"&gt;=0.10")/Table4[[#This Row],[Count]]</f>
        <v>0</v>
      </c>
      <c r="W5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359.5</v>
      </c>
      <c r="X52">
        <f>_xlfn.RANK.AVG(Table4[[#This Row],[Score]],Table4[Score],1)</f>
        <v>40</v>
      </c>
      <c r="Y5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231</v>
      </c>
      <c r="Z52">
        <f>_xlfn.RANK.AVG(Table4[[#This Row],[Score 2 ]],Table4[[Score 2 ]],1)</f>
        <v>51</v>
      </c>
    </row>
    <row r="53" spans="1:26" x14ac:dyDescent="0.3">
      <c r="A53" t="s">
        <v>149</v>
      </c>
      <c r="B53">
        <f>COUNTIFS(Table2[Sub-Sector],Table4[[#This Row],[Sub-Sector]])</f>
        <v>3</v>
      </c>
      <c r="C53" s="1">
        <f>COUNTIFS(Table2[Sub-Sector],Table4[[#This Row],[Sub-Sector]],Table2[Uptrend],"Uptrend")/Table4[[#This Row],[Count]]</f>
        <v>0</v>
      </c>
      <c r="D53" s="1">
        <f>COUNTIFS(Table2[Sub-Sector],Table4[[#This Row],[Sub-Sector]],Table2[1W Return vs Nifty],"&gt;=5")/Table4[[#This Row],[Count]]</f>
        <v>0.33333333333333331</v>
      </c>
      <c r="E53" s="1">
        <f>COUNTIFS(Table2[Sub-Sector],Table4[[#This Row],[Sub-Sector]],Table2[1M Return vs Nifty],"&gt;=5")/Table4[[#This Row],[Count]]</f>
        <v>0</v>
      </c>
      <c r="F53" s="1">
        <f>COUNTIFS(Table2[Sub-Sector],Table4[[#This Row],[Sub-Sector]],Table2[6M Return vs Nifty],"&gt;=10")/Table4[[#This Row],[Count]]</f>
        <v>0</v>
      </c>
      <c r="G53" s="1">
        <f>COUNTIFS(Table2[Sub-Sector],Table4[[#This Row],[Sub-Sector]],Table2[1Y Return vs Nifty],"&gt;=10")/Table4[[#This Row],[Count]]</f>
        <v>0.66666666666666663</v>
      </c>
      <c r="H53" s="1">
        <f>COUNTIFS(Table2[Sub-Sector],Table4[[#This Row],[Sub-Sector]],Table2[RSI Exponential â€“ 14D],"&gt;=50")/Table4[[#This Row],[Count]]</f>
        <v>1</v>
      </c>
      <c r="I53" s="1">
        <f>COUNTIFS(Table2[Sub-Sector],Table4[[#This Row],[Sub-Sector]],Table2[Relative Volume],"&gt;=1")/Table4[[#This Row],[Count]]</f>
        <v>0.33333333333333331</v>
      </c>
      <c r="J53" s="1">
        <f>COUNTIFS(Table2[Sub-Sector],Table4[[#This Row],[Sub-Sector]],Table2[% Away From Day Low],"&gt;=0.05")/Table4[[#This Row],[Count]]</f>
        <v>0.33333333333333331</v>
      </c>
      <c r="K53" s="1">
        <f>COUNTIFS(Table2[Sub-Sector],Table4[[#This Row],[Sub-Sector]],Table2[% Away From Day High],"&lt;=0.05")/Table4[[#This Row],[Count]]</f>
        <v>1</v>
      </c>
      <c r="L53" s="1">
        <f>COUNTIFS(Table2[Sub-Sector],Table4[[#This Row],[Sub-Sector]],Table2[% Away From Current Week Low],"&gt;=0.05")/Table4[[#This Row],[Count]]</f>
        <v>0.33333333333333331</v>
      </c>
      <c r="M53" s="1">
        <f>COUNTIFS(Table2[Sub-Sector],Table4[[#This Row],[Sub-Sector]],Table2[% Away From Current Week High],"&lt;=0.05")/Table4[[#This Row],[Count]]</f>
        <v>1</v>
      </c>
      <c r="N53" s="1">
        <f>COUNTIFS(Table2[Sub-Sector],Table4[[#This Row],[Sub-Sector]],Table2[% Away From Current Month Low],"&gt;=0.05")/Table4[[#This Row],[Count]]</f>
        <v>0.33333333333333331</v>
      </c>
      <c r="O53" s="1">
        <f>COUNTIFS(Table2[Sub-Sector],Table4[[#This Row],[Sub-Sector]],Table2[% Away From Current Month High],"&lt;=0.05")/Table4[[#This Row],[Count]]</f>
        <v>1</v>
      </c>
      <c r="P53" s="1">
        <f>COUNTIFS(Table2[Sub-Sector],Table4[[#This Row],[Sub-Sector]],Table2[% Away From 52W High],"&lt;=10")/Table4[[#This Row],[Count]]</f>
        <v>0</v>
      </c>
      <c r="Q53" s="1">
        <f>COUNTIFS(Table2[Sub-Sector],Table4[[#This Row],[Sub-Sector]],Table2[% Away From 52W Low],"&gt;=10")/Table4[[#This Row],[Count]]</f>
        <v>1</v>
      </c>
      <c r="R53" s="1">
        <f>COUNTIFS(Table2[Sub-Sector],Table4[[#This Row],[Sub-Sector]],Table2[% Price above 20 EMA],"&gt;=0")/Table4[[#This Row],[Count]]</f>
        <v>1</v>
      </c>
      <c r="S53" s="1">
        <f>COUNTIFS(Table2[Sub-Sector],Table4[[#This Row],[Sub-Sector]],Table2[% Price above 50 EMA],"&gt;=0")/Table4[[#This Row],[Count]]</f>
        <v>1</v>
      </c>
      <c r="T53" s="1">
        <f>COUNTIFS(Table2[Sub-Sector],Table4[[#This Row],[Sub-Sector]],Table2[% Price above 200 EMA],"&gt;=0")/Table4[[#This Row],[Count]]</f>
        <v>0.66666666666666663</v>
      </c>
      <c r="U53" s="1">
        <f>COUNTIFS(Table2[Sub-Sector],Table4[[#This Row],[Sub-Sector]],Table2[Rate of Change - Zone],"Positive")/Table4[[#This Row],[Count]]</f>
        <v>1</v>
      </c>
      <c r="V53" s="1">
        <f>COUNTIFS(Table2[Sub-Sector],Table4[[#This Row],[Sub-Sector]],Table2[Sharpe Ratio],"&gt;=0.10")/Table4[[#This Row],[Count]]</f>
        <v>0.33333333333333331</v>
      </c>
      <c r="W5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458</v>
      </c>
      <c r="X53">
        <f>_xlfn.RANK.AVG(Table4[[#This Row],[Score]],Table4[Score],1)</f>
        <v>73.5</v>
      </c>
      <c r="Y5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231.5</v>
      </c>
      <c r="Z53">
        <f>_xlfn.RANK.AVG(Table4[[#This Row],[Score 2 ]],Table4[[Score 2 ]],1)</f>
        <v>52</v>
      </c>
    </row>
    <row r="54" spans="1:26" x14ac:dyDescent="0.3">
      <c r="A54" t="s">
        <v>139</v>
      </c>
      <c r="B54">
        <f>COUNTIFS(Table2[Sub-Sector],Table4[[#This Row],[Sub-Sector]])</f>
        <v>4</v>
      </c>
      <c r="C54" s="1">
        <f>COUNTIFS(Table2[Sub-Sector],Table4[[#This Row],[Sub-Sector]],Table2[Uptrend],"Uptrend")/Table4[[#This Row],[Count]]</f>
        <v>0</v>
      </c>
      <c r="D54" s="1">
        <f>COUNTIFS(Table2[Sub-Sector],Table4[[#This Row],[Sub-Sector]],Table2[1W Return vs Nifty],"&gt;=5")/Table4[[#This Row],[Count]]</f>
        <v>0.5</v>
      </c>
      <c r="E54" s="1">
        <f>COUNTIFS(Table2[Sub-Sector],Table4[[#This Row],[Sub-Sector]],Table2[1M Return vs Nifty],"&gt;=5")/Table4[[#This Row],[Count]]</f>
        <v>0</v>
      </c>
      <c r="F54" s="1">
        <f>COUNTIFS(Table2[Sub-Sector],Table4[[#This Row],[Sub-Sector]],Table2[6M Return vs Nifty],"&gt;=10")/Table4[[#This Row],[Count]]</f>
        <v>0</v>
      </c>
      <c r="G54" s="1">
        <f>COUNTIFS(Table2[Sub-Sector],Table4[[#This Row],[Sub-Sector]],Table2[1Y Return vs Nifty],"&gt;=10")/Table4[[#This Row],[Count]]</f>
        <v>0.75</v>
      </c>
      <c r="H54" s="1">
        <f>COUNTIFS(Table2[Sub-Sector],Table4[[#This Row],[Sub-Sector]],Table2[RSI Exponential â€“ 14D],"&gt;=50")/Table4[[#This Row],[Count]]</f>
        <v>1</v>
      </c>
      <c r="I54" s="1">
        <f>COUNTIFS(Table2[Sub-Sector],Table4[[#This Row],[Sub-Sector]],Table2[Relative Volume],"&gt;=1")/Table4[[#This Row],[Count]]</f>
        <v>0.75</v>
      </c>
      <c r="J54" s="1">
        <f>COUNTIFS(Table2[Sub-Sector],Table4[[#This Row],[Sub-Sector]],Table2[% Away From Day Low],"&gt;=0.05")/Table4[[#This Row],[Count]]</f>
        <v>0</v>
      </c>
      <c r="K54" s="1">
        <f>COUNTIFS(Table2[Sub-Sector],Table4[[#This Row],[Sub-Sector]],Table2[% Away From Day High],"&lt;=0.05")/Table4[[#This Row],[Count]]</f>
        <v>1</v>
      </c>
      <c r="L54" s="1">
        <f>COUNTIFS(Table2[Sub-Sector],Table4[[#This Row],[Sub-Sector]],Table2[% Away From Current Week Low],"&gt;=0.05")/Table4[[#This Row],[Count]]</f>
        <v>0.25</v>
      </c>
      <c r="M54" s="1">
        <f>COUNTIFS(Table2[Sub-Sector],Table4[[#This Row],[Sub-Sector]],Table2[% Away From Current Week High],"&lt;=0.05")/Table4[[#This Row],[Count]]</f>
        <v>0.75</v>
      </c>
      <c r="N54" s="1">
        <f>COUNTIFS(Table2[Sub-Sector],Table4[[#This Row],[Sub-Sector]],Table2[% Away From Current Month Low],"&gt;=0.05")/Table4[[#This Row],[Count]]</f>
        <v>0.25</v>
      </c>
      <c r="O54" s="1">
        <f>COUNTIFS(Table2[Sub-Sector],Table4[[#This Row],[Sub-Sector]],Table2[% Away From Current Month High],"&lt;=0.05")/Table4[[#This Row],[Count]]</f>
        <v>0.75</v>
      </c>
      <c r="P54" s="1">
        <f>COUNTIFS(Table2[Sub-Sector],Table4[[#This Row],[Sub-Sector]],Table2[% Away From 52W High],"&lt;=10")/Table4[[#This Row],[Count]]</f>
        <v>0</v>
      </c>
      <c r="Q54" s="1">
        <f>COUNTIFS(Table2[Sub-Sector],Table4[[#This Row],[Sub-Sector]],Table2[% Away From 52W Low],"&gt;=10")/Table4[[#This Row],[Count]]</f>
        <v>1</v>
      </c>
      <c r="R54" s="1">
        <f>COUNTIFS(Table2[Sub-Sector],Table4[[#This Row],[Sub-Sector]],Table2[% Price above 20 EMA],"&gt;=0")/Table4[[#This Row],[Count]]</f>
        <v>0.75</v>
      </c>
      <c r="S54" s="1">
        <f>COUNTIFS(Table2[Sub-Sector],Table4[[#This Row],[Sub-Sector]],Table2[% Price above 50 EMA],"&gt;=0")/Table4[[#This Row],[Count]]</f>
        <v>0.5</v>
      </c>
      <c r="T54" s="1">
        <f>COUNTIFS(Table2[Sub-Sector],Table4[[#This Row],[Sub-Sector]],Table2[% Price above 200 EMA],"&gt;=0")/Table4[[#This Row],[Count]]</f>
        <v>0.25</v>
      </c>
      <c r="U54" s="1">
        <f>COUNTIFS(Table2[Sub-Sector],Table4[[#This Row],[Sub-Sector]],Table2[Rate of Change - Zone],"Positive")/Table4[[#This Row],[Count]]</f>
        <v>0.75</v>
      </c>
      <c r="V54" s="1">
        <f>COUNTIFS(Table2[Sub-Sector],Table4[[#This Row],[Sub-Sector]],Table2[Sharpe Ratio],"&gt;=0.10")/Table4[[#This Row],[Count]]</f>
        <v>0.75</v>
      </c>
      <c r="W5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442.5</v>
      </c>
      <c r="X54">
        <f>_xlfn.RANK.AVG(Table4[[#This Row],[Score]],Table4[Score],1)</f>
        <v>67</v>
      </c>
      <c r="Y5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232.5</v>
      </c>
      <c r="Z54">
        <f>_xlfn.RANK.AVG(Table4[[#This Row],[Score 2 ]],Table4[[Score 2 ]],1)</f>
        <v>53</v>
      </c>
    </row>
    <row r="55" spans="1:26" x14ac:dyDescent="0.3">
      <c r="A55" t="s">
        <v>902</v>
      </c>
      <c r="B55">
        <f>COUNTIFS(Table2[Sub-Sector],Table4[[#This Row],[Sub-Sector]])</f>
        <v>3</v>
      </c>
      <c r="C55" s="1">
        <f>COUNTIFS(Table2[Sub-Sector],Table4[[#This Row],[Sub-Sector]],Table2[Uptrend],"Uptrend")/Table4[[#This Row],[Count]]</f>
        <v>0</v>
      </c>
      <c r="D55" s="1">
        <f>COUNTIFS(Table2[Sub-Sector],Table4[[#This Row],[Sub-Sector]],Table2[1W Return vs Nifty],"&gt;=5")/Table4[[#This Row],[Count]]</f>
        <v>0</v>
      </c>
      <c r="E55" s="1">
        <f>COUNTIFS(Table2[Sub-Sector],Table4[[#This Row],[Sub-Sector]],Table2[1M Return vs Nifty],"&gt;=5")/Table4[[#This Row],[Count]]</f>
        <v>0</v>
      </c>
      <c r="F55" s="1">
        <f>COUNTIFS(Table2[Sub-Sector],Table4[[#This Row],[Sub-Sector]],Table2[6M Return vs Nifty],"&gt;=10")/Table4[[#This Row],[Count]]</f>
        <v>0.66666666666666663</v>
      </c>
      <c r="G55" s="1">
        <f>COUNTIFS(Table2[Sub-Sector],Table4[[#This Row],[Sub-Sector]],Table2[1Y Return vs Nifty],"&gt;=10")/Table4[[#This Row],[Count]]</f>
        <v>0.33333333333333331</v>
      </c>
      <c r="H55" s="1">
        <f>COUNTIFS(Table2[Sub-Sector],Table4[[#This Row],[Sub-Sector]],Table2[RSI Exponential â€“ 14D],"&gt;=50")/Table4[[#This Row],[Count]]</f>
        <v>1</v>
      </c>
      <c r="I55" s="1">
        <f>COUNTIFS(Table2[Sub-Sector],Table4[[#This Row],[Sub-Sector]],Table2[Relative Volume],"&gt;=1")/Table4[[#This Row],[Count]]</f>
        <v>0</v>
      </c>
      <c r="J55" s="1">
        <f>COUNTIFS(Table2[Sub-Sector],Table4[[#This Row],[Sub-Sector]],Table2[% Away From Day Low],"&gt;=0.05")/Table4[[#This Row],[Count]]</f>
        <v>0</v>
      </c>
      <c r="K55" s="1">
        <f>COUNTIFS(Table2[Sub-Sector],Table4[[#This Row],[Sub-Sector]],Table2[% Away From Day High],"&lt;=0.05")/Table4[[#This Row],[Count]]</f>
        <v>1</v>
      </c>
      <c r="L55" s="1">
        <f>COUNTIFS(Table2[Sub-Sector],Table4[[#This Row],[Sub-Sector]],Table2[% Away From Current Week Low],"&gt;=0.05")/Table4[[#This Row],[Count]]</f>
        <v>0.33333333333333331</v>
      </c>
      <c r="M55" s="1">
        <f>COUNTIFS(Table2[Sub-Sector],Table4[[#This Row],[Sub-Sector]],Table2[% Away From Current Week High],"&lt;=0.05")/Table4[[#This Row],[Count]]</f>
        <v>1</v>
      </c>
      <c r="N55" s="1">
        <f>COUNTIFS(Table2[Sub-Sector],Table4[[#This Row],[Sub-Sector]],Table2[% Away From Current Month Low],"&gt;=0.05")/Table4[[#This Row],[Count]]</f>
        <v>0.33333333333333331</v>
      </c>
      <c r="O55" s="1">
        <f>COUNTIFS(Table2[Sub-Sector],Table4[[#This Row],[Sub-Sector]],Table2[% Away From Current Month High],"&lt;=0.05")/Table4[[#This Row],[Count]]</f>
        <v>1</v>
      </c>
      <c r="P55" s="1">
        <f>COUNTIFS(Table2[Sub-Sector],Table4[[#This Row],[Sub-Sector]],Table2[% Away From 52W High],"&lt;=10")/Table4[[#This Row],[Count]]</f>
        <v>0</v>
      </c>
      <c r="Q55" s="1">
        <f>COUNTIFS(Table2[Sub-Sector],Table4[[#This Row],[Sub-Sector]],Table2[% Away From 52W Low],"&gt;=10")/Table4[[#This Row],[Count]]</f>
        <v>1</v>
      </c>
      <c r="R55" s="1">
        <f>COUNTIFS(Table2[Sub-Sector],Table4[[#This Row],[Sub-Sector]],Table2[% Price above 20 EMA],"&gt;=0")/Table4[[#This Row],[Count]]</f>
        <v>1</v>
      </c>
      <c r="S55" s="1">
        <f>COUNTIFS(Table2[Sub-Sector],Table4[[#This Row],[Sub-Sector]],Table2[% Price above 50 EMA],"&gt;=0")/Table4[[#This Row],[Count]]</f>
        <v>0</v>
      </c>
      <c r="T55" s="1">
        <f>COUNTIFS(Table2[Sub-Sector],Table4[[#This Row],[Sub-Sector]],Table2[% Price above 200 EMA],"&gt;=0")/Table4[[#This Row],[Count]]</f>
        <v>0.66666666666666663</v>
      </c>
      <c r="U55" s="1">
        <f>COUNTIFS(Table2[Sub-Sector],Table4[[#This Row],[Sub-Sector]],Table2[Rate of Change - Zone],"Positive")/Table4[[#This Row],[Count]]</f>
        <v>1</v>
      </c>
      <c r="V55" s="1">
        <f>COUNTIFS(Table2[Sub-Sector],Table4[[#This Row],[Sub-Sector]],Table2[Sharpe Ratio],"&gt;=0.10")/Table4[[#This Row],[Count]]</f>
        <v>0</v>
      </c>
      <c r="W5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519</v>
      </c>
      <c r="X55">
        <f>_xlfn.RANK.AVG(Table4[[#This Row],[Score]],Table4[Score],1)</f>
        <v>87.5</v>
      </c>
      <c r="Y5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233.5</v>
      </c>
      <c r="Z55">
        <f>_xlfn.RANK.AVG(Table4[[#This Row],[Score 2 ]],Table4[[Score 2 ]],1)</f>
        <v>54</v>
      </c>
    </row>
    <row r="56" spans="1:26" x14ac:dyDescent="0.3">
      <c r="A56" t="s">
        <v>953</v>
      </c>
      <c r="B56">
        <f>COUNTIFS(Table2[Sub-Sector],Table4[[#This Row],[Sub-Sector]])</f>
        <v>2</v>
      </c>
      <c r="C56" s="1">
        <f>COUNTIFS(Table2[Sub-Sector],Table4[[#This Row],[Sub-Sector]],Table2[Uptrend],"Uptrend")/Table4[[#This Row],[Count]]</f>
        <v>0.5</v>
      </c>
      <c r="D56" s="1">
        <f>COUNTIFS(Table2[Sub-Sector],Table4[[#This Row],[Sub-Sector]],Table2[1W Return vs Nifty],"&gt;=5")/Table4[[#This Row],[Count]]</f>
        <v>0.5</v>
      </c>
      <c r="E56" s="1">
        <f>COUNTIFS(Table2[Sub-Sector],Table4[[#This Row],[Sub-Sector]],Table2[1M Return vs Nifty],"&gt;=5")/Table4[[#This Row],[Count]]</f>
        <v>0.5</v>
      </c>
      <c r="F56" s="1">
        <f>COUNTIFS(Table2[Sub-Sector],Table4[[#This Row],[Sub-Sector]],Table2[6M Return vs Nifty],"&gt;=10")/Table4[[#This Row],[Count]]</f>
        <v>0.5</v>
      </c>
      <c r="G56" s="1">
        <f>COUNTIFS(Table2[Sub-Sector],Table4[[#This Row],[Sub-Sector]],Table2[1Y Return vs Nifty],"&gt;=10")/Table4[[#This Row],[Count]]</f>
        <v>0.5</v>
      </c>
      <c r="H56" s="1">
        <f>COUNTIFS(Table2[Sub-Sector],Table4[[#This Row],[Sub-Sector]],Table2[RSI Exponential â€“ 14D],"&gt;=50")/Table4[[#This Row],[Count]]</f>
        <v>1</v>
      </c>
      <c r="I56" s="1">
        <f>COUNTIFS(Table2[Sub-Sector],Table4[[#This Row],[Sub-Sector]],Table2[Relative Volume],"&gt;=1")/Table4[[#This Row],[Count]]</f>
        <v>0</v>
      </c>
      <c r="J56" s="1">
        <f>COUNTIFS(Table2[Sub-Sector],Table4[[#This Row],[Sub-Sector]],Table2[% Away From Day Low],"&gt;=0.05")/Table4[[#This Row],[Count]]</f>
        <v>0</v>
      </c>
      <c r="K56" s="1">
        <f>COUNTIFS(Table2[Sub-Sector],Table4[[#This Row],[Sub-Sector]],Table2[% Away From Day High],"&lt;=0.05")/Table4[[#This Row],[Count]]</f>
        <v>1</v>
      </c>
      <c r="L56" s="1">
        <f>COUNTIFS(Table2[Sub-Sector],Table4[[#This Row],[Sub-Sector]],Table2[% Away From Current Week Low],"&gt;=0.05")/Table4[[#This Row],[Count]]</f>
        <v>0</v>
      </c>
      <c r="M56" s="1">
        <f>COUNTIFS(Table2[Sub-Sector],Table4[[#This Row],[Sub-Sector]],Table2[% Away From Current Week High],"&lt;=0.05")/Table4[[#This Row],[Count]]</f>
        <v>1</v>
      </c>
      <c r="N56" s="1">
        <f>COUNTIFS(Table2[Sub-Sector],Table4[[#This Row],[Sub-Sector]],Table2[% Away From Current Month Low],"&gt;=0.05")/Table4[[#This Row],[Count]]</f>
        <v>0</v>
      </c>
      <c r="O56" s="1">
        <f>COUNTIFS(Table2[Sub-Sector],Table4[[#This Row],[Sub-Sector]],Table2[% Away From Current Month High],"&lt;=0.05")/Table4[[#This Row],[Count]]</f>
        <v>1</v>
      </c>
      <c r="P56" s="1">
        <f>COUNTIFS(Table2[Sub-Sector],Table4[[#This Row],[Sub-Sector]],Table2[% Away From 52W High],"&lt;=10")/Table4[[#This Row],[Count]]</f>
        <v>0</v>
      </c>
      <c r="Q56" s="1">
        <f>COUNTIFS(Table2[Sub-Sector],Table4[[#This Row],[Sub-Sector]],Table2[% Away From 52W Low],"&gt;=10")/Table4[[#This Row],[Count]]</f>
        <v>1</v>
      </c>
      <c r="R56" s="1">
        <f>COUNTIFS(Table2[Sub-Sector],Table4[[#This Row],[Sub-Sector]],Table2[% Price above 20 EMA],"&gt;=0")/Table4[[#This Row],[Count]]</f>
        <v>1</v>
      </c>
      <c r="S56" s="1">
        <f>COUNTIFS(Table2[Sub-Sector],Table4[[#This Row],[Sub-Sector]],Table2[% Price above 50 EMA],"&gt;=0")/Table4[[#This Row],[Count]]</f>
        <v>1</v>
      </c>
      <c r="T56" s="1">
        <f>COUNTIFS(Table2[Sub-Sector],Table4[[#This Row],[Sub-Sector]],Table2[% Price above 200 EMA],"&gt;=0")/Table4[[#This Row],[Count]]</f>
        <v>1</v>
      </c>
      <c r="U56" s="1">
        <f>COUNTIFS(Table2[Sub-Sector],Table4[[#This Row],[Sub-Sector]],Table2[Rate of Change - Zone],"Positive")/Table4[[#This Row],[Count]]</f>
        <v>1</v>
      </c>
      <c r="V56" s="1">
        <f>COUNTIFS(Table2[Sub-Sector],Table4[[#This Row],[Sub-Sector]],Table2[Sharpe Ratio],"&gt;=0.10")/Table4[[#This Row],[Count]]</f>
        <v>0</v>
      </c>
      <c r="W5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297.5</v>
      </c>
      <c r="X56">
        <f>_xlfn.RANK.AVG(Table4[[#This Row],[Score]],Table4[Score],1)</f>
        <v>23</v>
      </c>
      <c r="Y5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234.5</v>
      </c>
      <c r="Z56">
        <f>_xlfn.RANK.AVG(Table4[[#This Row],[Score 2 ]],Table4[[Score 2 ]],1)</f>
        <v>55.5</v>
      </c>
    </row>
    <row r="57" spans="1:26" x14ac:dyDescent="0.3">
      <c r="A57" t="s">
        <v>1006</v>
      </c>
      <c r="B57">
        <f>COUNTIFS(Table2[Sub-Sector],Table4[[#This Row],[Sub-Sector]])</f>
        <v>2</v>
      </c>
      <c r="C57" s="1">
        <f>COUNTIFS(Table2[Sub-Sector],Table4[[#This Row],[Sub-Sector]],Table2[Uptrend],"Uptrend")/Table4[[#This Row],[Count]]</f>
        <v>0</v>
      </c>
      <c r="D57" s="1">
        <f>COUNTIFS(Table2[Sub-Sector],Table4[[#This Row],[Sub-Sector]],Table2[1W Return vs Nifty],"&gt;=5")/Table4[[#This Row],[Count]]</f>
        <v>0</v>
      </c>
      <c r="E57" s="1">
        <f>COUNTIFS(Table2[Sub-Sector],Table4[[#This Row],[Sub-Sector]],Table2[1M Return vs Nifty],"&gt;=5")/Table4[[#This Row],[Count]]</f>
        <v>0.5</v>
      </c>
      <c r="F57" s="1">
        <f>COUNTIFS(Table2[Sub-Sector],Table4[[#This Row],[Sub-Sector]],Table2[6M Return vs Nifty],"&gt;=10")/Table4[[#This Row],[Count]]</f>
        <v>0.5</v>
      </c>
      <c r="G57" s="1">
        <f>COUNTIFS(Table2[Sub-Sector],Table4[[#This Row],[Sub-Sector]],Table2[1Y Return vs Nifty],"&gt;=10")/Table4[[#This Row],[Count]]</f>
        <v>0.5</v>
      </c>
      <c r="H57" s="1">
        <f>COUNTIFS(Table2[Sub-Sector],Table4[[#This Row],[Sub-Sector]],Table2[RSI Exponential â€“ 14D],"&gt;=50")/Table4[[#This Row],[Count]]</f>
        <v>1</v>
      </c>
      <c r="I57" s="1">
        <f>COUNTIFS(Table2[Sub-Sector],Table4[[#This Row],[Sub-Sector]],Table2[Relative Volume],"&gt;=1")/Table4[[#This Row],[Count]]</f>
        <v>0</v>
      </c>
      <c r="J57" s="1">
        <f>COUNTIFS(Table2[Sub-Sector],Table4[[#This Row],[Sub-Sector]],Table2[% Away From Day Low],"&gt;=0.05")/Table4[[#This Row],[Count]]</f>
        <v>0</v>
      </c>
      <c r="K57" s="1">
        <f>COUNTIFS(Table2[Sub-Sector],Table4[[#This Row],[Sub-Sector]],Table2[% Away From Day High],"&lt;=0.05")/Table4[[#This Row],[Count]]</f>
        <v>1</v>
      </c>
      <c r="L57" s="1">
        <f>COUNTIFS(Table2[Sub-Sector],Table4[[#This Row],[Sub-Sector]],Table2[% Away From Current Week Low],"&gt;=0.05")/Table4[[#This Row],[Count]]</f>
        <v>0</v>
      </c>
      <c r="M57" s="1">
        <f>COUNTIFS(Table2[Sub-Sector],Table4[[#This Row],[Sub-Sector]],Table2[% Away From Current Week High],"&lt;=0.05")/Table4[[#This Row],[Count]]</f>
        <v>1</v>
      </c>
      <c r="N57" s="1">
        <f>COUNTIFS(Table2[Sub-Sector],Table4[[#This Row],[Sub-Sector]],Table2[% Away From Current Month Low],"&gt;=0.05")/Table4[[#This Row],[Count]]</f>
        <v>0</v>
      </c>
      <c r="O57" s="1">
        <f>COUNTIFS(Table2[Sub-Sector],Table4[[#This Row],[Sub-Sector]],Table2[% Away From Current Month High],"&lt;=0.05")/Table4[[#This Row],[Count]]</f>
        <v>1</v>
      </c>
      <c r="P57" s="1">
        <f>COUNTIFS(Table2[Sub-Sector],Table4[[#This Row],[Sub-Sector]],Table2[% Away From 52W High],"&lt;=10")/Table4[[#This Row],[Count]]</f>
        <v>0</v>
      </c>
      <c r="Q57" s="1">
        <f>COUNTIFS(Table2[Sub-Sector],Table4[[#This Row],[Sub-Sector]],Table2[% Away From 52W Low],"&gt;=10")/Table4[[#This Row],[Count]]</f>
        <v>0.5</v>
      </c>
      <c r="R57" s="1">
        <f>COUNTIFS(Table2[Sub-Sector],Table4[[#This Row],[Sub-Sector]],Table2[% Price above 20 EMA],"&gt;=0")/Table4[[#This Row],[Count]]</f>
        <v>1</v>
      </c>
      <c r="S57" s="1">
        <f>COUNTIFS(Table2[Sub-Sector],Table4[[#This Row],[Sub-Sector]],Table2[% Price above 50 EMA],"&gt;=0")/Table4[[#This Row],[Count]]</f>
        <v>0.5</v>
      </c>
      <c r="T57" s="1">
        <f>COUNTIFS(Table2[Sub-Sector],Table4[[#This Row],[Sub-Sector]],Table2[% Price above 200 EMA],"&gt;=0")/Table4[[#This Row],[Count]]</f>
        <v>0.5</v>
      </c>
      <c r="U57" s="1">
        <f>COUNTIFS(Table2[Sub-Sector],Table4[[#This Row],[Sub-Sector]],Table2[Rate of Change - Zone],"Positive")/Table4[[#This Row],[Count]]</f>
        <v>1</v>
      </c>
      <c r="V57" s="1">
        <f>COUNTIFS(Table2[Sub-Sector],Table4[[#This Row],[Sub-Sector]],Table2[Sharpe Ratio],"&gt;=0.10")/Table4[[#This Row],[Count]]</f>
        <v>0</v>
      </c>
      <c r="W5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443.5</v>
      </c>
      <c r="X57">
        <f>_xlfn.RANK.AVG(Table4[[#This Row],[Score]],Table4[Score],1)</f>
        <v>68</v>
      </c>
      <c r="Y5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234.5</v>
      </c>
      <c r="Z57">
        <f>_xlfn.RANK.AVG(Table4[[#This Row],[Score 2 ]],Table4[[Score 2 ]],1)</f>
        <v>55.5</v>
      </c>
    </row>
    <row r="58" spans="1:26" x14ac:dyDescent="0.3">
      <c r="A58" t="s">
        <v>1003</v>
      </c>
      <c r="B58">
        <f>COUNTIFS(Table2[Sub-Sector],Table4[[#This Row],[Sub-Sector]])</f>
        <v>1</v>
      </c>
      <c r="C58" s="1">
        <f>COUNTIFS(Table2[Sub-Sector],Table4[[#This Row],[Sub-Sector]],Table2[Uptrend],"Uptrend")/Table4[[#This Row],[Count]]</f>
        <v>0</v>
      </c>
      <c r="D58" s="1">
        <f>COUNTIFS(Table2[Sub-Sector],Table4[[#This Row],[Sub-Sector]],Table2[1W Return vs Nifty],"&gt;=5")/Table4[[#This Row],[Count]]</f>
        <v>0</v>
      </c>
      <c r="E58" s="1">
        <f>COUNTIFS(Table2[Sub-Sector],Table4[[#This Row],[Sub-Sector]],Table2[1M Return vs Nifty],"&gt;=5")/Table4[[#This Row],[Count]]</f>
        <v>0</v>
      </c>
      <c r="F58" s="1">
        <f>COUNTIFS(Table2[Sub-Sector],Table4[[#This Row],[Sub-Sector]],Table2[6M Return vs Nifty],"&gt;=10")/Table4[[#This Row],[Count]]</f>
        <v>1</v>
      </c>
      <c r="G58" s="1">
        <f>COUNTIFS(Table2[Sub-Sector],Table4[[#This Row],[Sub-Sector]],Table2[1Y Return vs Nifty],"&gt;=10")/Table4[[#This Row],[Count]]</f>
        <v>1</v>
      </c>
      <c r="H58" s="1">
        <f>COUNTIFS(Table2[Sub-Sector],Table4[[#This Row],[Sub-Sector]],Table2[RSI Exponential â€“ 14D],"&gt;=50")/Table4[[#This Row],[Count]]</f>
        <v>0</v>
      </c>
      <c r="I58" s="1">
        <f>COUNTIFS(Table2[Sub-Sector],Table4[[#This Row],[Sub-Sector]],Table2[Relative Volume],"&gt;=1")/Table4[[#This Row],[Count]]</f>
        <v>0</v>
      </c>
      <c r="J58" s="1">
        <f>COUNTIFS(Table2[Sub-Sector],Table4[[#This Row],[Sub-Sector]],Table2[% Away From Day Low],"&gt;=0.05")/Table4[[#This Row],[Count]]</f>
        <v>0</v>
      </c>
      <c r="K58" s="1">
        <f>COUNTIFS(Table2[Sub-Sector],Table4[[#This Row],[Sub-Sector]],Table2[% Away From Day High],"&lt;=0.05")/Table4[[#This Row],[Count]]</f>
        <v>1</v>
      </c>
      <c r="L58" s="1">
        <f>COUNTIFS(Table2[Sub-Sector],Table4[[#This Row],[Sub-Sector]],Table2[% Away From Current Week Low],"&gt;=0.05")/Table4[[#This Row],[Count]]</f>
        <v>0</v>
      </c>
      <c r="M58" s="1">
        <f>COUNTIFS(Table2[Sub-Sector],Table4[[#This Row],[Sub-Sector]],Table2[% Away From Current Week High],"&lt;=0.05")/Table4[[#This Row],[Count]]</f>
        <v>1</v>
      </c>
      <c r="N58" s="1">
        <f>COUNTIFS(Table2[Sub-Sector],Table4[[#This Row],[Sub-Sector]],Table2[% Away From Current Month Low],"&gt;=0.05")/Table4[[#This Row],[Count]]</f>
        <v>0</v>
      </c>
      <c r="O58" s="1">
        <f>COUNTIFS(Table2[Sub-Sector],Table4[[#This Row],[Sub-Sector]],Table2[% Away From Current Month High],"&lt;=0.05")/Table4[[#This Row],[Count]]</f>
        <v>1</v>
      </c>
      <c r="P58" s="1">
        <f>COUNTIFS(Table2[Sub-Sector],Table4[[#This Row],[Sub-Sector]],Table2[% Away From 52W High],"&lt;=10")/Table4[[#This Row],[Count]]</f>
        <v>0</v>
      </c>
      <c r="Q58" s="1">
        <f>COUNTIFS(Table2[Sub-Sector],Table4[[#This Row],[Sub-Sector]],Table2[% Away From 52W Low],"&gt;=10")/Table4[[#This Row],[Count]]</f>
        <v>1</v>
      </c>
      <c r="R58" s="1">
        <f>COUNTIFS(Table2[Sub-Sector],Table4[[#This Row],[Sub-Sector]],Table2[% Price above 20 EMA],"&gt;=0")/Table4[[#This Row],[Count]]</f>
        <v>0</v>
      </c>
      <c r="S58" s="1">
        <f>COUNTIFS(Table2[Sub-Sector],Table4[[#This Row],[Sub-Sector]],Table2[% Price above 50 EMA],"&gt;=0")/Table4[[#This Row],[Count]]</f>
        <v>0</v>
      </c>
      <c r="T58" s="1">
        <f>COUNTIFS(Table2[Sub-Sector],Table4[[#This Row],[Sub-Sector]],Table2[% Price above 200 EMA],"&gt;=0")/Table4[[#This Row],[Count]]</f>
        <v>1</v>
      </c>
      <c r="U58" s="1">
        <f>COUNTIFS(Table2[Sub-Sector],Table4[[#This Row],[Sub-Sector]],Table2[Rate of Change - Zone],"Positive")/Table4[[#This Row],[Count]]</f>
        <v>0</v>
      </c>
      <c r="V58" s="1">
        <f>COUNTIFS(Table2[Sub-Sector],Table4[[#This Row],[Sub-Sector]],Table2[Sharpe Ratio],"&gt;=0.10")/Table4[[#This Row],[Count]]</f>
        <v>1</v>
      </c>
      <c r="W5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521</v>
      </c>
      <c r="X58">
        <f>_xlfn.RANK.AVG(Table4[[#This Row],[Score]],Table4[Score],1)</f>
        <v>90</v>
      </c>
      <c r="Y5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235.5</v>
      </c>
      <c r="Z58">
        <f>_xlfn.RANK.AVG(Table4[[#This Row],[Score 2 ]],Table4[[Score 2 ]],1)</f>
        <v>57</v>
      </c>
    </row>
    <row r="59" spans="1:26" x14ac:dyDescent="0.3">
      <c r="A59" t="s">
        <v>114</v>
      </c>
      <c r="B59">
        <f>COUNTIFS(Table2[Sub-Sector],Table4[[#This Row],[Sub-Sector]])</f>
        <v>3</v>
      </c>
      <c r="C59" s="1">
        <f>COUNTIFS(Table2[Sub-Sector],Table4[[#This Row],[Sub-Sector]],Table2[Uptrend],"Uptrend")/Table4[[#This Row],[Count]]</f>
        <v>0.33333333333333331</v>
      </c>
      <c r="D59" s="1">
        <f>COUNTIFS(Table2[Sub-Sector],Table4[[#This Row],[Sub-Sector]],Table2[1W Return vs Nifty],"&gt;=5")/Table4[[#This Row],[Count]]</f>
        <v>0.33333333333333331</v>
      </c>
      <c r="E59" s="1">
        <f>COUNTIFS(Table2[Sub-Sector],Table4[[#This Row],[Sub-Sector]],Table2[1M Return vs Nifty],"&gt;=5")/Table4[[#This Row],[Count]]</f>
        <v>0</v>
      </c>
      <c r="F59" s="1">
        <f>COUNTIFS(Table2[Sub-Sector],Table4[[#This Row],[Sub-Sector]],Table2[6M Return vs Nifty],"&gt;=10")/Table4[[#This Row],[Count]]</f>
        <v>0.66666666666666663</v>
      </c>
      <c r="G59" s="1">
        <f>COUNTIFS(Table2[Sub-Sector],Table4[[#This Row],[Sub-Sector]],Table2[1Y Return vs Nifty],"&gt;=10")/Table4[[#This Row],[Count]]</f>
        <v>1</v>
      </c>
      <c r="H59" s="1">
        <f>COUNTIFS(Table2[Sub-Sector],Table4[[#This Row],[Sub-Sector]],Table2[RSI Exponential â€“ 14D],"&gt;=50")/Table4[[#This Row],[Count]]</f>
        <v>0.66666666666666663</v>
      </c>
      <c r="I59" s="1">
        <f>COUNTIFS(Table2[Sub-Sector],Table4[[#This Row],[Sub-Sector]],Table2[Relative Volume],"&gt;=1")/Table4[[#This Row],[Count]]</f>
        <v>0</v>
      </c>
      <c r="J59" s="1">
        <f>COUNTIFS(Table2[Sub-Sector],Table4[[#This Row],[Sub-Sector]],Table2[% Away From Day Low],"&gt;=0.05")/Table4[[#This Row],[Count]]</f>
        <v>0</v>
      </c>
      <c r="K59" s="1">
        <f>COUNTIFS(Table2[Sub-Sector],Table4[[#This Row],[Sub-Sector]],Table2[% Away From Day High],"&lt;=0.05")/Table4[[#This Row],[Count]]</f>
        <v>1</v>
      </c>
      <c r="L59" s="1">
        <f>COUNTIFS(Table2[Sub-Sector],Table4[[#This Row],[Sub-Sector]],Table2[% Away From Current Week Low],"&gt;=0.05")/Table4[[#This Row],[Count]]</f>
        <v>0</v>
      </c>
      <c r="M59" s="1">
        <f>COUNTIFS(Table2[Sub-Sector],Table4[[#This Row],[Sub-Sector]],Table2[% Away From Current Week High],"&lt;=0.05")/Table4[[#This Row],[Count]]</f>
        <v>1</v>
      </c>
      <c r="N59" s="1">
        <f>COUNTIFS(Table2[Sub-Sector],Table4[[#This Row],[Sub-Sector]],Table2[% Away From Current Month Low],"&gt;=0.05")/Table4[[#This Row],[Count]]</f>
        <v>0</v>
      </c>
      <c r="O59" s="1">
        <f>COUNTIFS(Table2[Sub-Sector],Table4[[#This Row],[Sub-Sector]],Table2[% Away From Current Month High],"&lt;=0.05")/Table4[[#This Row],[Count]]</f>
        <v>1</v>
      </c>
      <c r="P59" s="1">
        <f>COUNTIFS(Table2[Sub-Sector],Table4[[#This Row],[Sub-Sector]],Table2[% Away From 52W High],"&lt;=10")/Table4[[#This Row],[Count]]</f>
        <v>0</v>
      </c>
      <c r="Q59" s="1">
        <f>COUNTIFS(Table2[Sub-Sector],Table4[[#This Row],[Sub-Sector]],Table2[% Away From 52W Low],"&gt;=10")/Table4[[#This Row],[Count]]</f>
        <v>1</v>
      </c>
      <c r="R59" s="1">
        <f>COUNTIFS(Table2[Sub-Sector],Table4[[#This Row],[Sub-Sector]],Table2[% Price above 20 EMA],"&gt;=0")/Table4[[#This Row],[Count]]</f>
        <v>0.66666666666666663</v>
      </c>
      <c r="S59" s="1">
        <f>COUNTIFS(Table2[Sub-Sector],Table4[[#This Row],[Sub-Sector]],Table2[% Price above 50 EMA],"&gt;=0")/Table4[[#This Row],[Count]]</f>
        <v>0.33333333333333331</v>
      </c>
      <c r="T59" s="1">
        <f>COUNTIFS(Table2[Sub-Sector],Table4[[#This Row],[Sub-Sector]],Table2[% Price above 200 EMA],"&gt;=0")/Table4[[#This Row],[Count]]</f>
        <v>1</v>
      </c>
      <c r="U59" s="1">
        <f>COUNTIFS(Table2[Sub-Sector],Table4[[#This Row],[Sub-Sector]],Table2[Rate of Change - Zone],"Positive")/Table4[[#This Row],[Count]]</f>
        <v>0.66666666666666663</v>
      </c>
      <c r="V59" s="1">
        <f>COUNTIFS(Table2[Sub-Sector],Table4[[#This Row],[Sub-Sector]],Table2[Sharpe Ratio],"&gt;=0.10")/Table4[[#This Row],[Count]]</f>
        <v>0.33333333333333331</v>
      </c>
      <c r="W5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410.5</v>
      </c>
      <c r="X59">
        <f>_xlfn.RANK.AVG(Table4[[#This Row],[Score]],Table4[Score],1)</f>
        <v>52</v>
      </c>
      <c r="Y5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238</v>
      </c>
      <c r="Z59">
        <f>_xlfn.RANK.AVG(Table4[[#This Row],[Score 2 ]],Table4[[Score 2 ]],1)</f>
        <v>58</v>
      </c>
    </row>
    <row r="60" spans="1:26" x14ac:dyDescent="0.3">
      <c r="A60" t="s">
        <v>62</v>
      </c>
      <c r="B60">
        <f>COUNTIFS(Table2[Sub-Sector],Table4[[#This Row],[Sub-Sector]])</f>
        <v>4</v>
      </c>
      <c r="C60" s="1">
        <f>COUNTIFS(Table2[Sub-Sector],Table4[[#This Row],[Sub-Sector]],Table2[Uptrend],"Uptrend")/Table4[[#This Row],[Count]]</f>
        <v>0</v>
      </c>
      <c r="D60" s="1">
        <f>COUNTIFS(Table2[Sub-Sector],Table4[[#This Row],[Sub-Sector]],Table2[1W Return vs Nifty],"&gt;=5")/Table4[[#This Row],[Count]]</f>
        <v>0.25</v>
      </c>
      <c r="E60" s="1">
        <f>COUNTIFS(Table2[Sub-Sector],Table4[[#This Row],[Sub-Sector]],Table2[1M Return vs Nifty],"&gt;=5")/Table4[[#This Row],[Count]]</f>
        <v>0</v>
      </c>
      <c r="F60" s="1">
        <f>COUNTIFS(Table2[Sub-Sector],Table4[[#This Row],[Sub-Sector]],Table2[6M Return vs Nifty],"&gt;=10")/Table4[[#This Row],[Count]]</f>
        <v>0.25</v>
      </c>
      <c r="G60" s="1">
        <f>COUNTIFS(Table2[Sub-Sector],Table4[[#This Row],[Sub-Sector]],Table2[1Y Return vs Nifty],"&gt;=10")/Table4[[#This Row],[Count]]</f>
        <v>0.75</v>
      </c>
      <c r="H60" s="1">
        <f>COUNTIFS(Table2[Sub-Sector],Table4[[#This Row],[Sub-Sector]],Table2[RSI Exponential â€“ 14D],"&gt;=50")/Table4[[#This Row],[Count]]</f>
        <v>0.5</v>
      </c>
      <c r="I60" s="1">
        <f>COUNTIFS(Table2[Sub-Sector],Table4[[#This Row],[Sub-Sector]],Table2[Relative Volume],"&gt;=1")/Table4[[#This Row],[Count]]</f>
        <v>0.5</v>
      </c>
      <c r="J60" s="1">
        <f>COUNTIFS(Table2[Sub-Sector],Table4[[#This Row],[Sub-Sector]],Table2[% Away From Day Low],"&gt;=0.05")/Table4[[#This Row],[Count]]</f>
        <v>0</v>
      </c>
      <c r="K60" s="1">
        <f>COUNTIFS(Table2[Sub-Sector],Table4[[#This Row],[Sub-Sector]],Table2[% Away From Day High],"&lt;=0.05")/Table4[[#This Row],[Count]]</f>
        <v>1</v>
      </c>
      <c r="L60" s="1">
        <f>COUNTIFS(Table2[Sub-Sector],Table4[[#This Row],[Sub-Sector]],Table2[% Away From Current Week Low],"&gt;=0.05")/Table4[[#This Row],[Count]]</f>
        <v>0.25</v>
      </c>
      <c r="M60" s="1">
        <f>COUNTIFS(Table2[Sub-Sector],Table4[[#This Row],[Sub-Sector]],Table2[% Away From Current Week High],"&lt;=0.05")/Table4[[#This Row],[Count]]</f>
        <v>1</v>
      </c>
      <c r="N60" s="1">
        <f>COUNTIFS(Table2[Sub-Sector],Table4[[#This Row],[Sub-Sector]],Table2[% Away From Current Month Low],"&gt;=0.05")/Table4[[#This Row],[Count]]</f>
        <v>0.25</v>
      </c>
      <c r="O60" s="1">
        <f>COUNTIFS(Table2[Sub-Sector],Table4[[#This Row],[Sub-Sector]],Table2[% Away From Current Month High],"&lt;=0.05")/Table4[[#This Row],[Count]]</f>
        <v>1</v>
      </c>
      <c r="P60" s="1">
        <f>COUNTIFS(Table2[Sub-Sector],Table4[[#This Row],[Sub-Sector]],Table2[% Away From 52W High],"&lt;=10")/Table4[[#This Row],[Count]]</f>
        <v>0</v>
      </c>
      <c r="Q60" s="1">
        <f>COUNTIFS(Table2[Sub-Sector],Table4[[#This Row],[Sub-Sector]],Table2[% Away From 52W Low],"&gt;=10")/Table4[[#This Row],[Count]]</f>
        <v>1</v>
      </c>
      <c r="R60" s="1">
        <f>COUNTIFS(Table2[Sub-Sector],Table4[[#This Row],[Sub-Sector]],Table2[% Price above 20 EMA],"&gt;=0")/Table4[[#This Row],[Count]]</f>
        <v>0.5</v>
      </c>
      <c r="S60" s="1">
        <f>COUNTIFS(Table2[Sub-Sector],Table4[[#This Row],[Sub-Sector]],Table2[% Price above 50 EMA],"&gt;=0")/Table4[[#This Row],[Count]]</f>
        <v>0.25</v>
      </c>
      <c r="T60" s="1">
        <f>COUNTIFS(Table2[Sub-Sector],Table4[[#This Row],[Sub-Sector]],Table2[% Price above 200 EMA],"&gt;=0")/Table4[[#This Row],[Count]]</f>
        <v>0.5</v>
      </c>
      <c r="U60" s="1">
        <f>COUNTIFS(Table2[Sub-Sector],Table4[[#This Row],[Sub-Sector]],Table2[Rate of Change - Zone],"Positive")/Table4[[#This Row],[Count]]</f>
        <v>0.25</v>
      </c>
      <c r="V60" s="1">
        <f>COUNTIFS(Table2[Sub-Sector],Table4[[#This Row],[Sub-Sector]],Table2[Sharpe Ratio],"&gt;=0.10")/Table4[[#This Row],[Count]]</f>
        <v>0.5</v>
      </c>
      <c r="W6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476.5</v>
      </c>
      <c r="X60">
        <f>_xlfn.RANK.AVG(Table4[[#This Row],[Score]],Table4[Score],1)</f>
        <v>79.5</v>
      </c>
      <c r="Y6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242</v>
      </c>
      <c r="Z60">
        <f>_xlfn.RANK.AVG(Table4[[#This Row],[Score 2 ]],Table4[[Score 2 ]],1)</f>
        <v>59</v>
      </c>
    </row>
    <row r="61" spans="1:26" x14ac:dyDescent="0.3">
      <c r="A61" t="s">
        <v>259</v>
      </c>
      <c r="B61">
        <f>COUNTIFS(Table2[Sub-Sector],Table4[[#This Row],[Sub-Sector]])</f>
        <v>11</v>
      </c>
      <c r="C61" s="1">
        <f>COUNTIFS(Table2[Sub-Sector],Table4[[#This Row],[Sub-Sector]],Table2[Uptrend],"Uptrend")/Table4[[#This Row],[Count]]</f>
        <v>0.18181818181818182</v>
      </c>
      <c r="D61" s="1">
        <f>COUNTIFS(Table2[Sub-Sector],Table4[[#This Row],[Sub-Sector]],Table2[1W Return vs Nifty],"&gt;=5")/Table4[[#This Row],[Count]]</f>
        <v>0.18181818181818182</v>
      </c>
      <c r="E61" s="1">
        <f>COUNTIFS(Table2[Sub-Sector],Table4[[#This Row],[Sub-Sector]],Table2[1M Return vs Nifty],"&gt;=5")/Table4[[#This Row],[Count]]</f>
        <v>0.18181818181818182</v>
      </c>
      <c r="F61" s="1">
        <f>COUNTIFS(Table2[Sub-Sector],Table4[[#This Row],[Sub-Sector]],Table2[6M Return vs Nifty],"&gt;=10")/Table4[[#This Row],[Count]]</f>
        <v>0.54545454545454541</v>
      </c>
      <c r="G61" s="1">
        <f>COUNTIFS(Table2[Sub-Sector],Table4[[#This Row],[Sub-Sector]],Table2[1Y Return vs Nifty],"&gt;=10")/Table4[[#This Row],[Count]]</f>
        <v>0.72727272727272729</v>
      </c>
      <c r="H61" s="1">
        <f>COUNTIFS(Table2[Sub-Sector],Table4[[#This Row],[Sub-Sector]],Table2[RSI Exponential â€“ 14D],"&gt;=50")/Table4[[#This Row],[Count]]</f>
        <v>0.81818181818181823</v>
      </c>
      <c r="I61" s="1">
        <f>COUNTIFS(Table2[Sub-Sector],Table4[[#This Row],[Sub-Sector]],Table2[Relative Volume],"&gt;=1")/Table4[[#This Row],[Count]]</f>
        <v>0.18181818181818182</v>
      </c>
      <c r="J61" s="1">
        <f>COUNTIFS(Table2[Sub-Sector],Table4[[#This Row],[Sub-Sector]],Table2[% Away From Day Low],"&gt;=0.05")/Table4[[#This Row],[Count]]</f>
        <v>0</v>
      </c>
      <c r="K61" s="1">
        <f>COUNTIFS(Table2[Sub-Sector],Table4[[#This Row],[Sub-Sector]],Table2[% Away From Day High],"&lt;=0.05")/Table4[[#This Row],[Count]]</f>
        <v>1</v>
      </c>
      <c r="L61" s="1">
        <f>COUNTIFS(Table2[Sub-Sector],Table4[[#This Row],[Sub-Sector]],Table2[% Away From Current Week Low],"&gt;=0.05")/Table4[[#This Row],[Count]]</f>
        <v>0.18181818181818182</v>
      </c>
      <c r="M61" s="1">
        <f>COUNTIFS(Table2[Sub-Sector],Table4[[#This Row],[Sub-Sector]],Table2[% Away From Current Week High],"&lt;=0.05")/Table4[[#This Row],[Count]]</f>
        <v>1</v>
      </c>
      <c r="N61" s="1">
        <f>COUNTIFS(Table2[Sub-Sector],Table4[[#This Row],[Sub-Sector]],Table2[% Away From Current Month Low],"&gt;=0.05")/Table4[[#This Row],[Count]]</f>
        <v>0.18181818181818182</v>
      </c>
      <c r="O61" s="1">
        <f>COUNTIFS(Table2[Sub-Sector],Table4[[#This Row],[Sub-Sector]],Table2[% Away From Current Month High],"&lt;=0.05")/Table4[[#This Row],[Count]]</f>
        <v>1</v>
      </c>
      <c r="P61" s="1">
        <f>COUNTIFS(Table2[Sub-Sector],Table4[[#This Row],[Sub-Sector]],Table2[% Away From 52W High],"&lt;=10")/Table4[[#This Row],[Count]]</f>
        <v>9.0909090909090912E-2</v>
      </c>
      <c r="Q61" s="1">
        <f>COUNTIFS(Table2[Sub-Sector],Table4[[#This Row],[Sub-Sector]],Table2[% Away From 52W Low],"&gt;=10")/Table4[[#This Row],[Count]]</f>
        <v>0.90909090909090906</v>
      </c>
      <c r="R61" s="1">
        <f>COUNTIFS(Table2[Sub-Sector],Table4[[#This Row],[Sub-Sector]],Table2[% Price above 20 EMA],"&gt;=0")/Table4[[#This Row],[Count]]</f>
        <v>0.63636363636363635</v>
      </c>
      <c r="S61" s="1">
        <f>COUNTIFS(Table2[Sub-Sector],Table4[[#This Row],[Sub-Sector]],Table2[% Price above 50 EMA],"&gt;=0")/Table4[[#This Row],[Count]]</f>
        <v>0.36363636363636365</v>
      </c>
      <c r="T61" s="1">
        <f>COUNTIFS(Table2[Sub-Sector],Table4[[#This Row],[Sub-Sector]],Table2[% Price above 200 EMA],"&gt;=0")/Table4[[#This Row],[Count]]</f>
        <v>0.63636363636363635</v>
      </c>
      <c r="U61" s="1">
        <f>COUNTIFS(Table2[Sub-Sector],Table4[[#This Row],[Sub-Sector]],Table2[Rate of Change - Zone],"Positive")/Table4[[#This Row],[Count]]</f>
        <v>0.72727272727272729</v>
      </c>
      <c r="V61" s="1">
        <f>COUNTIFS(Table2[Sub-Sector],Table4[[#This Row],[Sub-Sector]],Table2[Sharpe Ratio],"&gt;=0.10")/Table4[[#This Row],[Count]]</f>
        <v>0.18181818181818182</v>
      </c>
      <c r="W6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421</v>
      </c>
      <c r="X61">
        <f>_xlfn.RANK.AVG(Table4[[#This Row],[Score]],Table4[Score],1)</f>
        <v>56</v>
      </c>
      <c r="Y6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244.5</v>
      </c>
      <c r="Z61">
        <f>_xlfn.RANK.AVG(Table4[[#This Row],[Score 2 ]],Table4[[Score 2 ]],1)</f>
        <v>60</v>
      </c>
    </row>
    <row r="62" spans="1:26" x14ac:dyDescent="0.3">
      <c r="A62" t="s">
        <v>88</v>
      </c>
      <c r="B62">
        <f>COUNTIFS(Table2[Sub-Sector],Table4[[#This Row],[Sub-Sector]])</f>
        <v>3</v>
      </c>
      <c r="C62" s="1">
        <f>COUNTIFS(Table2[Sub-Sector],Table4[[#This Row],[Sub-Sector]],Table2[Uptrend],"Uptrend")/Table4[[#This Row],[Count]]</f>
        <v>0</v>
      </c>
      <c r="D62" s="1">
        <f>COUNTIFS(Table2[Sub-Sector],Table4[[#This Row],[Sub-Sector]],Table2[1W Return vs Nifty],"&gt;=5")/Table4[[#This Row],[Count]]</f>
        <v>1</v>
      </c>
      <c r="E62" s="1">
        <f>COUNTIFS(Table2[Sub-Sector],Table4[[#This Row],[Sub-Sector]],Table2[1M Return vs Nifty],"&gt;=5")/Table4[[#This Row],[Count]]</f>
        <v>0.33333333333333331</v>
      </c>
      <c r="F62" s="1">
        <f>COUNTIFS(Table2[Sub-Sector],Table4[[#This Row],[Sub-Sector]],Table2[6M Return vs Nifty],"&gt;=10")/Table4[[#This Row],[Count]]</f>
        <v>0</v>
      </c>
      <c r="G62" s="1">
        <f>COUNTIFS(Table2[Sub-Sector],Table4[[#This Row],[Sub-Sector]],Table2[1Y Return vs Nifty],"&gt;=10")/Table4[[#This Row],[Count]]</f>
        <v>0.66666666666666663</v>
      </c>
      <c r="H62" s="1">
        <f>COUNTIFS(Table2[Sub-Sector],Table4[[#This Row],[Sub-Sector]],Table2[RSI Exponential â€“ 14D],"&gt;=50")/Table4[[#This Row],[Count]]</f>
        <v>0.66666666666666663</v>
      </c>
      <c r="I62" s="1">
        <f>COUNTIFS(Table2[Sub-Sector],Table4[[#This Row],[Sub-Sector]],Table2[Relative Volume],"&gt;=1")/Table4[[#This Row],[Count]]</f>
        <v>1</v>
      </c>
      <c r="J62" s="1">
        <f>COUNTIFS(Table2[Sub-Sector],Table4[[#This Row],[Sub-Sector]],Table2[% Away From Day Low],"&gt;=0.05")/Table4[[#This Row],[Count]]</f>
        <v>0</v>
      </c>
      <c r="K62" s="1">
        <f>COUNTIFS(Table2[Sub-Sector],Table4[[#This Row],[Sub-Sector]],Table2[% Away From Day High],"&lt;=0.05")/Table4[[#This Row],[Count]]</f>
        <v>1</v>
      </c>
      <c r="L62" s="1">
        <f>COUNTIFS(Table2[Sub-Sector],Table4[[#This Row],[Sub-Sector]],Table2[% Away From Current Week Low],"&gt;=0.05")/Table4[[#This Row],[Count]]</f>
        <v>0</v>
      </c>
      <c r="M62" s="1">
        <f>COUNTIFS(Table2[Sub-Sector],Table4[[#This Row],[Sub-Sector]],Table2[% Away From Current Week High],"&lt;=0.05")/Table4[[#This Row],[Count]]</f>
        <v>1</v>
      </c>
      <c r="N62" s="1">
        <f>COUNTIFS(Table2[Sub-Sector],Table4[[#This Row],[Sub-Sector]],Table2[% Away From Current Month Low],"&gt;=0.05")/Table4[[#This Row],[Count]]</f>
        <v>0</v>
      </c>
      <c r="O62" s="1">
        <f>COUNTIFS(Table2[Sub-Sector],Table4[[#This Row],[Sub-Sector]],Table2[% Away From Current Month High],"&lt;=0.05")/Table4[[#This Row],[Count]]</f>
        <v>1</v>
      </c>
      <c r="P62" s="1">
        <f>COUNTIFS(Table2[Sub-Sector],Table4[[#This Row],[Sub-Sector]],Table2[% Away From 52W High],"&lt;=10")/Table4[[#This Row],[Count]]</f>
        <v>0</v>
      </c>
      <c r="Q62" s="1">
        <f>COUNTIFS(Table2[Sub-Sector],Table4[[#This Row],[Sub-Sector]],Table2[% Away From 52W Low],"&gt;=10")/Table4[[#This Row],[Count]]</f>
        <v>1</v>
      </c>
      <c r="R62" s="1">
        <f>COUNTIFS(Table2[Sub-Sector],Table4[[#This Row],[Sub-Sector]],Table2[% Price above 20 EMA],"&gt;=0")/Table4[[#This Row],[Count]]</f>
        <v>0.66666666666666663</v>
      </c>
      <c r="S62" s="1">
        <f>COUNTIFS(Table2[Sub-Sector],Table4[[#This Row],[Sub-Sector]],Table2[% Price above 50 EMA],"&gt;=0")/Table4[[#This Row],[Count]]</f>
        <v>0.33333333333333331</v>
      </c>
      <c r="T62" s="1">
        <f>COUNTIFS(Table2[Sub-Sector],Table4[[#This Row],[Sub-Sector]],Table2[% Price above 200 EMA],"&gt;=0")/Table4[[#This Row],[Count]]</f>
        <v>0.66666666666666663</v>
      </c>
      <c r="U62" s="1">
        <f>COUNTIFS(Table2[Sub-Sector],Table4[[#This Row],[Sub-Sector]],Table2[Rate of Change - Zone],"Positive")/Table4[[#This Row],[Count]]</f>
        <v>0.66666666666666663</v>
      </c>
      <c r="V62" s="1">
        <f>COUNTIFS(Table2[Sub-Sector],Table4[[#This Row],[Sub-Sector]],Table2[Sharpe Ratio],"&gt;=0.10")/Table4[[#This Row],[Count]]</f>
        <v>0</v>
      </c>
      <c r="W6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382</v>
      </c>
      <c r="X62">
        <f>_xlfn.RANK.AVG(Table4[[#This Row],[Score]],Table4[Score],1)</f>
        <v>46.5</v>
      </c>
      <c r="Y6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245.5</v>
      </c>
      <c r="Z62">
        <f>_xlfn.RANK.AVG(Table4[[#This Row],[Score 2 ]],Table4[[Score 2 ]],1)</f>
        <v>61</v>
      </c>
    </row>
    <row r="63" spans="1:26" x14ac:dyDescent="0.3">
      <c r="A63" t="s">
        <v>587</v>
      </c>
      <c r="B63">
        <f>COUNTIFS(Table2[Sub-Sector],Table4[[#This Row],[Sub-Sector]])</f>
        <v>14</v>
      </c>
      <c r="C63" s="1">
        <f>COUNTIFS(Table2[Sub-Sector],Table4[[#This Row],[Sub-Sector]],Table2[Uptrend],"Uptrend")/Table4[[#This Row],[Count]]</f>
        <v>0.35714285714285715</v>
      </c>
      <c r="D63" s="1">
        <f>COUNTIFS(Table2[Sub-Sector],Table4[[#This Row],[Sub-Sector]],Table2[1W Return vs Nifty],"&gt;=5")/Table4[[#This Row],[Count]]</f>
        <v>0.42857142857142855</v>
      </c>
      <c r="E63" s="1">
        <f>COUNTIFS(Table2[Sub-Sector],Table4[[#This Row],[Sub-Sector]],Table2[1M Return vs Nifty],"&gt;=5")/Table4[[#This Row],[Count]]</f>
        <v>0.21428571428571427</v>
      </c>
      <c r="F63" s="1">
        <f>COUNTIFS(Table2[Sub-Sector],Table4[[#This Row],[Sub-Sector]],Table2[6M Return vs Nifty],"&gt;=10")/Table4[[#This Row],[Count]]</f>
        <v>0.42857142857142855</v>
      </c>
      <c r="G63" s="1">
        <f>COUNTIFS(Table2[Sub-Sector],Table4[[#This Row],[Sub-Sector]],Table2[1Y Return vs Nifty],"&gt;=10")/Table4[[#This Row],[Count]]</f>
        <v>0.21428571428571427</v>
      </c>
      <c r="H63" s="1">
        <f>COUNTIFS(Table2[Sub-Sector],Table4[[#This Row],[Sub-Sector]],Table2[RSI Exponential â€“ 14D],"&gt;=50")/Table4[[#This Row],[Count]]</f>
        <v>0.8571428571428571</v>
      </c>
      <c r="I63" s="1">
        <f>COUNTIFS(Table2[Sub-Sector],Table4[[#This Row],[Sub-Sector]],Table2[Relative Volume],"&gt;=1")/Table4[[#This Row],[Count]]</f>
        <v>0.21428571428571427</v>
      </c>
      <c r="J63" s="1">
        <f>COUNTIFS(Table2[Sub-Sector],Table4[[#This Row],[Sub-Sector]],Table2[% Away From Day Low],"&gt;=0.05")/Table4[[#This Row],[Count]]</f>
        <v>7.1428571428571425E-2</v>
      </c>
      <c r="K63" s="1">
        <f>COUNTIFS(Table2[Sub-Sector],Table4[[#This Row],[Sub-Sector]],Table2[% Away From Day High],"&lt;=0.05")/Table4[[#This Row],[Count]]</f>
        <v>1</v>
      </c>
      <c r="L63" s="1">
        <f>COUNTIFS(Table2[Sub-Sector],Table4[[#This Row],[Sub-Sector]],Table2[% Away From Current Week Low],"&gt;=0.05")/Table4[[#This Row],[Count]]</f>
        <v>0.21428571428571427</v>
      </c>
      <c r="M63" s="1">
        <f>COUNTIFS(Table2[Sub-Sector],Table4[[#This Row],[Sub-Sector]],Table2[% Away From Current Week High],"&lt;=0.05")/Table4[[#This Row],[Count]]</f>
        <v>0.9285714285714286</v>
      </c>
      <c r="N63" s="1">
        <f>COUNTIFS(Table2[Sub-Sector],Table4[[#This Row],[Sub-Sector]],Table2[% Away From Current Month Low],"&gt;=0.05")/Table4[[#This Row],[Count]]</f>
        <v>0.21428571428571427</v>
      </c>
      <c r="O63" s="1">
        <f>COUNTIFS(Table2[Sub-Sector],Table4[[#This Row],[Sub-Sector]],Table2[% Away From Current Month High],"&lt;=0.05")/Table4[[#This Row],[Count]]</f>
        <v>0.9285714285714286</v>
      </c>
      <c r="P63" s="1">
        <f>COUNTIFS(Table2[Sub-Sector],Table4[[#This Row],[Sub-Sector]],Table2[% Away From 52W High],"&lt;=10")/Table4[[#This Row],[Count]]</f>
        <v>0.14285714285714285</v>
      </c>
      <c r="Q63" s="1">
        <f>COUNTIFS(Table2[Sub-Sector],Table4[[#This Row],[Sub-Sector]],Table2[% Away From 52W Low],"&gt;=10")/Table4[[#This Row],[Count]]</f>
        <v>0.9285714285714286</v>
      </c>
      <c r="R63" s="1">
        <f>COUNTIFS(Table2[Sub-Sector],Table4[[#This Row],[Sub-Sector]],Table2[% Price above 20 EMA],"&gt;=0")/Table4[[#This Row],[Count]]</f>
        <v>0.8571428571428571</v>
      </c>
      <c r="S63" s="1">
        <f>COUNTIFS(Table2[Sub-Sector],Table4[[#This Row],[Sub-Sector]],Table2[% Price above 50 EMA],"&gt;=0")/Table4[[#This Row],[Count]]</f>
        <v>0.5714285714285714</v>
      </c>
      <c r="T63" s="1">
        <f>COUNTIFS(Table2[Sub-Sector],Table4[[#This Row],[Sub-Sector]],Table2[% Price above 200 EMA],"&gt;=0")/Table4[[#This Row],[Count]]</f>
        <v>0.6428571428571429</v>
      </c>
      <c r="U63" s="1">
        <f>COUNTIFS(Table2[Sub-Sector],Table4[[#This Row],[Sub-Sector]],Table2[Rate of Change - Zone],"Positive")/Table4[[#This Row],[Count]]</f>
        <v>1</v>
      </c>
      <c r="V63" s="1">
        <f>COUNTIFS(Table2[Sub-Sector],Table4[[#This Row],[Sub-Sector]],Table2[Sharpe Ratio],"&gt;=0.10")/Table4[[#This Row],[Count]]</f>
        <v>0.21428571428571427</v>
      </c>
      <c r="W6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360.5</v>
      </c>
      <c r="X63">
        <f>_xlfn.RANK.AVG(Table4[[#This Row],[Score]],Table4[Score],1)</f>
        <v>41</v>
      </c>
      <c r="Y6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247</v>
      </c>
      <c r="Z63">
        <f>_xlfn.RANK.AVG(Table4[[#This Row],[Score 2 ]],Table4[[Score 2 ]],1)</f>
        <v>62</v>
      </c>
    </row>
    <row r="64" spans="1:26" x14ac:dyDescent="0.3">
      <c r="A64" t="s">
        <v>158</v>
      </c>
      <c r="B64">
        <f>COUNTIFS(Table2[Sub-Sector],Table4[[#This Row],[Sub-Sector]])</f>
        <v>1</v>
      </c>
      <c r="C64" s="1">
        <f>COUNTIFS(Table2[Sub-Sector],Table4[[#This Row],[Sub-Sector]],Table2[Uptrend],"Uptrend")/Table4[[#This Row],[Count]]</f>
        <v>0</v>
      </c>
      <c r="D64" s="1">
        <f>COUNTIFS(Table2[Sub-Sector],Table4[[#This Row],[Sub-Sector]],Table2[1W Return vs Nifty],"&gt;=5")/Table4[[#This Row],[Count]]</f>
        <v>0</v>
      </c>
      <c r="E64" s="1">
        <f>COUNTIFS(Table2[Sub-Sector],Table4[[#This Row],[Sub-Sector]],Table2[1M Return vs Nifty],"&gt;=5")/Table4[[#This Row],[Count]]</f>
        <v>1</v>
      </c>
      <c r="F64" s="1">
        <f>COUNTIFS(Table2[Sub-Sector],Table4[[#This Row],[Sub-Sector]],Table2[6M Return vs Nifty],"&gt;=10")/Table4[[#This Row],[Count]]</f>
        <v>0</v>
      </c>
      <c r="G64" s="1">
        <f>COUNTIFS(Table2[Sub-Sector],Table4[[#This Row],[Sub-Sector]],Table2[1Y Return vs Nifty],"&gt;=10")/Table4[[#This Row],[Count]]</f>
        <v>1</v>
      </c>
      <c r="H64" s="1">
        <f>COUNTIFS(Table2[Sub-Sector],Table4[[#This Row],[Sub-Sector]],Table2[RSI Exponential â€“ 14D],"&gt;=50")/Table4[[#This Row],[Count]]</f>
        <v>1</v>
      </c>
      <c r="I64" s="1">
        <f>COUNTIFS(Table2[Sub-Sector],Table4[[#This Row],[Sub-Sector]],Table2[Relative Volume],"&gt;=1")/Table4[[#This Row],[Count]]</f>
        <v>0</v>
      </c>
      <c r="J64" s="1">
        <f>COUNTIFS(Table2[Sub-Sector],Table4[[#This Row],[Sub-Sector]],Table2[% Away From Day Low],"&gt;=0.05")/Table4[[#This Row],[Count]]</f>
        <v>0</v>
      </c>
      <c r="K64" s="1">
        <f>COUNTIFS(Table2[Sub-Sector],Table4[[#This Row],[Sub-Sector]],Table2[% Away From Day High],"&lt;=0.05")/Table4[[#This Row],[Count]]</f>
        <v>1</v>
      </c>
      <c r="L64" s="1">
        <f>COUNTIFS(Table2[Sub-Sector],Table4[[#This Row],[Sub-Sector]],Table2[% Away From Current Week Low],"&gt;=0.05")/Table4[[#This Row],[Count]]</f>
        <v>0</v>
      </c>
      <c r="M64" s="1">
        <f>COUNTIFS(Table2[Sub-Sector],Table4[[#This Row],[Sub-Sector]],Table2[% Away From Current Week High],"&lt;=0.05")/Table4[[#This Row],[Count]]</f>
        <v>1</v>
      </c>
      <c r="N64" s="1">
        <f>COUNTIFS(Table2[Sub-Sector],Table4[[#This Row],[Sub-Sector]],Table2[% Away From Current Month Low],"&gt;=0.05")/Table4[[#This Row],[Count]]</f>
        <v>0</v>
      </c>
      <c r="O64" s="1">
        <f>COUNTIFS(Table2[Sub-Sector],Table4[[#This Row],[Sub-Sector]],Table2[% Away From Current Month High],"&lt;=0.05")/Table4[[#This Row],[Count]]</f>
        <v>1</v>
      </c>
      <c r="P64" s="1">
        <f>COUNTIFS(Table2[Sub-Sector],Table4[[#This Row],[Sub-Sector]],Table2[% Away From 52W High],"&lt;=10")/Table4[[#This Row],[Count]]</f>
        <v>0</v>
      </c>
      <c r="Q64" s="1">
        <f>COUNTIFS(Table2[Sub-Sector],Table4[[#This Row],[Sub-Sector]],Table2[% Away From 52W Low],"&gt;=10")/Table4[[#This Row],[Count]]</f>
        <v>1</v>
      </c>
      <c r="R64" s="1">
        <f>COUNTIFS(Table2[Sub-Sector],Table4[[#This Row],[Sub-Sector]],Table2[% Price above 20 EMA],"&gt;=0")/Table4[[#This Row],[Count]]</f>
        <v>1</v>
      </c>
      <c r="S64" s="1">
        <f>COUNTIFS(Table2[Sub-Sector],Table4[[#This Row],[Sub-Sector]],Table2[% Price above 50 EMA],"&gt;=0")/Table4[[#This Row],[Count]]</f>
        <v>1</v>
      </c>
      <c r="T64" s="1">
        <f>COUNTIFS(Table2[Sub-Sector],Table4[[#This Row],[Sub-Sector]],Table2[% Price above 200 EMA],"&gt;=0")/Table4[[#This Row],[Count]]</f>
        <v>1</v>
      </c>
      <c r="U64" s="1">
        <f>COUNTIFS(Table2[Sub-Sector],Table4[[#This Row],[Sub-Sector]],Table2[Rate of Change - Zone],"Positive")/Table4[[#This Row],[Count]]</f>
        <v>1</v>
      </c>
      <c r="V64" s="1">
        <f>COUNTIFS(Table2[Sub-Sector],Table4[[#This Row],[Sub-Sector]],Table2[Sharpe Ratio],"&gt;=0.10")/Table4[[#This Row],[Count]]</f>
        <v>1</v>
      </c>
      <c r="W6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442</v>
      </c>
      <c r="X64">
        <f>_xlfn.RANK.AVG(Table4[[#This Row],[Score]],Table4[Score],1)</f>
        <v>65.5</v>
      </c>
      <c r="Y6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247.5</v>
      </c>
      <c r="Z64">
        <f>_xlfn.RANK.AVG(Table4[[#This Row],[Score 2 ]],Table4[[Score 2 ]],1)</f>
        <v>65</v>
      </c>
    </row>
    <row r="65" spans="1:26" x14ac:dyDescent="0.3">
      <c r="A65" t="s">
        <v>1763</v>
      </c>
      <c r="B65">
        <f>COUNTIFS(Table2[Sub-Sector],Table4[[#This Row],[Sub-Sector]])</f>
        <v>1</v>
      </c>
      <c r="C65" s="1">
        <f>COUNTIFS(Table2[Sub-Sector],Table4[[#This Row],[Sub-Sector]],Table2[Uptrend],"Uptrend")/Table4[[#This Row],[Count]]</f>
        <v>0</v>
      </c>
      <c r="D65" s="1">
        <f>COUNTIFS(Table2[Sub-Sector],Table4[[#This Row],[Sub-Sector]],Table2[1W Return vs Nifty],"&gt;=5")/Table4[[#This Row],[Count]]</f>
        <v>0</v>
      </c>
      <c r="E65" s="1">
        <f>COUNTIFS(Table2[Sub-Sector],Table4[[#This Row],[Sub-Sector]],Table2[1M Return vs Nifty],"&gt;=5")/Table4[[#This Row],[Count]]</f>
        <v>0</v>
      </c>
      <c r="F65" s="1">
        <f>COUNTIFS(Table2[Sub-Sector],Table4[[#This Row],[Sub-Sector]],Table2[6M Return vs Nifty],"&gt;=10")/Table4[[#This Row],[Count]]</f>
        <v>0</v>
      </c>
      <c r="G65" s="1">
        <f>COUNTIFS(Table2[Sub-Sector],Table4[[#This Row],[Sub-Sector]],Table2[1Y Return vs Nifty],"&gt;=10")/Table4[[#This Row],[Count]]</f>
        <v>1</v>
      </c>
      <c r="H65" s="1">
        <f>COUNTIFS(Table2[Sub-Sector],Table4[[#This Row],[Sub-Sector]],Table2[RSI Exponential â€“ 14D],"&gt;=50")/Table4[[#This Row],[Count]]</f>
        <v>1</v>
      </c>
      <c r="I65" s="1">
        <f>COUNTIFS(Table2[Sub-Sector],Table4[[#This Row],[Sub-Sector]],Table2[Relative Volume],"&gt;=1")/Table4[[#This Row],[Count]]</f>
        <v>0</v>
      </c>
      <c r="J65" s="1">
        <f>COUNTIFS(Table2[Sub-Sector],Table4[[#This Row],[Sub-Sector]],Table2[% Away From Day Low],"&gt;=0.05")/Table4[[#This Row],[Count]]</f>
        <v>0</v>
      </c>
      <c r="K65" s="1">
        <f>COUNTIFS(Table2[Sub-Sector],Table4[[#This Row],[Sub-Sector]],Table2[% Away From Day High],"&lt;=0.05")/Table4[[#This Row],[Count]]</f>
        <v>1</v>
      </c>
      <c r="L65" s="1">
        <f>COUNTIFS(Table2[Sub-Sector],Table4[[#This Row],[Sub-Sector]],Table2[% Away From Current Week Low],"&gt;=0.05")/Table4[[#This Row],[Count]]</f>
        <v>1</v>
      </c>
      <c r="M65" s="1">
        <f>COUNTIFS(Table2[Sub-Sector],Table4[[#This Row],[Sub-Sector]],Table2[% Away From Current Week High],"&lt;=0.05")/Table4[[#This Row],[Count]]</f>
        <v>1</v>
      </c>
      <c r="N65" s="1">
        <f>COUNTIFS(Table2[Sub-Sector],Table4[[#This Row],[Sub-Sector]],Table2[% Away From Current Month Low],"&gt;=0.05")/Table4[[#This Row],[Count]]</f>
        <v>1</v>
      </c>
      <c r="O65" s="1">
        <f>COUNTIFS(Table2[Sub-Sector],Table4[[#This Row],[Sub-Sector]],Table2[% Away From Current Month High],"&lt;=0.05")/Table4[[#This Row],[Count]]</f>
        <v>1</v>
      </c>
      <c r="P65" s="1">
        <f>COUNTIFS(Table2[Sub-Sector],Table4[[#This Row],[Sub-Sector]],Table2[% Away From 52W High],"&lt;=10")/Table4[[#This Row],[Count]]</f>
        <v>0</v>
      </c>
      <c r="Q65" s="1">
        <f>COUNTIFS(Table2[Sub-Sector],Table4[[#This Row],[Sub-Sector]],Table2[% Away From 52W Low],"&gt;=10")/Table4[[#This Row],[Count]]</f>
        <v>1</v>
      </c>
      <c r="R65" s="1">
        <f>COUNTIFS(Table2[Sub-Sector],Table4[[#This Row],[Sub-Sector]],Table2[% Price above 20 EMA],"&gt;=0")/Table4[[#This Row],[Count]]</f>
        <v>1</v>
      </c>
      <c r="S65" s="1">
        <f>COUNTIFS(Table2[Sub-Sector],Table4[[#This Row],[Sub-Sector]],Table2[% Price above 50 EMA],"&gt;=0")/Table4[[#This Row],[Count]]</f>
        <v>1</v>
      </c>
      <c r="T65" s="1">
        <f>COUNTIFS(Table2[Sub-Sector],Table4[[#This Row],[Sub-Sector]],Table2[% Price above 200 EMA],"&gt;=0")/Table4[[#This Row],[Count]]</f>
        <v>1</v>
      </c>
      <c r="U65" s="1">
        <f>COUNTIFS(Table2[Sub-Sector],Table4[[#This Row],[Sub-Sector]],Table2[Rate of Change - Zone],"Positive")/Table4[[#This Row],[Count]]</f>
        <v>1</v>
      </c>
      <c r="V65" s="1">
        <f>COUNTIFS(Table2[Sub-Sector],Table4[[#This Row],[Sub-Sector]],Table2[Sharpe Ratio],"&gt;=0.10")/Table4[[#This Row],[Count]]</f>
        <v>0</v>
      </c>
      <c r="W6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533</v>
      </c>
      <c r="X65">
        <f>_xlfn.RANK.AVG(Table4[[#This Row],[Score]],Table4[Score],1)</f>
        <v>93.5</v>
      </c>
      <c r="Y6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247.5</v>
      </c>
      <c r="Z65">
        <f>_xlfn.RANK.AVG(Table4[[#This Row],[Score 2 ]],Table4[[Score 2 ]],1)</f>
        <v>65</v>
      </c>
    </row>
    <row r="66" spans="1:26" x14ac:dyDescent="0.3">
      <c r="A66" t="s">
        <v>1040</v>
      </c>
      <c r="B66">
        <f>COUNTIFS(Table2[Sub-Sector],Table4[[#This Row],[Sub-Sector]])</f>
        <v>2</v>
      </c>
      <c r="C66" s="1">
        <f>COUNTIFS(Table2[Sub-Sector],Table4[[#This Row],[Sub-Sector]],Table2[Uptrend],"Uptrend")/Table4[[#This Row],[Count]]</f>
        <v>0</v>
      </c>
      <c r="D66" s="1">
        <f>COUNTIFS(Table2[Sub-Sector],Table4[[#This Row],[Sub-Sector]],Table2[1W Return vs Nifty],"&gt;=5")/Table4[[#This Row],[Count]]</f>
        <v>0</v>
      </c>
      <c r="E66" s="1">
        <f>COUNTIFS(Table2[Sub-Sector],Table4[[#This Row],[Sub-Sector]],Table2[1M Return vs Nifty],"&gt;=5")/Table4[[#This Row],[Count]]</f>
        <v>0</v>
      </c>
      <c r="F66" s="1">
        <f>COUNTIFS(Table2[Sub-Sector],Table4[[#This Row],[Sub-Sector]],Table2[6M Return vs Nifty],"&gt;=10")/Table4[[#This Row],[Count]]</f>
        <v>0</v>
      </c>
      <c r="G66" s="1">
        <f>COUNTIFS(Table2[Sub-Sector],Table4[[#This Row],[Sub-Sector]],Table2[1Y Return vs Nifty],"&gt;=10")/Table4[[#This Row],[Count]]</f>
        <v>1</v>
      </c>
      <c r="H66" s="1">
        <f>COUNTIFS(Table2[Sub-Sector],Table4[[#This Row],[Sub-Sector]],Table2[RSI Exponential â€“ 14D],"&gt;=50")/Table4[[#This Row],[Count]]</f>
        <v>1</v>
      </c>
      <c r="I66" s="1">
        <f>COUNTIFS(Table2[Sub-Sector],Table4[[#This Row],[Sub-Sector]],Table2[Relative Volume],"&gt;=1")/Table4[[#This Row],[Count]]</f>
        <v>0</v>
      </c>
      <c r="J66" s="1">
        <f>COUNTIFS(Table2[Sub-Sector],Table4[[#This Row],[Sub-Sector]],Table2[% Away From Day Low],"&gt;=0.05")/Table4[[#This Row],[Count]]</f>
        <v>0</v>
      </c>
      <c r="K66" s="1">
        <f>COUNTIFS(Table2[Sub-Sector],Table4[[#This Row],[Sub-Sector]],Table2[% Away From Day High],"&lt;=0.05")/Table4[[#This Row],[Count]]</f>
        <v>1</v>
      </c>
      <c r="L66" s="1">
        <f>COUNTIFS(Table2[Sub-Sector],Table4[[#This Row],[Sub-Sector]],Table2[% Away From Current Week Low],"&gt;=0.05")/Table4[[#This Row],[Count]]</f>
        <v>0</v>
      </c>
      <c r="M66" s="1">
        <f>COUNTIFS(Table2[Sub-Sector],Table4[[#This Row],[Sub-Sector]],Table2[% Away From Current Week High],"&lt;=0.05")/Table4[[#This Row],[Count]]</f>
        <v>1</v>
      </c>
      <c r="N66" s="1">
        <f>COUNTIFS(Table2[Sub-Sector],Table4[[#This Row],[Sub-Sector]],Table2[% Away From Current Month Low],"&gt;=0.05")/Table4[[#This Row],[Count]]</f>
        <v>0</v>
      </c>
      <c r="O66" s="1">
        <f>COUNTIFS(Table2[Sub-Sector],Table4[[#This Row],[Sub-Sector]],Table2[% Away From Current Month High],"&lt;=0.05")/Table4[[#This Row],[Count]]</f>
        <v>1</v>
      </c>
      <c r="P66" s="1">
        <f>COUNTIFS(Table2[Sub-Sector],Table4[[#This Row],[Sub-Sector]],Table2[% Away From 52W High],"&lt;=10")/Table4[[#This Row],[Count]]</f>
        <v>0</v>
      </c>
      <c r="Q66" s="1">
        <f>COUNTIFS(Table2[Sub-Sector],Table4[[#This Row],[Sub-Sector]],Table2[% Away From 52W Low],"&gt;=10")/Table4[[#This Row],[Count]]</f>
        <v>1</v>
      </c>
      <c r="R66" s="1">
        <f>COUNTIFS(Table2[Sub-Sector],Table4[[#This Row],[Sub-Sector]],Table2[% Price above 20 EMA],"&gt;=0")/Table4[[#This Row],[Count]]</f>
        <v>1</v>
      </c>
      <c r="S66" s="1">
        <f>COUNTIFS(Table2[Sub-Sector],Table4[[#This Row],[Sub-Sector]],Table2[% Price above 50 EMA],"&gt;=0")/Table4[[#This Row],[Count]]</f>
        <v>1</v>
      </c>
      <c r="T66" s="1">
        <f>COUNTIFS(Table2[Sub-Sector],Table4[[#This Row],[Sub-Sector]],Table2[% Price above 200 EMA],"&gt;=0")/Table4[[#This Row],[Count]]</f>
        <v>1</v>
      </c>
      <c r="U66" s="1">
        <f>COUNTIFS(Table2[Sub-Sector],Table4[[#This Row],[Sub-Sector]],Table2[Rate of Change - Zone],"Positive")/Table4[[#This Row],[Count]]</f>
        <v>1</v>
      </c>
      <c r="V66" s="1">
        <f>COUNTIFS(Table2[Sub-Sector],Table4[[#This Row],[Sub-Sector]],Table2[Sharpe Ratio],"&gt;=0.10")/Table4[[#This Row],[Count]]</f>
        <v>1</v>
      </c>
      <c r="W6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533</v>
      </c>
      <c r="X66">
        <f>_xlfn.RANK.AVG(Table4[[#This Row],[Score]],Table4[Score],1)</f>
        <v>93.5</v>
      </c>
      <c r="Y6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247.5</v>
      </c>
      <c r="Z66">
        <f>_xlfn.RANK.AVG(Table4[[#This Row],[Score 2 ]],Table4[[Score 2 ]],1)</f>
        <v>65</v>
      </c>
    </row>
    <row r="67" spans="1:26" x14ac:dyDescent="0.3">
      <c r="A67" t="s">
        <v>297</v>
      </c>
      <c r="B67">
        <f>COUNTIFS(Table2[Sub-Sector],Table4[[#This Row],[Sub-Sector]])</f>
        <v>1</v>
      </c>
      <c r="C67" s="1">
        <f>COUNTIFS(Table2[Sub-Sector],Table4[[#This Row],[Sub-Sector]],Table2[Uptrend],"Uptrend")/Table4[[#This Row],[Count]]</f>
        <v>0</v>
      </c>
      <c r="D67" s="1">
        <f>COUNTIFS(Table2[Sub-Sector],Table4[[#This Row],[Sub-Sector]],Table2[1W Return vs Nifty],"&gt;=5")/Table4[[#This Row],[Count]]</f>
        <v>0</v>
      </c>
      <c r="E67" s="1">
        <f>COUNTIFS(Table2[Sub-Sector],Table4[[#This Row],[Sub-Sector]],Table2[1M Return vs Nifty],"&gt;=5")/Table4[[#This Row],[Count]]</f>
        <v>0</v>
      </c>
      <c r="F67" s="1">
        <f>COUNTIFS(Table2[Sub-Sector],Table4[[#This Row],[Sub-Sector]],Table2[6M Return vs Nifty],"&gt;=10")/Table4[[#This Row],[Count]]</f>
        <v>0</v>
      </c>
      <c r="G67" s="1">
        <f>COUNTIFS(Table2[Sub-Sector],Table4[[#This Row],[Sub-Sector]],Table2[1Y Return vs Nifty],"&gt;=10")/Table4[[#This Row],[Count]]</f>
        <v>1</v>
      </c>
      <c r="H67" s="1">
        <f>COUNTIFS(Table2[Sub-Sector],Table4[[#This Row],[Sub-Sector]],Table2[RSI Exponential â€“ 14D],"&gt;=50")/Table4[[#This Row],[Count]]</f>
        <v>1</v>
      </c>
      <c r="I67" s="1">
        <f>COUNTIFS(Table2[Sub-Sector],Table4[[#This Row],[Sub-Sector]],Table2[Relative Volume],"&gt;=1")/Table4[[#This Row],[Count]]</f>
        <v>0</v>
      </c>
      <c r="J67" s="1">
        <f>COUNTIFS(Table2[Sub-Sector],Table4[[#This Row],[Sub-Sector]],Table2[% Away From Day Low],"&gt;=0.05")/Table4[[#This Row],[Count]]</f>
        <v>0</v>
      </c>
      <c r="K67" s="1">
        <f>COUNTIFS(Table2[Sub-Sector],Table4[[#This Row],[Sub-Sector]],Table2[% Away From Day High],"&lt;=0.05")/Table4[[#This Row],[Count]]</f>
        <v>1</v>
      </c>
      <c r="L67" s="1">
        <f>COUNTIFS(Table2[Sub-Sector],Table4[[#This Row],[Sub-Sector]],Table2[% Away From Current Week Low],"&gt;=0.05")/Table4[[#This Row],[Count]]</f>
        <v>0</v>
      </c>
      <c r="M67" s="1">
        <f>COUNTIFS(Table2[Sub-Sector],Table4[[#This Row],[Sub-Sector]],Table2[% Away From Current Week High],"&lt;=0.05")/Table4[[#This Row],[Count]]</f>
        <v>1</v>
      </c>
      <c r="N67" s="1">
        <f>COUNTIFS(Table2[Sub-Sector],Table4[[#This Row],[Sub-Sector]],Table2[% Away From Current Month Low],"&gt;=0.05")/Table4[[#This Row],[Count]]</f>
        <v>0</v>
      </c>
      <c r="O67" s="1">
        <f>COUNTIFS(Table2[Sub-Sector],Table4[[#This Row],[Sub-Sector]],Table2[% Away From Current Month High],"&lt;=0.05")/Table4[[#This Row],[Count]]</f>
        <v>1</v>
      </c>
      <c r="P67" s="1">
        <f>COUNTIFS(Table2[Sub-Sector],Table4[[#This Row],[Sub-Sector]],Table2[% Away From 52W High],"&lt;=10")/Table4[[#This Row],[Count]]</f>
        <v>0</v>
      </c>
      <c r="Q67" s="1">
        <f>COUNTIFS(Table2[Sub-Sector],Table4[[#This Row],[Sub-Sector]],Table2[% Away From 52W Low],"&gt;=10")/Table4[[#This Row],[Count]]</f>
        <v>1</v>
      </c>
      <c r="R67" s="1">
        <f>COUNTIFS(Table2[Sub-Sector],Table4[[#This Row],[Sub-Sector]],Table2[% Price above 20 EMA],"&gt;=0")/Table4[[#This Row],[Count]]</f>
        <v>1</v>
      </c>
      <c r="S67" s="1">
        <f>COUNTIFS(Table2[Sub-Sector],Table4[[#This Row],[Sub-Sector]],Table2[% Price above 50 EMA],"&gt;=0")/Table4[[#This Row],[Count]]</f>
        <v>0</v>
      </c>
      <c r="T67" s="1">
        <f>COUNTIFS(Table2[Sub-Sector],Table4[[#This Row],[Sub-Sector]],Table2[% Price above 200 EMA],"&gt;=0")/Table4[[#This Row],[Count]]</f>
        <v>1</v>
      </c>
      <c r="U67" s="1">
        <f>COUNTIFS(Table2[Sub-Sector],Table4[[#This Row],[Sub-Sector]],Table2[Rate of Change - Zone],"Positive")/Table4[[#This Row],[Count]]</f>
        <v>1</v>
      </c>
      <c r="V67" s="1">
        <f>COUNTIFS(Table2[Sub-Sector],Table4[[#This Row],[Sub-Sector]],Table2[Sharpe Ratio],"&gt;=0.10")/Table4[[#This Row],[Count]]</f>
        <v>0</v>
      </c>
      <c r="W6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533</v>
      </c>
      <c r="X67">
        <f>_xlfn.RANK.AVG(Table4[[#This Row],[Score]],Table4[Score],1)</f>
        <v>93.5</v>
      </c>
      <c r="Y6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247.5</v>
      </c>
      <c r="Z67">
        <f>_xlfn.RANK.AVG(Table4[[#This Row],[Score 2 ]],Table4[[Score 2 ]],1)</f>
        <v>65</v>
      </c>
    </row>
    <row r="68" spans="1:26" x14ac:dyDescent="0.3">
      <c r="A68" t="s">
        <v>672</v>
      </c>
      <c r="B68">
        <f>COUNTIFS(Table2[Sub-Sector],Table4[[#This Row],[Sub-Sector]])</f>
        <v>1</v>
      </c>
      <c r="C68" s="1">
        <f>COUNTIFS(Table2[Sub-Sector],Table4[[#This Row],[Sub-Sector]],Table2[Uptrend],"Uptrend")/Table4[[#This Row],[Count]]</f>
        <v>0</v>
      </c>
      <c r="D68" s="1">
        <f>COUNTIFS(Table2[Sub-Sector],Table4[[#This Row],[Sub-Sector]],Table2[1W Return vs Nifty],"&gt;=5")/Table4[[#This Row],[Count]]</f>
        <v>0</v>
      </c>
      <c r="E68" s="1">
        <f>COUNTIFS(Table2[Sub-Sector],Table4[[#This Row],[Sub-Sector]],Table2[1M Return vs Nifty],"&gt;=5")/Table4[[#This Row],[Count]]</f>
        <v>0</v>
      </c>
      <c r="F68" s="1">
        <f>COUNTIFS(Table2[Sub-Sector],Table4[[#This Row],[Sub-Sector]],Table2[6M Return vs Nifty],"&gt;=10")/Table4[[#This Row],[Count]]</f>
        <v>0</v>
      </c>
      <c r="G68" s="1">
        <f>COUNTIFS(Table2[Sub-Sector],Table4[[#This Row],[Sub-Sector]],Table2[1Y Return vs Nifty],"&gt;=10")/Table4[[#This Row],[Count]]</f>
        <v>1</v>
      </c>
      <c r="H68" s="1">
        <f>COUNTIFS(Table2[Sub-Sector],Table4[[#This Row],[Sub-Sector]],Table2[RSI Exponential â€“ 14D],"&gt;=50")/Table4[[#This Row],[Count]]</f>
        <v>1</v>
      </c>
      <c r="I68" s="1">
        <f>COUNTIFS(Table2[Sub-Sector],Table4[[#This Row],[Sub-Sector]],Table2[Relative Volume],"&gt;=1")/Table4[[#This Row],[Count]]</f>
        <v>0</v>
      </c>
      <c r="J68" s="1">
        <f>COUNTIFS(Table2[Sub-Sector],Table4[[#This Row],[Sub-Sector]],Table2[% Away From Day Low],"&gt;=0.05")/Table4[[#This Row],[Count]]</f>
        <v>0</v>
      </c>
      <c r="K68" s="1">
        <f>COUNTIFS(Table2[Sub-Sector],Table4[[#This Row],[Sub-Sector]],Table2[% Away From Day High],"&lt;=0.05")/Table4[[#This Row],[Count]]</f>
        <v>1</v>
      </c>
      <c r="L68" s="1">
        <f>COUNTIFS(Table2[Sub-Sector],Table4[[#This Row],[Sub-Sector]],Table2[% Away From Current Week Low],"&gt;=0.05")/Table4[[#This Row],[Count]]</f>
        <v>0</v>
      </c>
      <c r="M68" s="1">
        <f>COUNTIFS(Table2[Sub-Sector],Table4[[#This Row],[Sub-Sector]],Table2[% Away From Current Week High],"&lt;=0.05")/Table4[[#This Row],[Count]]</f>
        <v>1</v>
      </c>
      <c r="N68" s="1">
        <f>COUNTIFS(Table2[Sub-Sector],Table4[[#This Row],[Sub-Sector]],Table2[% Away From Current Month Low],"&gt;=0.05")/Table4[[#This Row],[Count]]</f>
        <v>0</v>
      </c>
      <c r="O68" s="1">
        <f>COUNTIFS(Table2[Sub-Sector],Table4[[#This Row],[Sub-Sector]],Table2[% Away From Current Month High],"&lt;=0.05")/Table4[[#This Row],[Count]]</f>
        <v>1</v>
      </c>
      <c r="P68" s="1">
        <f>COUNTIFS(Table2[Sub-Sector],Table4[[#This Row],[Sub-Sector]],Table2[% Away From 52W High],"&lt;=10")/Table4[[#This Row],[Count]]</f>
        <v>0</v>
      </c>
      <c r="Q68" s="1">
        <f>COUNTIFS(Table2[Sub-Sector],Table4[[#This Row],[Sub-Sector]],Table2[% Away From 52W Low],"&gt;=10")/Table4[[#This Row],[Count]]</f>
        <v>1</v>
      </c>
      <c r="R68" s="1">
        <f>COUNTIFS(Table2[Sub-Sector],Table4[[#This Row],[Sub-Sector]],Table2[% Price above 20 EMA],"&gt;=0")/Table4[[#This Row],[Count]]</f>
        <v>1</v>
      </c>
      <c r="S68" s="1">
        <f>COUNTIFS(Table2[Sub-Sector],Table4[[#This Row],[Sub-Sector]],Table2[% Price above 50 EMA],"&gt;=0")/Table4[[#This Row],[Count]]</f>
        <v>0</v>
      </c>
      <c r="T68" s="1">
        <f>COUNTIFS(Table2[Sub-Sector],Table4[[#This Row],[Sub-Sector]],Table2[% Price above 200 EMA],"&gt;=0")/Table4[[#This Row],[Count]]</f>
        <v>0</v>
      </c>
      <c r="U68" s="1">
        <f>COUNTIFS(Table2[Sub-Sector],Table4[[#This Row],[Sub-Sector]],Table2[Rate of Change - Zone],"Positive")/Table4[[#This Row],[Count]]</f>
        <v>1</v>
      </c>
      <c r="V68" s="1">
        <f>COUNTIFS(Table2[Sub-Sector],Table4[[#This Row],[Sub-Sector]],Table2[Sharpe Ratio],"&gt;=0.10")/Table4[[#This Row],[Count]]</f>
        <v>0</v>
      </c>
      <c r="W6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533</v>
      </c>
      <c r="X68">
        <f>_xlfn.RANK.AVG(Table4[[#This Row],[Score]],Table4[Score],1)</f>
        <v>93.5</v>
      </c>
      <c r="Y6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247.5</v>
      </c>
      <c r="Z68">
        <f>_xlfn.RANK.AVG(Table4[[#This Row],[Score 2 ]],Table4[[Score 2 ]],1)</f>
        <v>65</v>
      </c>
    </row>
    <row r="69" spans="1:26" x14ac:dyDescent="0.3">
      <c r="A69" t="s">
        <v>123</v>
      </c>
      <c r="B69">
        <f>COUNTIFS(Table2[Sub-Sector],Table4[[#This Row],[Sub-Sector]])</f>
        <v>9</v>
      </c>
      <c r="C69" s="1">
        <f>COUNTIFS(Table2[Sub-Sector],Table4[[#This Row],[Sub-Sector]],Table2[Uptrend],"Uptrend")/Table4[[#This Row],[Count]]</f>
        <v>0.22222222222222221</v>
      </c>
      <c r="D69" s="1">
        <f>COUNTIFS(Table2[Sub-Sector],Table4[[#This Row],[Sub-Sector]],Table2[1W Return vs Nifty],"&gt;=5")/Table4[[#This Row],[Count]]</f>
        <v>0.1111111111111111</v>
      </c>
      <c r="E69" s="1">
        <f>COUNTIFS(Table2[Sub-Sector],Table4[[#This Row],[Sub-Sector]],Table2[1M Return vs Nifty],"&gt;=5")/Table4[[#This Row],[Count]]</f>
        <v>0</v>
      </c>
      <c r="F69" s="1">
        <f>COUNTIFS(Table2[Sub-Sector],Table4[[#This Row],[Sub-Sector]],Table2[6M Return vs Nifty],"&gt;=10")/Table4[[#This Row],[Count]]</f>
        <v>0.66666666666666663</v>
      </c>
      <c r="G69" s="1">
        <f>COUNTIFS(Table2[Sub-Sector],Table4[[#This Row],[Sub-Sector]],Table2[1Y Return vs Nifty],"&gt;=10")/Table4[[#This Row],[Count]]</f>
        <v>0.55555555555555558</v>
      </c>
      <c r="H69" s="1">
        <f>COUNTIFS(Table2[Sub-Sector],Table4[[#This Row],[Sub-Sector]],Table2[RSI Exponential â€“ 14D],"&gt;=50")/Table4[[#This Row],[Count]]</f>
        <v>0.77777777777777779</v>
      </c>
      <c r="I69" s="1">
        <f>COUNTIFS(Table2[Sub-Sector],Table4[[#This Row],[Sub-Sector]],Table2[Relative Volume],"&gt;=1")/Table4[[#This Row],[Count]]</f>
        <v>0.22222222222222221</v>
      </c>
      <c r="J69" s="1">
        <f>COUNTIFS(Table2[Sub-Sector],Table4[[#This Row],[Sub-Sector]],Table2[% Away From Day Low],"&gt;=0.05")/Table4[[#This Row],[Count]]</f>
        <v>0</v>
      </c>
      <c r="K69" s="1">
        <f>COUNTIFS(Table2[Sub-Sector],Table4[[#This Row],[Sub-Sector]],Table2[% Away From Day High],"&lt;=0.05")/Table4[[#This Row],[Count]]</f>
        <v>1</v>
      </c>
      <c r="L69" s="1">
        <f>COUNTIFS(Table2[Sub-Sector],Table4[[#This Row],[Sub-Sector]],Table2[% Away From Current Week Low],"&gt;=0.05")/Table4[[#This Row],[Count]]</f>
        <v>0.22222222222222221</v>
      </c>
      <c r="M69" s="1">
        <f>COUNTIFS(Table2[Sub-Sector],Table4[[#This Row],[Sub-Sector]],Table2[% Away From Current Week High],"&lt;=0.05")/Table4[[#This Row],[Count]]</f>
        <v>1</v>
      </c>
      <c r="N69" s="1">
        <f>COUNTIFS(Table2[Sub-Sector],Table4[[#This Row],[Sub-Sector]],Table2[% Away From Current Month Low],"&gt;=0.05")/Table4[[#This Row],[Count]]</f>
        <v>0.22222222222222221</v>
      </c>
      <c r="O69" s="1">
        <f>COUNTIFS(Table2[Sub-Sector],Table4[[#This Row],[Sub-Sector]],Table2[% Away From Current Month High],"&lt;=0.05")/Table4[[#This Row],[Count]]</f>
        <v>1</v>
      </c>
      <c r="P69" s="1">
        <f>COUNTIFS(Table2[Sub-Sector],Table4[[#This Row],[Sub-Sector]],Table2[% Away From 52W High],"&lt;=10")/Table4[[#This Row],[Count]]</f>
        <v>0.1111111111111111</v>
      </c>
      <c r="Q69" s="1">
        <f>COUNTIFS(Table2[Sub-Sector],Table4[[#This Row],[Sub-Sector]],Table2[% Away From 52W Low],"&gt;=10")/Table4[[#This Row],[Count]]</f>
        <v>0.77777777777777779</v>
      </c>
      <c r="R69" s="1">
        <f>COUNTIFS(Table2[Sub-Sector],Table4[[#This Row],[Sub-Sector]],Table2[% Price above 20 EMA],"&gt;=0")/Table4[[#This Row],[Count]]</f>
        <v>0.55555555555555558</v>
      </c>
      <c r="S69" s="1">
        <f>COUNTIFS(Table2[Sub-Sector],Table4[[#This Row],[Sub-Sector]],Table2[% Price above 50 EMA],"&gt;=0")/Table4[[#This Row],[Count]]</f>
        <v>0.33333333333333331</v>
      </c>
      <c r="T69" s="1">
        <f>COUNTIFS(Table2[Sub-Sector],Table4[[#This Row],[Sub-Sector]],Table2[% Price above 200 EMA],"&gt;=0")/Table4[[#This Row],[Count]]</f>
        <v>0.66666666666666663</v>
      </c>
      <c r="U69" s="1">
        <f>COUNTIFS(Table2[Sub-Sector],Table4[[#This Row],[Sub-Sector]],Table2[Rate of Change - Zone],"Positive")/Table4[[#This Row],[Count]]</f>
        <v>0.66666666666666663</v>
      </c>
      <c r="V69" s="1">
        <f>COUNTIFS(Table2[Sub-Sector],Table4[[#This Row],[Sub-Sector]],Table2[Sharpe Ratio],"&gt;=0.10")/Table4[[#This Row],[Count]]</f>
        <v>0.22222222222222221</v>
      </c>
      <c r="W6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469</v>
      </c>
      <c r="X69">
        <f>_xlfn.RANK.AVG(Table4[[#This Row],[Score]],Table4[Score],1)</f>
        <v>77</v>
      </c>
      <c r="Y6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249</v>
      </c>
      <c r="Z69">
        <f>_xlfn.RANK.AVG(Table4[[#This Row],[Score 2 ]],Table4[[Score 2 ]],1)</f>
        <v>68</v>
      </c>
    </row>
    <row r="70" spans="1:26" x14ac:dyDescent="0.3">
      <c r="A70" t="s">
        <v>1740</v>
      </c>
      <c r="B70">
        <f>COUNTIFS(Table2[Sub-Sector],Table4[[#This Row],[Sub-Sector]])</f>
        <v>1</v>
      </c>
      <c r="C70" s="1">
        <f>COUNTIFS(Table2[Sub-Sector],Table4[[#This Row],[Sub-Sector]],Table2[Uptrend],"Uptrend")/Table4[[#This Row],[Count]]</f>
        <v>1</v>
      </c>
      <c r="D70" s="1">
        <f>COUNTIFS(Table2[Sub-Sector],Table4[[#This Row],[Sub-Sector]],Table2[1W Return vs Nifty],"&gt;=5")/Table4[[#This Row],[Count]]</f>
        <v>0</v>
      </c>
      <c r="E70" s="1">
        <f>COUNTIFS(Table2[Sub-Sector],Table4[[#This Row],[Sub-Sector]],Table2[1M Return vs Nifty],"&gt;=5")/Table4[[#This Row],[Count]]</f>
        <v>1</v>
      </c>
      <c r="F70" s="1">
        <f>COUNTIFS(Table2[Sub-Sector],Table4[[#This Row],[Sub-Sector]],Table2[6M Return vs Nifty],"&gt;=10")/Table4[[#This Row],[Count]]</f>
        <v>0</v>
      </c>
      <c r="G70" s="1">
        <f>COUNTIFS(Table2[Sub-Sector],Table4[[#This Row],[Sub-Sector]],Table2[1Y Return vs Nifty],"&gt;=10")/Table4[[#This Row],[Count]]</f>
        <v>0</v>
      </c>
      <c r="H70" s="1">
        <f>COUNTIFS(Table2[Sub-Sector],Table4[[#This Row],[Sub-Sector]],Table2[RSI Exponential â€“ 14D],"&gt;=50")/Table4[[#This Row],[Count]]</f>
        <v>1</v>
      </c>
      <c r="I70" s="1">
        <f>COUNTIFS(Table2[Sub-Sector],Table4[[#This Row],[Sub-Sector]],Table2[Relative Volume],"&gt;=1")/Table4[[#This Row],[Count]]</f>
        <v>1</v>
      </c>
      <c r="J70" s="1">
        <f>COUNTIFS(Table2[Sub-Sector],Table4[[#This Row],[Sub-Sector]],Table2[% Away From Day Low],"&gt;=0.05")/Table4[[#This Row],[Count]]</f>
        <v>0</v>
      </c>
      <c r="K70" s="1">
        <f>COUNTIFS(Table2[Sub-Sector],Table4[[#This Row],[Sub-Sector]],Table2[% Away From Day High],"&lt;=0.05")/Table4[[#This Row],[Count]]</f>
        <v>1</v>
      </c>
      <c r="L70" s="1">
        <f>COUNTIFS(Table2[Sub-Sector],Table4[[#This Row],[Sub-Sector]],Table2[% Away From Current Week Low],"&gt;=0.05")/Table4[[#This Row],[Count]]</f>
        <v>0</v>
      </c>
      <c r="M70" s="1">
        <f>COUNTIFS(Table2[Sub-Sector],Table4[[#This Row],[Sub-Sector]],Table2[% Away From Current Week High],"&lt;=0.05")/Table4[[#This Row],[Count]]</f>
        <v>1</v>
      </c>
      <c r="N70" s="1">
        <f>COUNTIFS(Table2[Sub-Sector],Table4[[#This Row],[Sub-Sector]],Table2[% Away From Current Month Low],"&gt;=0.05")/Table4[[#This Row],[Count]]</f>
        <v>0</v>
      </c>
      <c r="O70" s="1">
        <f>COUNTIFS(Table2[Sub-Sector],Table4[[#This Row],[Sub-Sector]],Table2[% Away From Current Month High],"&lt;=0.05")/Table4[[#This Row],[Count]]</f>
        <v>1</v>
      </c>
      <c r="P70" s="1">
        <f>COUNTIFS(Table2[Sub-Sector],Table4[[#This Row],[Sub-Sector]],Table2[% Away From 52W High],"&lt;=10")/Table4[[#This Row],[Count]]</f>
        <v>0</v>
      </c>
      <c r="Q70" s="1">
        <f>COUNTIFS(Table2[Sub-Sector],Table4[[#This Row],[Sub-Sector]],Table2[% Away From 52W Low],"&gt;=10")/Table4[[#This Row],[Count]]</f>
        <v>1</v>
      </c>
      <c r="R70" s="1">
        <f>COUNTIFS(Table2[Sub-Sector],Table4[[#This Row],[Sub-Sector]],Table2[% Price above 20 EMA],"&gt;=0")/Table4[[#This Row],[Count]]</f>
        <v>1</v>
      </c>
      <c r="S70" s="1">
        <f>COUNTIFS(Table2[Sub-Sector],Table4[[#This Row],[Sub-Sector]],Table2[% Price above 50 EMA],"&gt;=0")/Table4[[#This Row],[Count]]</f>
        <v>1</v>
      </c>
      <c r="T70" s="1">
        <f>COUNTIFS(Table2[Sub-Sector],Table4[[#This Row],[Sub-Sector]],Table2[% Price above 200 EMA],"&gt;=0")/Table4[[#This Row],[Count]]</f>
        <v>1</v>
      </c>
      <c r="U70" s="1">
        <f>COUNTIFS(Table2[Sub-Sector],Table4[[#This Row],[Sub-Sector]],Table2[Rate of Change - Zone],"Positive")/Table4[[#This Row],[Count]]</f>
        <v>1</v>
      </c>
      <c r="V70" s="1">
        <f>COUNTIFS(Table2[Sub-Sector],Table4[[#This Row],[Sub-Sector]],Table2[Sharpe Ratio],"&gt;=0.10")/Table4[[#This Row],[Count]]</f>
        <v>0</v>
      </c>
      <c r="W7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355</v>
      </c>
      <c r="X70">
        <f>_xlfn.RANK.AVG(Table4[[#This Row],[Score]],Table4[Score],1)</f>
        <v>36</v>
      </c>
      <c r="Y7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250</v>
      </c>
      <c r="Z70">
        <f>_xlfn.RANK.AVG(Table4[[#This Row],[Score 2 ]],Table4[[Score 2 ]],1)</f>
        <v>70</v>
      </c>
    </row>
    <row r="71" spans="1:26" x14ac:dyDescent="0.3">
      <c r="A71" t="s">
        <v>100</v>
      </c>
      <c r="B71">
        <f>COUNTIFS(Table2[Sub-Sector],Table4[[#This Row],[Sub-Sector]])</f>
        <v>1</v>
      </c>
      <c r="C71" s="1">
        <f>COUNTIFS(Table2[Sub-Sector],Table4[[#This Row],[Sub-Sector]],Table2[Uptrend],"Uptrend")/Table4[[#This Row],[Count]]</f>
        <v>0</v>
      </c>
      <c r="D71" s="1">
        <f>COUNTIFS(Table2[Sub-Sector],Table4[[#This Row],[Sub-Sector]],Table2[1W Return vs Nifty],"&gt;=5")/Table4[[#This Row],[Count]]</f>
        <v>0</v>
      </c>
      <c r="E71" s="1">
        <f>COUNTIFS(Table2[Sub-Sector],Table4[[#This Row],[Sub-Sector]],Table2[1M Return vs Nifty],"&gt;=5")/Table4[[#This Row],[Count]]</f>
        <v>0</v>
      </c>
      <c r="F71" s="1">
        <f>COUNTIFS(Table2[Sub-Sector],Table4[[#This Row],[Sub-Sector]],Table2[6M Return vs Nifty],"&gt;=10")/Table4[[#This Row],[Count]]</f>
        <v>0</v>
      </c>
      <c r="G71" s="1">
        <f>COUNTIFS(Table2[Sub-Sector],Table4[[#This Row],[Sub-Sector]],Table2[1Y Return vs Nifty],"&gt;=10")/Table4[[#This Row],[Count]]</f>
        <v>0</v>
      </c>
      <c r="H71" s="1">
        <f>COUNTIFS(Table2[Sub-Sector],Table4[[#This Row],[Sub-Sector]],Table2[RSI Exponential â€“ 14D],"&gt;=50")/Table4[[#This Row],[Count]]</f>
        <v>1</v>
      </c>
      <c r="I71" s="1">
        <f>COUNTIFS(Table2[Sub-Sector],Table4[[#This Row],[Sub-Sector]],Table2[Relative Volume],"&gt;=1")/Table4[[#This Row],[Count]]</f>
        <v>1</v>
      </c>
      <c r="J71" s="1">
        <f>COUNTIFS(Table2[Sub-Sector],Table4[[#This Row],[Sub-Sector]],Table2[% Away From Day Low],"&gt;=0.05")/Table4[[#This Row],[Count]]</f>
        <v>0</v>
      </c>
      <c r="K71" s="1">
        <f>COUNTIFS(Table2[Sub-Sector],Table4[[#This Row],[Sub-Sector]],Table2[% Away From Day High],"&lt;=0.05")/Table4[[#This Row],[Count]]</f>
        <v>1</v>
      </c>
      <c r="L71" s="1">
        <f>COUNTIFS(Table2[Sub-Sector],Table4[[#This Row],[Sub-Sector]],Table2[% Away From Current Week Low],"&gt;=0.05")/Table4[[#This Row],[Count]]</f>
        <v>0</v>
      </c>
      <c r="M71" s="1">
        <f>COUNTIFS(Table2[Sub-Sector],Table4[[#This Row],[Sub-Sector]],Table2[% Away From Current Week High],"&lt;=0.05")/Table4[[#This Row],[Count]]</f>
        <v>1</v>
      </c>
      <c r="N71" s="1">
        <f>COUNTIFS(Table2[Sub-Sector],Table4[[#This Row],[Sub-Sector]],Table2[% Away From Current Month Low],"&gt;=0.05")/Table4[[#This Row],[Count]]</f>
        <v>0</v>
      </c>
      <c r="O71" s="1">
        <f>COUNTIFS(Table2[Sub-Sector],Table4[[#This Row],[Sub-Sector]],Table2[% Away From Current Month High],"&lt;=0.05")/Table4[[#This Row],[Count]]</f>
        <v>1</v>
      </c>
      <c r="P71" s="1">
        <f>COUNTIFS(Table2[Sub-Sector],Table4[[#This Row],[Sub-Sector]],Table2[% Away From 52W High],"&lt;=10")/Table4[[#This Row],[Count]]</f>
        <v>0</v>
      </c>
      <c r="Q71" s="1">
        <f>COUNTIFS(Table2[Sub-Sector],Table4[[#This Row],[Sub-Sector]],Table2[% Away From 52W Low],"&gt;=10")/Table4[[#This Row],[Count]]</f>
        <v>1</v>
      </c>
      <c r="R71" s="1">
        <f>COUNTIFS(Table2[Sub-Sector],Table4[[#This Row],[Sub-Sector]],Table2[% Price above 20 EMA],"&gt;=0")/Table4[[#This Row],[Count]]</f>
        <v>0</v>
      </c>
      <c r="S71" s="1">
        <f>COUNTIFS(Table2[Sub-Sector],Table4[[#This Row],[Sub-Sector]],Table2[% Price above 50 EMA],"&gt;=0")/Table4[[#This Row],[Count]]</f>
        <v>0</v>
      </c>
      <c r="T71" s="1">
        <f>COUNTIFS(Table2[Sub-Sector],Table4[[#This Row],[Sub-Sector]],Table2[% Price above 200 EMA],"&gt;=0")/Table4[[#This Row],[Count]]</f>
        <v>0</v>
      </c>
      <c r="U71" s="1">
        <f>COUNTIFS(Table2[Sub-Sector],Table4[[#This Row],[Sub-Sector]],Table2[Rate of Change - Zone],"Positive")/Table4[[#This Row],[Count]]</f>
        <v>1</v>
      </c>
      <c r="V71" s="1">
        <f>COUNTIFS(Table2[Sub-Sector],Table4[[#This Row],[Sub-Sector]],Table2[Sharpe Ratio],"&gt;=0.10")/Table4[[#This Row],[Count]]</f>
        <v>1</v>
      </c>
      <c r="W7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535.5</v>
      </c>
      <c r="X71">
        <f>_xlfn.RANK.AVG(Table4[[#This Row],[Score]],Table4[Score],1)</f>
        <v>96.5</v>
      </c>
      <c r="Y7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250</v>
      </c>
      <c r="Z71">
        <f>_xlfn.RANK.AVG(Table4[[#This Row],[Score 2 ]],Table4[[Score 2 ]],1)</f>
        <v>70</v>
      </c>
    </row>
    <row r="72" spans="1:26" x14ac:dyDescent="0.3">
      <c r="A72" t="s">
        <v>353</v>
      </c>
      <c r="B72">
        <f>COUNTIFS(Table2[Sub-Sector],Table4[[#This Row],[Sub-Sector]])</f>
        <v>1</v>
      </c>
      <c r="C72" s="1">
        <f>COUNTIFS(Table2[Sub-Sector],Table4[[#This Row],[Sub-Sector]],Table2[Uptrend],"Uptrend")/Table4[[#This Row],[Count]]</f>
        <v>0</v>
      </c>
      <c r="D72" s="1">
        <f>COUNTIFS(Table2[Sub-Sector],Table4[[#This Row],[Sub-Sector]],Table2[1W Return vs Nifty],"&gt;=5")/Table4[[#This Row],[Count]]</f>
        <v>0</v>
      </c>
      <c r="E72" s="1">
        <f>COUNTIFS(Table2[Sub-Sector],Table4[[#This Row],[Sub-Sector]],Table2[1M Return vs Nifty],"&gt;=5")/Table4[[#This Row],[Count]]</f>
        <v>0</v>
      </c>
      <c r="F72" s="1">
        <f>COUNTIFS(Table2[Sub-Sector],Table4[[#This Row],[Sub-Sector]],Table2[6M Return vs Nifty],"&gt;=10")/Table4[[#This Row],[Count]]</f>
        <v>0</v>
      </c>
      <c r="G72" s="1">
        <f>COUNTIFS(Table2[Sub-Sector],Table4[[#This Row],[Sub-Sector]],Table2[1Y Return vs Nifty],"&gt;=10")/Table4[[#This Row],[Count]]</f>
        <v>0</v>
      </c>
      <c r="H72" s="1">
        <f>COUNTIFS(Table2[Sub-Sector],Table4[[#This Row],[Sub-Sector]],Table2[RSI Exponential â€“ 14D],"&gt;=50")/Table4[[#This Row],[Count]]</f>
        <v>1</v>
      </c>
      <c r="I72" s="1">
        <f>COUNTIFS(Table2[Sub-Sector],Table4[[#This Row],[Sub-Sector]],Table2[Relative Volume],"&gt;=1")/Table4[[#This Row],[Count]]</f>
        <v>1</v>
      </c>
      <c r="J72" s="1">
        <f>COUNTIFS(Table2[Sub-Sector],Table4[[#This Row],[Sub-Sector]],Table2[% Away From Day Low],"&gt;=0.05")/Table4[[#This Row],[Count]]</f>
        <v>0</v>
      </c>
      <c r="K72" s="1">
        <f>COUNTIFS(Table2[Sub-Sector],Table4[[#This Row],[Sub-Sector]],Table2[% Away From Day High],"&lt;=0.05")/Table4[[#This Row],[Count]]</f>
        <v>1</v>
      </c>
      <c r="L72" s="1">
        <f>COUNTIFS(Table2[Sub-Sector],Table4[[#This Row],[Sub-Sector]],Table2[% Away From Current Week Low],"&gt;=0.05")/Table4[[#This Row],[Count]]</f>
        <v>0</v>
      </c>
      <c r="M72" s="1">
        <f>COUNTIFS(Table2[Sub-Sector],Table4[[#This Row],[Sub-Sector]],Table2[% Away From Current Week High],"&lt;=0.05")/Table4[[#This Row],[Count]]</f>
        <v>1</v>
      </c>
      <c r="N72" s="1">
        <f>COUNTIFS(Table2[Sub-Sector],Table4[[#This Row],[Sub-Sector]],Table2[% Away From Current Month Low],"&gt;=0.05")/Table4[[#This Row],[Count]]</f>
        <v>0</v>
      </c>
      <c r="O72" s="1">
        <f>COUNTIFS(Table2[Sub-Sector],Table4[[#This Row],[Sub-Sector]],Table2[% Away From Current Month High],"&lt;=0.05")/Table4[[#This Row],[Count]]</f>
        <v>1</v>
      </c>
      <c r="P72" s="1">
        <f>COUNTIFS(Table2[Sub-Sector],Table4[[#This Row],[Sub-Sector]],Table2[% Away From 52W High],"&lt;=10")/Table4[[#This Row],[Count]]</f>
        <v>0</v>
      </c>
      <c r="Q72" s="1">
        <f>COUNTIFS(Table2[Sub-Sector],Table4[[#This Row],[Sub-Sector]],Table2[% Away From 52W Low],"&gt;=10")/Table4[[#This Row],[Count]]</f>
        <v>0</v>
      </c>
      <c r="R72" s="1">
        <f>COUNTIFS(Table2[Sub-Sector],Table4[[#This Row],[Sub-Sector]],Table2[% Price above 20 EMA],"&gt;=0")/Table4[[#This Row],[Count]]</f>
        <v>0</v>
      </c>
      <c r="S72" s="1">
        <f>COUNTIFS(Table2[Sub-Sector],Table4[[#This Row],[Sub-Sector]],Table2[% Price above 50 EMA],"&gt;=0")/Table4[[#This Row],[Count]]</f>
        <v>0</v>
      </c>
      <c r="T72" s="1">
        <f>COUNTIFS(Table2[Sub-Sector],Table4[[#This Row],[Sub-Sector]],Table2[% Price above 200 EMA],"&gt;=0")/Table4[[#This Row],[Count]]</f>
        <v>0</v>
      </c>
      <c r="U72" s="1">
        <f>COUNTIFS(Table2[Sub-Sector],Table4[[#This Row],[Sub-Sector]],Table2[Rate of Change - Zone],"Positive")/Table4[[#This Row],[Count]]</f>
        <v>1</v>
      </c>
      <c r="V72" s="1">
        <f>COUNTIFS(Table2[Sub-Sector],Table4[[#This Row],[Sub-Sector]],Table2[Sharpe Ratio],"&gt;=0.10")/Table4[[#This Row],[Count]]</f>
        <v>0</v>
      </c>
      <c r="W7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535.5</v>
      </c>
      <c r="X72">
        <f>_xlfn.RANK.AVG(Table4[[#This Row],[Score]],Table4[Score],1)</f>
        <v>96.5</v>
      </c>
      <c r="Y7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250</v>
      </c>
      <c r="Z72">
        <f>_xlfn.RANK.AVG(Table4[[#This Row],[Score 2 ]],Table4[[Score 2 ]],1)</f>
        <v>70</v>
      </c>
    </row>
    <row r="73" spans="1:26" x14ac:dyDescent="0.3">
      <c r="A73" t="s">
        <v>1366</v>
      </c>
      <c r="B73">
        <f>COUNTIFS(Table2[Sub-Sector],Table4[[#This Row],[Sub-Sector]])</f>
        <v>1</v>
      </c>
      <c r="C73" s="1">
        <f>COUNTIFS(Table2[Sub-Sector],Table4[[#This Row],[Sub-Sector]],Table2[Uptrend],"Uptrend")/Table4[[#This Row],[Count]]</f>
        <v>1</v>
      </c>
      <c r="D73" s="1">
        <f>COUNTIFS(Table2[Sub-Sector],Table4[[#This Row],[Sub-Sector]],Table2[1W Return vs Nifty],"&gt;=5")/Table4[[#This Row],[Count]]</f>
        <v>1</v>
      </c>
      <c r="E73" s="1">
        <f>COUNTIFS(Table2[Sub-Sector],Table4[[#This Row],[Sub-Sector]],Table2[1M Return vs Nifty],"&gt;=5")/Table4[[#This Row],[Count]]</f>
        <v>0</v>
      </c>
      <c r="F73" s="1">
        <f>COUNTIFS(Table2[Sub-Sector],Table4[[#This Row],[Sub-Sector]],Table2[6M Return vs Nifty],"&gt;=10")/Table4[[#This Row],[Count]]</f>
        <v>1</v>
      </c>
      <c r="G73" s="1">
        <f>COUNTIFS(Table2[Sub-Sector],Table4[[#This Row],[Sub-Sector]],Table2[1Y Return vs Nifty],"&gt;=10")/Table4[[#This Row],[Count]]</f>
        <v>0</v>
      </c>
      <c r="H73" s="1">
        <f>COUNTIFS(Table2[Sub-Sector],Table4[[#This Row],[Sub-Sector]],Table2[RSI Exponential â€“ 14D],"&gt;=50")/Table4[[#This Row],[Count]]</f>
        <v>1</v>
      </c>
      <c r="I73" s="1">
        <f>COUNTIFS(Table2[Sub-Sector],Table4[[#This Row],[Sub-Sector]],Table2[Relative Volume],"&gt;=1")/Table4[[#This Row],[Count]]</f>
        <v>0</v>
      </c>
      <c r="J73" s="1">
        <f>COUNTIFS(Table2[Sub-Sector],Table4[[#This Row],[Sub-Sector]],Table2[% Away From Day Low],"&gt;=0.05")/Table4[[#This Row],[Count]]</f>
        <v>0</v>
      </c>
      <c r="K73" s="1">
        <f>COUNTIFS(Table2[Sub-Sector],Table4[[#This Row],[Sub-Sector]],Table2[% Away From Day High],"&lt;=0.05")/Table4[[#This Row],[Count]]</f>
        <v>1</v>
      </c>
      <c r="L73" s="1">
        <f>COUNTIFS(Table2[Sub-Sector],Table4[[#This Row],[Sub-Sector]],Table2[% Away From Current Week Low],"&gt;=0.05")/Table4[[#This Row],[Count]]</f>
        <v>1</v>
      </c>
      <c r="M73" s="1">
        <f>COUNTIFS(Table2[Sub-Sector],Table4[[#This Row],[Sub-Sector]],Table2[% Away From Current Week High],"&lt;=0.05")/Table4[[#This Row],[Count]]</f>
        <v>1</v>
      </c>
      <c r="N73" s="1">
        <f>COUNTIFS(Table2[Sub-Sector],Table4[[#This Row],[Sub-Sector]],Table2[% Away From Current Month Low],"&gt;=0.05")/Table4[[#This Row],[Count]]</f>
        <v>1</v>
      </c>
      <c r="O73" s="1">
        <f>COUNTIFS(Table2[Sub-Sector],Table4[[#This Row],[Sub-Sector]],Table2[% Away From Current Month High],"&lt;=0.05")/Table4[[#This Row],[Count]]</f>
        <v>1</v>
      </c>
      <c r="P73" s="1">
        <f>COUNTIFS(Table2[Sub-Sector],Table4[[#This Row],[Sub-Sector]],Table2[% Away From 52W High],"&lt;=10")/Table4[[#This Row],[Count]]</f>
        <v>0</v>
      </c>
      <c r="Q73" s="1">
        <f>COUNTIFS(Table2[Sub-Sector],Table4[[#This Row],[Sub-Sector]],Table2[% Away From 52W Low],"&gt;=10")/Table4[[#This Row],[Count]]</f>
        <v>1</v>
      </c>
      <c r="R73" s="1">
        <f>COUNTIFS(Table2[Sub-Sector],Table4[[#This Row],[Sub-Sector]],Table2[% Price above 20 EMA],"&gt;=0")/Table4[[#This Row],[Count]]</f>
        <v>1</v>
      </c>
      <c r="S73" s="1">
        <f>COUNTIFS(Table2[Sub-Sector],Table4[[#This Row],[Sub-Sector]],Table2[% Price above 50 EMA],"&gt;=0")/Table4[[#This Row],[Count]]</f>
        <v>1</v>
      </c>
      <c r="T73" s="1">
        <f>COUNTIFS(Table2[Sub-Sector],Table4[[#This Row],[Sub-Sector]],Table2[% Price above 200 EMA],"&gt;=0")/Table4[[#This Row],[Count]]</f>
        <v>1</v>
      </c>
      <c r="U73" s="1">
        <f>COUNTIFS(Table2[Sub-Sector],Table4[[#This Row],[Sub-Sector]],Table2[Rate of Change - Zone],"Positive")/Table4[[#This Row],[Count]]</f>
        <v>1</v>
      </c>
      <c r="V73" s="1">
        <f>COUNTIFS(Table2[Sub-Sector],Table4[[#This Row],[Sub-Sector]],Table2[Sharpe Ratio],"&gt;=0.10")/Table4[[#This Row],[Count]]</f>
        <v>1</v>
      </c>
      <c r="W7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357</v>
      </c>
      <c r="X73">
        <f>_xlfn.RANK.AVG(Table4[[#This Row],[Score]],Table4[Score],1)</f>
        <v>38</v>
      </c>
      <c r="Y7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252</v>
      </c>
      <c r="Z73">
        <f>_xlfn.RANK.AVG(Table4[[#This Row],[Score 2 ]],Table4[[Score 2 ]],1)</f>
        <v>72.5</v>
      </c>
    </row>
    <row r="74" spans="1:26" x14ac:dyDescent="0.3">
      <c r="A74" t="s">
        <v>1549</v>
      </c>
      <c r="B74">
        <f>COUNTIFS(Table2[Sub-Sector],Table4[[#This Row],[Sub-Sector]])</f>
        <v>1</v>
      </c>
      <c r="C74" s="1">
        <f>COUNTIFS(Table2[Sub-Sector],Table4[[#This Row],[Sub-Sector]],Table2[Uptrend],"Uptrend")/Table4[[#This Row],[Count]]</f>
        <v>0</v>
      </c>
      <c r="D74" s="1">
        <f>COUNTIFS(Table2[Sub-Sector],Table4[[#This Row],[Sub-Sector]],Table2[1W Return vs Nifty],"&gt;=5")/Table4[[#This Row],[Count]]</f>
        <v>0</v>
      </c>
      <c r="E74" s="1">
        <f>COUNTIFS(Table2[Sub-Sector],Table4[[#This Row],[Sub-Sector]],Table2[1M Return vs Nifty],"&gt;=5")/Table4[[#This Row],[Count]]</f>
        <v>0</v>
      </c>
      <c r="F74" s="1">
        <f>COUNTIFS(Table2[Sub-Sector],Table4[[#This Row],[Sub-Sector]],Table2[6M Return vs Nifty],"&gt;=10")/Table4[[#This Row],[Count]]</f>
        <v>1</v>
      </c>
      <c r="G74" s="1">
        <f>COUNTIFS(Table2[Sub-Sector],Table4[[#This Row],[Sub-Sector]],Table2[1Y Return vs Nifty],"&gt;=10")/Table4[[#This Row],[Count]]</f>
        <v>0</v>
      </c>
      <c r="H74" s="1">
        <f>COUNTIFS(Table2[Sub-Sector],Table4[[#This Row],[Sub-Sector]],Table2[RSI Exponential â€“ 14D],"&gt;=50")/Table4[[#This Row],[Count]]</f>
        <v>1</v>
      </c>
      <c r="I74" s="1">
        <f>COUNTIFS(Table2[Sub-Sector],Table4[[#This Row],[Sub-Sector]],Table2[Relative Volume],"&gt;=1")/Table4[[#This Row],[Count]]</f>
        <v>0</v>
      </c>
      <c r="J74" s="1">
        <f>COUNTIFS(Table2[Sub-Sector],Table4[[#This Row],[Sub-Sector]],Table2[% Away From Day Low],"&gt;=0.05")/Table4[[#This Row],[Count]]</f>
        <v>1</v>
      </c>
      <c r="K74" s="1">
        <f>COUNTIFS(Table2[Sub-Sector],Table4[[#This Row],[Sub-Sector]],Table2[% Away From Day High],"&lt;=0.05")/Table4[[#This Row],[Count]]</f>
        <v>1</v>
      </c>
      <c r="L74" s="1">
        <f>COUNTIFS(Table2[Sub-Sector],Table4[[#This Row],[Sub-Sector]],Table2[% Away From Current Week Low],"&gt;=0.05")/Table4[[#This Row],[Count]]</f>
        <v>1</v>
      </c>
      <c r="M74" s="1">
        <f>COUNTIFS(Table2[Sub-Sector],Table4[[#This Row],[Sub-Sector]],Table2[% Away From Current Week High],"&lt;=0.05")/Table4[[#This Row],[Count]]</f>
        <v>1</v>
      </c>
      <c r="N74" s="1">
        <f>COUNTIFS(Table2[Sub-Sector],Table4[[#This Row],[Sub-Sector]],Table2[% Away From Current Month Low],"&gt;=0.05")/Table4[[#This Row],[Count]]</f>
        <v>1</v>
      </c>
      <c r="O74" s="1">
        <f>COUNTIFS(Table2[Sub-Sector],Table4[[#This Row],[Sub-Sector]],Table2[% Away From Current Month High],"&lt;=0.05")/Table4[[#This Row],[Count]]</f>
        <v>1</v>
      </c>
      <c r="P74" s="1">
        <f>COUNTIFS(Table2[Sub-Sector],Table4[[#This Row],[Sub-Sector]],Table2[% Away From 52W High],"&lt;=10")/Table4[[#This Row],[Count]]</f>
        <v>0</v>
      </c>
      <c r="Q74" s="1">
        <f>COUNTIFS(Table2[Sub-Sector],Table4[[#This Row],[Sub-Sector]],Table2[% Away From 52W Low],"&gt;=10")/Table4[[#This Row],[Count]]</f>
        <v>1</v>
      </c>
      <c r="R74" s="1">
        <f>COUNTIFS(Table2[Sub-Sector],Table4[[#This Row],[Sub-Sector]],Table2[% Price above 20 EMA],"&gt;=0")/Table4[[#This Row],[Count]]</f>
        <v>1</v>
      </c>
      <c r="S74" s="1">
        <f>COUNTIFS(Table2[Sub-Sector],Table4[[#This Row],[Sub-Sector]],Table2[% Price above 50 EMA],"&gt;=0")/Table4[[#This Row],[Count]]</f>
        <v>1</v>
      </c>
      <c r="T74" s="1">
        <f>COUNTIFS(Table2[Sub-Sector],Table4[[#This Row],[Sub-Sector]],Table2[% Price above 200 EMA],"&gt;=0")/Table4[[#This Row],[Count]]</f>
        <v>1</v>
      </c>
      <c r="U74" s="1">
        <f>COUNTIFS(Table2[Sub-Sector],Table4[[#This Row],[Sub-Sector]],Table2[Rate of Change - Zone],"Positive")/Table4[[#This Row],[Count]]</f>
        <v>1</v>
      </c>
      <c r="V74" s="1">
        <f>COUNTIFS(Table2[Sub-Sector],Table4[[#This Row],[Sub-Sector]],Table2[Sharpe Ratio],"&gt;=0.10")/Table4[[#This Row],[Count]]</f>
        <v>0</v>
      </c>
      <c r="W7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537.5</v>
      </c>
      <c r="X74">
        <f>_xlfn.RANK.AVG(Table4[[#This Row],[Score]],Table4[Score],1)</f>
        <v>98</v>
      </c>
      <c r="Y7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252</v>
      </c>
      <c r="Z74">
        <f>_xlfn.RANK.AVG(Table4[[#This Row],[Score 2 ]],Table4[[Score 2 ]],1)</f>
        <v>72.5</v>
      </c>
    </row>
    <row r="75" spans="1:26" x14ac:dyDescent="0.3">
      <c r="A75" t="s">
        <v>404</v>
      </c>
      <c r="B75">
        <f>COUNTIFS(Table2[Sub-Sector],Table4[[#This Row],[Sub-Sector]])</f>
        <v>4</v>
      </c>
      <c r="C75" s="1">
        <f>COUNTIFS(Table2[Sub-Sector],Table4[[#This Row],[Sub-Sector]],Table2[Uptrend],"Uptrend")/Table4[[#This Row],[Count]]</f>
        <v>0.5</v>
      </c>
      <c r="D75" s="1">
        <f>COUNTIFS(Table2[Sub-Sector],Table4[[#This Row],[Sub-Sector]],Table2[1W Return vs Nifty],"&gt;=5")/Table4[[#This Row],[Count]]</f>
        <v>0</v>
      </c>
      <c r="E75" s="1">
        <f>COUNTIFS(Table2[Sub-Sector],Table4[[#This Row],[Sub-Sector]],Table2[1M Return vs Nifty],"&gt;=5")/Table4[[#This Row],[Count]]</f>
        <v>0.5</v>
      </c>
      <c r="F75" s="1">
        <f>COUNTIFS(Table2[Sub-Sector],Table4[[#This Row],[Sub-Sector]],Table2[6M Return vs Nifty],"&gt;=10")/Table4[[#This Row],[Count]]</f>
        <v>0.5</v>
      </c>
      <c r="G75" s="1">
        <f>COUNTIFS(Table2[Sub-Sector],Table4[[#This Row],[Sub-Sector]],Table2[1Y Return vs Nifty],"&gt;=10")/Table4[[#This Row],[Count]]</f>
        <v>0.25</v>
      </c>
      <c r="H75" s="1">
        <f>COUNTIFS(Table2[Sub-Sector],Table4[[#This Row],[Sub-Sector]],Table2[RSI Exponential â€“ 14D],"&gt;=50")/Table4[[#This Row],[Count]]</f>
        <v>0.75</v>
      </c>
      <c r="I75" s="1">
        <f>COUNTIFS(Table2[Sub-Sector],Table4[[#This Row],[Sub-Sector]],Table2[Relative Volume],"&gt;=1")/Table4[[#This Row],[Count]]</f>
        <v>0.5</v>
      </c>
      <c r="J75" s="1">
        <f>COUNTIFS(Table2[Sub-Sector],Table4[[#This Row],[Sub-Sector]],Table2[% Away From Day Low],"&gt;=0.05")/Table4[[#This Row],[Count]]</f>
        <v>0</v>
      </c>
      <c r="K75" s="1">
        <f>COUNTIFS(Table2[Sub-Sector],Table4[[#This Row],[Sub-Sector]],Table2[% Away From Day High],"&lt;=0.05")/Table4[[#This Row],[Count]]</f>
        <v>1</v>
      </c>
      <c r="L75" s="1">
        <f>COUNTIFS(Table2[Sub-Sector],Table4[[#This Row],[Sub-Sector]],Table2[% Away From Current Week Low],"&gt;=0.05")/Table4[[#This Row],[Count]]</f>
        <v>0.25</v>
      </c>
      <c r="M75" s="1">
        <f>COUNTIFS(Table2[Sub-Sector],Table4[[#This Row],[Sub-Sector]],Table2[% Away From Current Week High],"&lt;=0.05")/Table4[[#This Row],[Count]]</f>
        <v>1</v>
      </c>
      <c r="N75" s="1">
        <f>COUNTIFS(Table2[Sub-Sector],Table4[[#This Row],[Sub-Sector]],Table2[% Away From Current Month Low],"&gt;=0.05")/Table4[[#This Row],[Count]]</f>
        <v>0.25</v>
      </c>
      <c r="O75" s="1">
        <f>COUNTIFS(Table2[Sub-Sector],Table4[[#This Row],[Sub-Sector]],Table2[% Away From Current Month High],"&lt;=0.05")/Table4[[#This Row],[Count]]</f>
        <v>1</v>
      </c>
      <c r="P75" s="1">
        <f>COUNTIFS(Table2[Sub-Sector],Table4[[#This Row],[Sub-Sector]],Table2[% Away From 52W High],"&lt;=10")/Table4[[#This Row],[Count]]</f>
        <v>0.5</v>
      </c>
      <c r="Q75" s="1">
        <f>COUNTIFS(Table2[Sub-Sector],Table4[[#This Row],[Sub-Sector]],Table2[% Away From 52W Low],"&gt;=10")/Table4[[#This Row],[Count]]</f>
        <v>0.75</v>
      </c>
      <c r="R75" s="1">
        <f>COUNTIFS(Table2[Sub-Sector],Table4[[#This Row],[Sub-Sector]],Table2[% Price above 20 EMA],"&gt;=0")/Table4[[#This Row],[Count]]</f>
        <v>0.5</v>
      </c>
      <c r="S75" s="1">
        <f>COUNTIFS(Table2[Sub-Sector],Table4[[#This Row],[Sub-Sector]],Table2[% Price above 50 EMA],"&gt;=0")/Table4[[#This Row],[Count]]</f>
        <v>0.5</v>
      </c>
      <c r="T75" s="1">
        <f>COUNTIFS(Table2[Sub-Sector],Table4[[#This Row],[Sub-Sector]],Table2[% Price above 200 EMA],"&gt;=0")/Table4[[#This Row],[Count]]</f>
        <v>0.5</v>
      </c>
      <c r="U75" s="1">
        <f>COUNTIFS(Table2[Sub-Sector],Table4[[#This Row],[Sub-Sector]],Table2[Rate of Change - Zone],"Positive")/Table4[[#This Row],[Count]]</f>
        <v>0.75</v>
      </c>
      <c r="V75" s="1">
        <f>COUNTIFS(Table2[Sub-Sector],Table4[[#This Row],[Sub-Sector]],Table2[Sharpe Ratio],"&gt;=0.10")/Table4[[#This Row],[Count]]</f>
        <v>0.25</v>
      </c>
      <c r="W7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391.5</v>
      </c>
      <c r="X75">
        <f>_xlfn.RANK.AVG(Table4[[#This Row],[Score]],Table4[Score],1)</f>
        <v>48</v>
      </c>
      <c r="Y7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253</v>
      </c>
      <c r="Z75">
        <f>_xlfn.RANK.AVG(Table4[[#This Row],[Score 2 ]],Table4[[Score 2 ]],1)</f>
        <v>74</v>
      </c>
    </row>
    <row r="76" spans="1:26" x14ac:dyDescent="0.3">
      <c r="A76" t="s">
        <v>217</v>
      </c>
      <c r="B76">
        <f>COUNTIFS(Table2[Sub-Sector],Table4[[#This Row],[Sub-Sector]])</f>
        <v>28</v>
      </c>
      <c r="C76" s="1">
        <f>COUNTIFS(Table2[Sub-Sector],Table4[[#This Row],[Sub-Sector]],Table2[Uptrend],"Uptrend")/Table4[[#This Row],[Count]]</f>
        <v>0.17857142857142858</v>
      </c>
      <c r="D76" s="1">
        <f>COUNTIFS(Table2[Sub-Sector],Table4[[#This Row],[Sub-Sector]],Table2[1W Return vs Nifty],"&gt;=5")/Table4[[#This Row],[Count]]</f>
        <v>0.21428571428571427</v>
      </c>
      <c r="E76" s="1">
        <f>COUNTIFS(Table2[Sub-Sector],Table4[[#This Row],[Sub-Sector]],Table2[1M Return vs Nifty],"&gt;=5")/Table4[[#This Row],[Count]]</f>
        <v>7.1428571428571425E-2</v>
      </c>
      <c r="F76" s="1">
        <f>COUNTIFS(Table2[Sub-Sector],Table4[[#This Row],[Sub-Sector]],Table2[6M Return vs Nifty],"&gt;=10")/Table4[[#This Row],[Count]]</f>
        <v>0.39285714285714285</v>
      </c>
      <c r="G76" s="1">
        <f>COUNTIFS(Table2[Sub-Sector],Table4[[#This Row],[Sub-Sector]],Table2[1Y Return vs Nifty],"&gt;=10")/Table4[[#This Row],[Count]]</f>
        <v>0.5357142857142857</v>
      </c>
      <c r="H76" s="1">
        <f>COUNTIFS(Table2[Sub-Sector],Table4[[#This Row],[Sub-Sector]],Table2[RSI Exponential â€“ 14D],"&gt;=50")/Table4[[#This Row],[Count]]</f>
        <v>0.8214285714285714</v>
      </c>
      <c r="I76" s="1">
        <f>COUNTIFS(Table2[Sub-Sector],Table4[[#This Row],[Sub-Sector]],Table2[Relative Volume],"&gt;=1")/Table4[[#This Row],[Count]]</f>
        <v>0.25</v>
      </c>
      <c r="J76" s="1">
        <f>COUNTIFS(Table2[Sub-Sector],Table4[[#This Row],[Sub-Sector]],Table2[% Away From Day Low],"&gt;=0.05")/Table4[[#This Row],[Count]]</f>
        <v>0</v>
      </c>
      <c r="K76" s="1">
        <f>COUNTIFS(Table2[Sub-Sector],Table4[[#This Row],[Sub-Sector]],Table2[% Away From Day High],"&lt;=0.05")/Table4[[#This Row],[Count]]</f>
        <v>0.9642857142857143</v>
      </c>
      <c r="L76" s="1">
        <f>COUNTIFS(Table2[Sub-Sector],Table4[[#This Row],[Sub-Sector]],Table2[% Away From Current Week Low],"&gt;=0.05")/Table4[[#This Row],[Count]]</f>
        <v>7.1428571428571425E-2</v>
      </c>
      <c r="M76" s="1">
        <f>COUNTIFS(Table2[Sub-Sector],Table4[[#This Row],[Sub-Sector]],Table2[% Away From Current Week High],"&lt;=0.05")/Table4[[#This Row],[Count]]</f>
        <v>0.9642857142857143</v>
      </c>
      <c r="N76" s="1">
        <f>COUNTIFS(Table2[Sub-Sector],Table4[[#This Row],[Sub-Sector]],Table2[% Away From Current Month Low],"&gt;=0.05")/Table4[[#This Row],[Count]]</f>
        <v>7.1428571428571425E-2</v>
      </c>
      <c r="O76" s="1">
        <f>COUNTIFS(Table2[Sub-Sector],Table4[[#This Row],[Sub-Sector]],Table2[% Away From Current Month High],"&lt;=0.05")/Table4[[#This Row],[Count]]</f>
        <v>0.9642857142857143</v>
      </c>
      <c r="P76" s="1">
        <f>COUNTIFS(Table2[Sub-Sector],Table4[[#This Row],[Sub-Sector]],Table2[% Away From 52W High],"&lt;=10")/Table4[[#This Row],[Count]]</f>
        <v>0.10714285714285714</v>
      </c>
      <c r="Q76" s="1">
        <f>COUNTIFS(Table2[Sub-Sector],Table4[[#This Row],[Sub-Sector]],Table2[% Away From 52W Low],"&gt;=10")/Table4[[#This Row],[Count]]</f>
        <v>0.8928571428571429</v>
      </c>
      <c r="R76" s="1">
        <f>COUNTIFS(Table2[Sub-Sector],Table4[[#This Row],[Sub-Sector]],Table2[% Price above 20 EMA],"&gt;=0")/Table4[[#This Row],[Count]]</f>
        <v>0.6428571428571429</v>
      </c>
      <c r="S76" s="1">
        <f>COUNTIFS(Table2[Sub-Sector],Table4[[#This Row],[Sub-Sector]],Table2[% Price above 50 EMA],"&gt;=0")/Table4[[#This Row],[Count]]</f>
        <v>0.5</v>
      </c>
      <c r="T76" s="1">
        <f>COUNTIFS(Table2[Sub-Sector],Table4[[#This Row],[Sub-Sector]],Table2[% Price above 200 EMA],"&gt;=0")/Table4[[#This Row],[Count]]</f>
        <v>0.6785714285714286</v>
      </c>
      <c r="U76" s="1">
        <f>COUNTIFS(Table2[Sub-Sector],Table4[[#This Row],[Sub-Sector]],Table2[Rate of Change - Zone],"Positive")/Table4[[#This Row],[Count]]</f>
        <v>0.8571428571428571</v>
      </c>
      <c r="V76" s="1">
        <f>COUNTIFS(Table2[Sub-Sector],Table4[[#This Row],[Sub-Sector]],Table2[Sharpe Ratio],"&gt;=0.10")/Table4[[#This Row],[Count]]</f>
        <v>0.32142857142857145</v>
      </c>
      <c r="W7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437</v>
      </c>
      <c r="X76">
        <f>_xlfn.RANK.AVG(Table4[[#This Row],[Score]],Table4[Score],1)</f>
        <v>64</v>
      </c>
      <c r="Y7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253.5</v>
      </c>
      <c r="Z76">
        <f>_xlfn.RANK.AVG(Table4[[#This Row],[Score 2 ]],Table4[[Score 2 ]],1)</f>
        <v>75.5</v>
      </c>
    </row>
    <row r="77" spans="1:26" x14ac:dyDescent="0.3">
      <c r="A77" t="s">
        <v>784</v>
      </c>
      <c r="B77">
        <f>COUNTIFS(Table2[Sub-Sector],Table4[[#This Row],[Sub-Sector]])</f>
        <v>5</v>
      </c>
      <c r="C77" s="1">
        <f>COUNTIFS(Table2[Sub-Sector],Table4[[#This Row],[Sub-Sector]],Table2[Uptrend],"Uptrend")/Table4[[#This Row],[Count]]</f>
        <v>0.4</v>
      </c>
      <c r="D77" s="1">
        <f>COUNTIFS(Table2[Sub-Sector],Table4[[#This Row],[Sub-Sector]],Table2[1W Return vs Nifty],"&gt;=5")/Table4[[#This Row],[Count]]</f>
        <v>0.6</v>
      </c>
      <c r="E77" s="1">
        <f>COUNTIFS(Table2[Sub-Sector],Table4[[#This Row],[Sub-Sector]],Table2[1M Return vs Nifty],"&gt;=5")/Table4[[#This Row],[Count]]</f>
        <v>0</v>
      </c>
      <c r="F77" s="1">
        <f>COUNTIFS(Table2[Sub-Sector],Table4[[#This Row],[Sub-Sector]],Table2[6M Return vs Nifty],"&gt;=10")/Table4[[#This Row],[Count]]</f>
        <v>0.2</v>
      </c>
      <c r="G77" s="1">
        <f>COUNTIFS(Table2[Sub-Sector],Table4[[#This Row],[Sub-Sector]],Table2[1Y Return vs Nifty],"&gt;=10")/Table4[[#This Row],[Count]]</f>
        <v>0.6</v>
      </c>
      <c r="H77" s="1">
        <f>COUNTIFS(Table2[Sub-Sector],Table4[[#This Row],[Sub-Sector]],Table2[RSI Exponential â€“ 14D],"&gt;=50")/Table4[[#This Row],[Count]]</f>
        <v>1</v>
      </c>
      <c r="I77" s="1">
        <f>COUNTIFS(Table2[Sub-Sector],Table4[[#This Row],[Sub-Sector]],Table2[Relative Volume],"&gt;=1")/Table4[[#This Row],[Count]]</f>
        <v>0</v>
      </c>
      <c r="J77" s="1">
        <f>COUNTIFS(Table2[Sub-Sector],Table4[[#This Row],[Sub-Sector]],Table2[% Away From Day Low],"&gt;=0.05")/Table4[[#This Row],[Count]]</f>
        <v>0</v>
      </c>
      <c r="K77" s="1">
        <f>COUNTIFS(Table2[Sub-Sector],Table4[[#This Row],[Sub-Sector]],Table2[% Away From Day High],"&lt;=0.05")/Table4[[#This Row],[Count]]</f>
        <v>1</v>
      </c>
      <c r="L77" s="1">
        <f>COUNTIFS(Table2[Sub-Sector],Table4[[#This Row],[Sub-Sector]],Table2[% Away From Current Week Low],"&gt;=0.05")/Table4[[#This Row],[Count]]</f>
        <v>0</v>
      </c>
      <c r="M77" s="1">
        <f>COUNTIFS(Table2[Sub-Sector],Table4[[#This Row],[Sub-Sector]],Table2[% Away From Current Week High],"&lt;=0.05")/Table4[[#This Row],[Count]]</f>
        <v>1</v>
      </c>
      <c r="N77" s="1">
        <f>COUNTIFS(Table2[Sub-Sector],Table4[[#This Row],[Sub-Sector]],Table2[% Away From Current Month Low],"&gt;=0.05")/Table4[[#This Row],[Count]]</f>
        <v>0</v>
      </c>
      <c r="O77" s="1">
        <f>COUNTIFS(Table2[Sub-Sector],Table4[[#This Row],[Sub-Sector]],Table2[% Away From Current Month High],"&lt;=0.05")/Table4[[#This Row],[Count]]</f>
        <v>1</v>
      </c>
      <c r="P77" s="1">
        <f>COUNTIFS(Table2[Sub-Sector],Table4[[#This Row],[Sub-Sector]],Table2[% Away From 52W High],"&lt;=10")/Table4[[#This Row],[Count]]</f>
        <v>0.2</v>
      </c>
      <c r="Q77" s="1">
        <f>COUNTIFS(Table2[Sub-Sector],Table4[[#This Row],[Sub-Sector]],Table2[% Away From 52W Low],"&gt;=10")/Table4[[#This Row],[Count]]</f>
        <v>1</v>
      </c>
      <c r="R77" s="1">
        <f>COUNTIFS(Table2[Sub-Sector],Table4[[#This Row],[Sub-Sector]],Table2[% Price above 20 EMA],"&gt;=0")/Table4[[#This Row],[Count]]</f>
        <v>1</v>
      </c>
      <c r="S77" s="1">
        <f>COUNTIFS(Table2[Sub-Sector],Table4[[#This Row],[Sub-Sector]],Table2[% Price above 50 EMA],"&gt;=0")/Table4[[#This Row],[Count]]</f>
        <v>0.6</v>
      </c>
      <c r="T77" s="1">
        <f>COUNTIFS(Table2[Sub-Sector],Table4[[#This Row],[Sub-Sector]],Table2[% Price above 200 EMA],"&gt;=0")/Table4[[#This Row],[Count]]</f>
        <v>0.8</v>
      </c>
      <c r="U77" s="1">
        <f>COUNTIFS(Table2[Sub-Sector],Table4[[#This Row],[Sub-Sector]],Table2[Rate of Change - Zone],"Positive")/Table4[[#This Row],[Count]]</f>
        <v>1</v>
      </c>
      <c r="V77" s="1">
        <f>COUNTIFS(Table2[Sub-Sector],Table4[[#This Row],[Sub-Sector]],Table2[Sharpe Ratio],"&gt;=0.10")/Table4[[#This Row],[Count]]</f>
        <v>1</v>
      </c>
      <c r="W7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393</v>
      </c>
      <c r="X77">
        <f>_xlfn.RANK.AVG(Table4[[#This Row],[Score]],Table4[Score],1)</f>
        <v>49</v>
      </c>
      <c r="Y7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253.5</v>
      </c>
      <c r="Z77">
        <f>_xlfn.RANK.AVG(Table4[[#This Row],[Score 2 ]],Table4[[Score 2 ]],1)</f>
        <v>75.5</v>
      </c>
    </row>
    <row r="78" spans="1:26" x14ac:dyDescent="0.3">
      <c r="A78" t="s">
        <v>455</v>
      </c>
      <c r="B78">
        <f>COUNTIFS(Table2[Sub-Sector],Table4[[#This Row],[Sub-Sector]])</f>
        <v>10</v>
      </c>
      <c r="C78" s="1">
        <f>COUNTIFS(Table2[Sub-Sector],Table4[[#This Row],[Sub-Sector]],Table2[Uptrend],"Uptrend")/Table4[[#This Row],[Count]]</f>
        <v>0.3</v>
      </c>
      <c r="D78" s="1">
        <f>COUNTIFS(Table2[Sub-Sector],Table4[[#This Row],[Sub-Sector]],Table2[1W Return vs Nifty],"&gt;=5")/Table4[[#This Row],[Count]]</f>
        <v>0.4</v>
      </c>
      <c r="E78" s="1">
        <f>COUNTIFS(Table2[Sub-Sector],Table4[[#This Row],[Sub-Sector]],Table2[1M Return vs Nifty],"&gt;=5")/Table4[[#This Row],[Count]]</f>
        <v>0.4</v>
      </c>
      <c r="F78" s="1">
        <f>COUNTIFS(Table2[Sub-Sector],Table4[[#This Row],[Sub-Sector]],Table2[6M Return vs Nifty],"&gt;=10")/Table4[[#This Row],[Count]]</f>
        <v>0.4</v>
      </c>
      <c r="G78" s="1">
        <f>COUNTIFS(Table2[Sub-Sector],Table4[[#This Row],[Sub-Sector]],Table2[1Y Return vs Nifty],"&gt;=10")/Table4[[#This Row],[Count]]</f>
        <v>0.3</v>
      </c>
      <c r="H78" s="1">
        <f>COUNTIFS(Table2[Sub-Sector],Table4[[#This Row],[Sub-Sector]],Table2[RSI Exponential â€“ 14D],"&gt;=50")/Table4[[#This Row],[Count]]</f>
        <v>1</v>
      </c>
      <c r="I78" s="1">
        <f>COUNTIFS(Table2[Sub-Sector],Table4[[#This Row],[Sub-Sector]],Table2[Relative Volume],"&gt;=1")/Table4[[#This Row],[Count]]</f>
        <v>0.4</v>
      </c>
      <c r="J78" s="1">
        <f>COUNTIFS(Table2[Sub-Sector],Table4[[#This Row],[Sub-Sector]],Table2[% Away From Day Low],"&gt;=0.05")/Table4[[#This Row],[Count]]</f>
        <v>0</v>
      </c>
      <c r="K78" s="1">
        <f>COUNTIFS(Table2[Sub-Sector],Table4[[#This Row],[Sub-Sector]],Table2[% Away From Day High],"&lt;=0.05")/Table4[[#This Row],[Count]]</f>
        <v>1</v>
      </c>
      <c r="L78" s="1">
        <f>COUNTIFS(Table2[Sub-Sector],Table4[[#This Row],[Sub-Sector]],Table2[% Away From Current Week Low],"&gt;=0.05")/Table4[[#This Row],[Count]]</f>
        <v>0.2</v>
      </c>
      <c r="M78" s="1">
        <f>COUNTIFS(Table2[Sub-Sector],Table4[[#This Row],[Sub-Sector]],Table2[% Away From Current Week High],"&lt;=0.05")/Table4[[#This Row],[Count]]</f>
        <v>1</v>
      </c>
      <c r="N78" s="1">
        <f>COUNTIFS(Table2[Sub-Sector],Table4[[#This Row],[Sub-Sector]],Table2[% Away From Current Month Low],"&gt;=0.05")/Table4[[#This Row],[Count]]</f>
        <v>0.2</v>
      </c>
      <c r="O78" s="1">
        <f>COUNTIFS(Table2[Sub-Sector],Table4[[#This Row],[Sub-Sector]],Table2[% Away From Current Month High],"&lt;=0.05")/Table4[[#This Row],[Count]]</f>
        <v>1</v>
      </c>
      <c r="P78" s="1">
        <f>COUNTIFS(Table2[Sub-Sector],Table4[[#This Row],[Sub-Sector]],Table2[% Away From 52W High],"&lt;=10")/Table4[[#This Row],[Count]]</f>
        <v>0.3</v>
      </c>
      <c r="Q78" s="1">
        <f>COUNTIFS(Table2[Sub-Sector],Table4[[#This Row],[Sub-Sector]],Table2[% Away From 52W Low],"&gt;=10")/Table4[[#This Row],[Count]]</f>
        <v>1</v>
      </c>
      <c r="R78" s="1">
        <f>COUNTIFS(Table2[Sub-Sector],Table4[[#This Row],[Sub-Sector]],Table2[% Price above 20 EMA],"&gt;=0")/Table4[[#This Row],[Count]]</f>
        <v>1</v>
      </c>
      <c r="S78" s="1">
        <f>COUNTIFS(Table2[Sub-Sector],Table4[[#This Row],[Sub-Sector]],Table2[% Price above 50 EMA],"&gt;=0")/Table4[[#This Row],[Count]]</f>
        <v>0.7</v>
      </c>
      <c r="T78" s="1">
        <f>COUNTIFS(Table2[Sub-Sector],Table4[[#This Row],[Sub-Sector]],Table2[% Price above 200 EMA],"&gt;=0")/Table4[[#This Row],[Count]]</f>
        <v>0.8</v>
      </c>
      <c r="U78" s="1">
        <f>COUNTIFS(Table2[Sub-Sector],Table4[[#This Row],[Sub-Sector]],Table2[Rate of Change - Zone],"Positive")/Table4[[#This Row],[Count]]</f>
        <v>0.9</v>
      </c>
      <c r="V78" s="1">
        <f>COUNTIFS(Table2[Sub-Sector],Table4[[#This Row],[Sub-Sector]],Table2[Sharpe Ratio],"&gt;=0.10")/Table4[[#This Row],[Count]]</f>
        <v>0.4</v>
      </c>
      <c r="W7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367</v>
      </c>
      <c r="X78">
        <f>_xlfn.RANK.AVG(Table4[[#This Row],[Score]],Table4[Score],1)</f>
        <v>42</v>
      </c>
      <c r="Y7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257.5</v>
      </c>
      <c r="Z78">
        <f>_xlfn.RANK.AVG(Table4[[#This Row],[Score 2 ]],Table4[[Score 2 ]],1)</f>
        <v>77</v>
      </c>
    </row>
    <row r="79" spans="1:26" x14ac:dyDescent="0.3">
      <c r="A79" t="s">
        <v>69</v>
      </c>
      <c r="B79">
        <f>COUNTIFS(Table2[Sub-Sector],Table4[[#This Row],[Sub-Sector]])</f>
        <v>17</v>
      </c>
      <c r="C79" s="1">
        <f>COUNTIFS(Table2[Sub-Sector],Table4[[#This Row],[Sub-Sector]],Table2[Uptrend],"Uptrend")/Table4[[#This Row],[Count]]</f>
        <v>0.23529411764705882</v>
      </c>
      <c r="D79" s="1">
        <f>COUNTIFS(Table2[Sub-Sector],Table4[[#This Row],[Sub-Sector]],Table2[1W Return vs Nifty],"&gt;=5")/Table4[[#This Row],[Count]]</f>
        <v>0.23529411764705882</v>
      </c>
      <c r="E79" s="1">
        <f>COUNTIFS(Table2[Sub-Sector],Table4[[#This Row],[Sub-Sector]],Table2[1M Return vs Nifty],"&gt;=5")/Table4[[#This Row],[Count]]</f>
        <v>5.8823529411764705E-2</v>
      </c>
      <c r="F79" s="1">
        <f>COUNTIFS(Table2[Sub-Sector],Table4[[#This Row],[Sub-Sector]],Table2[6M Return vs Nifty],"&gt;=10")/Table4[[#This Row],[Count]]</f>
        <v>0.23529411764705882</v>
      </c>
      <c r="G79" s="1">
        <f>COUNTIFS(Table2[Sub-Sector],Table4[[#This Row],[Sub-Sector]],Table2[1Y Return vs Nifty],"&gt;=10")/Table4[[#This Row],[Count]]</f>
        <v>0.17647058823529413</v>
      </c>
      <c r="H79" s="1">
        <f>COUNTIFS(Table2[Sub-Sector],Table4[[#This Row],[Sub-Sector]],Table2[RSI Exponential â€“ 14D],"&gt;=50")/Table4[[#This Row],[Count]]</f>
        <v>1</v>
      </c>
      <c r="I79" s="1">
        <f>COUNTIFS(Table2[Sub-Sector],Table4[[#This Row],[Sub-Sector]],Table2[Relative Volume],"&gt;=1")/Table4[[#This Row],[Count]]</f>
        <v>0.58823529411764708</v>
      </c>
      <c r="J79" s="1">
        <f>COUNTIFS(Table2[Sub-Sector],Table4[[#This Row],[Sub-Sector]],Table2[% Away From Day Low],"&gt;=0.05")/Table4[[#This Row],[Count]]</f>
        <v>5.8823529411764705E-2</v>
      </c>
      <c r="K79" s="1">
        <f>COUNTIFS(Table2[Sub-Sector],Table4[[#This Row],[Sub-Sector]],Table2[% Away From Day High],"&lt;=0.05")/Table4[[#This Row],[Count]]</f>
        <v>0.94117647058823528</v>
      </c>
      <c r="L79" s="1">
        <f>COUNTIFS(Table2[Sub-Sector],Table4[[#This Row],[Sub-Sector]],Table2[% Away From Current Week Low],"&gt;=0.05")/Table4[[#This Row],[Count]]</f>
        <v>0.29411764705882354</v>
      </c>
      <c r="M79" s="1">
        <f>COUNTIFS(Table2[Sub-Sector],Table4[[#This Row],[Sub-Sector]],Table2[% Away From Current Week High],"&lt;=0.05")/Table4[[#This Row],[Count]]</f>
        <v>0.94117647058823528</v>
      </c>
      <c r="N79" s="1">
        <f>COUNTIFS(Table2[Sub-Sector],Table4[[#This Row],[Sub-Sector]],Table2[% Away From Current Month Low],"&gt;=0.05")/Table4[[#This Row],[Count]]</f>
        <v>0.29411764705882354</v>
      </c>
      <c r="O79" s="1">
        <f>COUNTIFS(Table2[Sub-Sector],Table4[[#This Row],[Sub-Sector]],Table2[% Away From Current Month High],"&lt;=0.05")/Table4[[#This Row],[Count]]</f>
        <v>0.94117647058823528</v>
      </c>
      <c r="P79" s="1">
        <f>COUNTIFS(Table2[Sub-Sector],Table4[[#This Row],[Sub-Sector]],Table2[% Away From 52W High],"&lt;=10")/Table4[[#This Row],[Count]]</f>
        <v>0.41176470588235292</v>
      </c>
      <c r="Q79" s="1">
        <f>COUNTIFS(Table2[Sub-Sector],Table4[[#This Row],[Sub-Sector]],Table2[% Away From 52W Low],"&gt;=10")/Table4[[#This Row],[Count]]</f>
        <v>0.94117647058823528</v>
      </c>
      <c r="R79" s="1">
        <f>COUNTIFS(Table2[Sub-Sector],Table4[[#This Row],[Sub-Sector]],Table2[% Price above 20 EMA],"&gt;=0")/Table4[[#This Row],[Count]]</f>
        <v>0.94117647058823528</v>
      </c>
      <c r="S79" s="1">
        <f>COUNTIFS(Table2[Sub-Sector],Table4[[#This Row],[Sub-Sector]],Table2[% Price above 50 EMA],"&gt;=0")/Table4[[#This Row],[Count]]</f>
        <v>0.88235294117647056</v>
      </c>
      <c r="T79" s="1">
        <f>COUNTIFS(Table2[Sub-Sector],Table4[[#This Row],[Sub-Sector]],Table2[% Price above 200 EMA],"&gt;=0")/Table4[[#This Row],[Count]]</f>
        <v>0.6470588235294118</v>
      </c>
      <c r="U79" s="1">
        <f>COUNTIFS(Table2[Sub-Sector],Table4[[#This Row],[Sub-Sector]],Table2[Rate of Change - Zone],"Positive")/Table4[[#This Row],[Count]]</f>
        <v>0.94117647058823528</v>
      </c>
      <c r="V79" s="1">
        <f>COUNTIFS(Table2[Sub-Sector],Table4[[#This Row],[Sub-Sector]],Table2[Sharpe Ratio],"&gt;=0.10")/Table4[[#This Row],[Count]]</f>
        <v>0</v>
      </c>
      <c r="W7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432.5</v>
      </c>
      <c r="X79">
        <f>_xlfn.RANK.AVG(Table4[[#This Row],[Score]],Table4[Score],1)</f>
        <v>62</v>
      </c>
      <c r="Y7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258</v>
      </c>
      <c r="Z79">
        <f>_xlfn.RANK.AVG(Table4[[#This Row],[Score 2 ]],Table4[[Score 2 ]],1)</f>
        <v>78</v>
      </c>
    </row>
    <row r="80" spans="1:26" x14ac:dyDescent="0.3">
      <c r="A80" t="s">
        <v>1078</v>
      </c>
      <c r="B80">
        <f>COUNTIFS(Table2[Sub-Sector],Table4[[#This Row],[Sub-Sector]])</f>
        <v>3</v>
      </c>
      <c r="C80" s="1">
        <f>COUNTIFS(Table2[Sub-Sector],Table4[[#This Row],[Sub-Sector]],Table2[Uptrend],"Uptrend")/Table4[[#This Row],[Count]]</f>
        <v>0.33333333333333331</v>
      </c>
      <c r="D80" s="1">
        <f>COUNTIFS(Table2[Sub-Sector],Table4[[#This Row],[Sub-Sector]],Table2[1W Return vs Nifty],"&gt;=5")/Table4[[#This Row],[Count]]</f>
        <v>0.33333333333333331</v>
      </c>
      <c r="E80" s="1">
        <f>COUNTIFS(Table2[Sub-Sector],Table4[[#This Row],[Sub-Sector]],Table2[1M Return vs Nifty],"&gt;=5")/Table4[[#This Row],[Count]]</f>
        <v>0</v>
      </c>
      <c r="F80" s="1">
        <f>COUNTIFS(Table2[Sub-Sector],Table4[[#This Row],[Sub-Sector]],Table2[6M Return vs Nifty],"&gt;=10")/Table4[[#This Row],[Count]]</f>
        <v>0.33333333333333331</v>
      </c>
      <c r="G80" s="1">
        <f>COUNTIFS(Table2[Sub-Sector],Table4[[#This Row],[Sub-Sector]],Table2[1Y Return vs Nifty],"&gt;=10")/Table4[[#This Row],[Count]]</f>
        <v>0.66666666666666663</v>
      </c>
      <c r="H80" s="1">
        <f>COUNTIFS(Table2[Sub-Sector],Table4[[#This Row],[Sub-Sector]],Table2[RSI Exponential â€“ 14D],"&gt;=50")/Table4[[#This Row],[Count]]</f>
        <v>0.33333333333333331</v>
      </c>
      <c r="I80" s="1">
        <f>COUNTIFS(Table2[Sub-Sector],Table4[[#This Row],[Sub-Sector]],Table2[Relative Volume],"&gt;=1")/Table4[[#This Row],[Count]]</f>
        <v>0.33333333333333331</v>
      </c>
      <c r="J80" s="1">
        <f>COUNTIFS(Table2[Sub-Sector],Table4[[#This Row],[Sub-Sector]],Table2[% Away From Day Low],"&gt;=0.05")/Table4[[#This Row],[Count]]</f>
        <v>0</v>
      </c>
      <c r="K80" s="1">
        <f>COUNTIFS(Table2[Sub-Sector],Table4[[#This Row],[Sub-Sector]],Table2[% Away From Day High],"&lt;=0.05")/Table4[[#This Row],[Count]]</f>
        <v>1</v>
      </c>
      <c r="L80" s="1">
        <f>COUNTIFS(Table2[Sub-Sector],Table4[[#This Row],[Sub-Sector]],Table2[% Away From Current Week Low],"&gt;=0.05")/Table4[[#This Row],[Count]]</f>
        <v>0</v>
      </c>
      <c r="M80" s="1">
        <f>COUNTIFS(Table2[Sub-Sector],Table4[[#This Row],[Sub-Sector]],Table2[% Away From Current Week High],"&lt;=0.05")/Table4[[#This Row],[Count]]</f>
        <v>1</v>
      </c>
      <c r="N80" s="1">
        <f>COUNTIFS(Table2[Sub-Sector],Table4[[#This Row],[Sub-Sector]],Table2[% Away From Current Month Low],"&gt;=0.05")/Table4[[#This Row],[Count]]</f>
        <v>0</v>
      </c>
      <c r="O80" s="1">
        <f>COUNTIFS(Table2[Sub-Sector],Table4[[#This Row],[Sub-Sector]],Table2[% Away From Current Month High],"&lt;=0.05")/Table4[[#This Row],[Count]]</f>
        <v>1</v>
      </c>
      <c r="P80" s="1">
        <f>COUNTIFS(Table2[Sub-Sector],Table4[[#This Row],[Sub-Sector]],Table2[% Away From 52W High],"&lt;=10")/Table4[[#This Row],[Count]]</f>
        <v>0</v>
      </c>
      <c r="Q80" s="1">
        <f>COUNTIFS(Table2[Sub-Sector],Table4[[#This Row],[Sub-Sector]],Table2[% Away From 52W Low],"&gt;=10")/Table4[[#This Row],[Count]]</f>
        <v>1</v>
      </c>
      <c r="R80" s="1">
        <f>COUNTIFS(Table2[Sub-Sector],Table4[[#This Row],[Sub-Sector]],Table2[% Price above 20 EMA],"&gt;=0")/Table4[[#This Row],[Count]]</f>
        <v>0.33333333333333331</v>
      </c>
      <c r="S80" s="1">
        <f>COUNTIFS(Table2[Sub-Sector],Table4[[#This Row],[Sub-Sector]],Table2[% Price above 50 EMA],"&gt;=0")/Table4[[#This Row],[Count]]</f>
        <v>0.66666666666666663</v>
      </c>
      <c r="T80" s="1">
        <f>COUNTIFS(Table2[Sub-Sector],Table4[[#This Row],[Sub-Sector]],Table2[% Price above 200 EMA],"&gt;=0")/Table4[[#This Row],[Count]]</f>
        <v>0.66666666666666663</v>
      </c>
      <c r="U80" s="1">
        <f>COUNTIFS(Table2[Sub-Sector],Table4[[#This Row],[Sub-Sector]],Table2[Rate of Change - Zone],"Positive")/Table4[[#This Row],[Count]]</f>
        <v>0.66666666666666663</v>
      </c>
      <c r="V80" s="1">
        <f>COUNTIFS(Table2[Sub-Sector],Table4[[#This Row],[Sub-Sector]],Table2[Sharpe Ratio],"&gt;=0.10")/Table4[[#This Row],[Count]]</f>
        <v>0.33333333333333331</v>
      </c>
      <c r="W8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431</v>
      </c>
      <c r="X80">
        <f>_xlfn.RANK.AVG(Table4[[#This Row],[Score]],Table4[Score],1)</f>
        <v>61</v>
      </c>
      <c r="Y8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258.5</v>
      </c>
      <c r="Z80">
        <f>_xlfn.RANK.AVG(Table4[[#This Row],[Score 2 ]],Table4[[Score 2 ]],1)</f>
        <v>79</v>
      </c>
    </row>
    <row r="81" spans="1:26" x14ac:dyDescent="0.3">
      <c r="A81" t="s">
        <v>57</v>
      </c>
      <c r="B81">
        <f>COUNTIFS(Table2[Sub-Sector],Table4[[#This Row],[Sub-Sector]])</f>
        <v>4</v>
      </c>
      <c r="C81" s="1">
        <f>COUNTIFS(Table2[Sub-Sector],Table4[[#This Row],[Sub-Sector]],Table2[Uptrend],"Uptrend")/Table4[[#This Row],[Count]]</f>
        <v>0.25</v>
      </c>
      <c r="D81" s="1">
        <f>COUNTIFS(Table2[Sub-Sector],Table4[[#This Row],[Sub-Sector]],Table2[1W Return vs Nifty],"&gt;=5")/Table4[[#This Row],[Count]]</f>
        <v>0</v>
      </c>
      <c r="E81" s="1">
        <f>COUNTIFS(Table2[Sub-Sector],Table4[[#This Row],[Sub-Sector]],Table2[1M Return vs Nifty],"&gt;=5")/Table4[[#This Row],[Count]]</f>
        <v>0</v>
      </c>
      <c r="F81" s="1">
        <f>COUNTIFS(Table2[Sub-Sector],Table4[[#This Row],[Sub-Sector]],Table2[6M Return vs Nifty],"&gt;=10")/Table4[[#This Row],[Count]]</f>
        <v>0</v>
      </c>
      <c r="G81" s="1">
        <f>COUNTIFS(Table2[Sub-Sector],Table4[[#This Row],[Sub-Sector]],Table2[1Y Return vs Nifty],"&gt;=10")/Table4[[#This Row],[Count]]</f>
        <v>0.5</v>
      </c>
      <c r="H81" s="1">
        <f>COUNTIFS(Table2[Sub-Sector],Table4[[#This Row],[Sub-Sector]],Table2[RSI Exponential â€“ 14D],"&gt;=50")/Table4[[#This Row],[Count]]</f>
        <v>1</v>
      </c>
      <c r="I81" s="1">
        <f>COUNTIFS(Table2[Sub-Sector],Table4[[#This Row],[Sub-Sector]],Table2[Relative Volume],"&gt;=1")/Table4[[#This Row],[Count]]</f>
        <v>0.25</v>
      </c>
      <c r="J81" s="1">
        <f>COUNTIFS(Table2[Sub-Sector],Table4[[#This Row],[Sub-Sector]],Table2[% Away From Day Low],"&gt;=0.05")/Table4[[#This Row],[Count]]</f>
        <v>0</v>
      </c>
      <c r="K81" s="1">
        <f>COUNTIFS(Table2[Sub-Sector],Table4[[#This Row],[Sub-Sector]],Table2[% Away From Day High],"&lt;=0.05")/Table4[[#This Row],[Count]]</f>
        <v>1</v>
      </c>
      <c r="L81" s="1">
        <f>COUNTIFS(Table2[Sub-Sector],Table4[[#This Row],[Sub-Sector]],Table2[% Away From Current Week Low],"&gt;=0.05")/Table4[[#This Row],[Count]]</f>
        <v>0</v>
      </c>
      <c r="M81" s="1">
        <f>COUNTIFS(Table2[Sub-Sector],Table4[[#This Row],[Sub-Sector]],Table2[% Away From Current Week High],"&lt;=0.05")/Table4[[#This Row],[Count]]</f>
        <v>1</v>
      </c>
      <c r="N81" s="1">
        <f>COUNTIFS(Table2[Sub-Sector],Table4[[#This Row],[Sub-Sector]],Table2[% Away From Current Month Low],"&gt;=0.05")/Table4[[#This Row],[Count]]</f>
        <v>0</v>
      </c>
      <c r="O81" s="1">
        <f>COUNTIFS(Table2[Sub-Sector],Table4[[#This Row],[Sub-Sector]],Table2[% Away From Current Month High],"&lt;=0.05")/Table4[[#This Row],[Count]]</f>
        <v>1</v>
      </c>
      <c r="P81" s="1">
        <f>COUNTIFS(Table2[Sub-Sector],Table4[[#This Row],[Sub-Sector]],Table2[% Away From 52W High],"&lt;=10")/Table4[[#This Row],[Count]]</f>
        <v>0.25</v>
      </c>
      <c r="Q81" s="1">
        <f>COUNTIFS(Table2[Sub-Sector],Table4[[#This Row],[Sub-Sector]],Table2[% Away From 52W Low],"&gt;=10")/Table4[[#This Row],[Count]]</f>
        <v>1</v>
      </c>
      <c r="R81" s="1">
        <f>COUNTIFS(Table2[Sub-Sector],Table4[[#This Row],[Sub-Sector]],Table2[% Price above 20 EMA],"&gt;=0")/Table4[[#This Row],[Count]]</f>
        <v>0.5</v>
      </c>
      <c r="S81" s="1">
        <f>COUNTIFS(Table2[Sub-Sector],Table4[[#This Row],[Sub-Sector]],Table2[% Price above 50 EMA],"&gt;=0")/Table4[[#This Row],[Count]]</f>
        <v>0.25</v>
      </c>
      <c r="T81" s="1">
        <f>COUNTIFS(Table2[Sub-Sector],Table4[[#This Row],[Sub-Sector]],Table2[% Price above 200 EMA],"&gt;=0")/Table4[[#This Row],[Count]]</f>
        <v>0.25</v>
      </c>
      <c r="U81" s="1">
        <f>COUNTIFS(Table2[Sub-Sector],Table4[[#This Row],[Sub-Sector]],Table2[Rate of Change - Zone],"Positive")/Table4[[#This Row],[Count]]</f>
        <v>1</v>
      </c>
      <c r="V81" s="1">
        <f>COUNTIFS(Table2[Sub-Sector],Table4[[#This Row],[Sub-Sector]],Table2[Sharpe Ratio],"&gt;=0.10")/Table4[[#This Row],[Count]]</f>
        <v>0.5</v>
      </c>
      <c r="W8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507.5</v>
      </c>
      <c r="X81">
        <f>_xlfn.RANK.AVG(Table4[[#This Row],[Score]],Table4[Score],1)</f>
        <v>85</v>
      </c>
      <c r="Y8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263.5</v>
      </c>
      <c r="Z81">
        <f>_xlfn.RANK.AVG(Table4[[#This Row],[Score 2 ]],Table4[[Score 2 ]],1)</f>
        <v>80</v>
      </c>
    </row>
    <row r="82" spans="1:26" x14ac:dyDescent="0.3">
      <c r="A82" t="s">
        <v>243</v>
      </c>
      <c r="B82">
        <f>COUNTIFS(Table2[Sub-Sector],Table4[[#This Row],[Sub-Sector]])</f>
        <v>12</v>
      </c>
      <c r="C82" s="1">
        <f>COUNTIFS(Table2[Sub-Sector],Table4[[#This Row],[Sub-Sector]],Table2[Uptrend],"Uptrend")/Table4[[#This Row],[Count]]</f>
        <v>0.33333333333333331</v>
      </c>
      <c r="D82" s="1">
        <f>COUNTIFS(Table2[Sub-Sector],Table4[[#This Row],[Sub-Sector]],Table2[1W Return vs Nifty],"&gt;=5")/Table4[[#This Row],[Count]]</f>
        <v>8.3333333333333329E-2</v>
      </c>
      <c r="E82" s="1">
        <f>COUNTIFS(Table2[Sub-Sector],Table4[[#This Row],[Sub-Sector]],Table2[1M Return vs Nifty],"&gt;=5")/Table4[[#This Row],[Count]]</f>
        <v>0.33333333333333331</v>
      </c>
      <c r="F82" s="1">
        <f>COUNTIFS(Table2[Sub-Sector],Table4[[#This Row],[Sub-Sector]],Table2[6M Return vs Nifty],"&gt;=10")/Table4[[#This Row],[Count]]</f>
        <v>0.41666666666666669</v>
      </c>
      <c r="G82" s="1">
        <f>COUNTIFS(Table2[Sub-Sector],Table4[[#This Row],[Sub-Sector]],Table2[1Y Return vs Nifty],"&gt;=10")/Table4[[#This Row],[Count]]</f>
        <v>0.33333333333333331</v>
      </c>
      <c r="H82" s="1">
        <f>COUNTIFS(Table2[Sub-Sector],Table4[[#This Row],[Sub-Sector]],Table2[RSI Exponential â€“ 14D],"&gt;=50")/Table4[[#This Row],[Count]]</f>
        <v>0.83333333333333337</v>
      </c>
      <c r="I82" s="1">
        <f>COUNTIFS(Table2[Sub-Sector],Table4[[#This Row],[Sub-Sector]],Table2[Relative Volume],"&gt;=1")/Table4[[#This Row],[Count]]</f>
        <v>0.41666666666666669</v>
      </c>
      <c r="J82" s="1">
        <f>COUNTIFS(Table2[Sub-Sector],Table4[[#This Row],[Sub-Sector]],Table2[% Away From Day Low],"&gt;=0.05")/Table4[[#This Row],[Count]]</f>
        <v>0</v>
      </c>
      <c r="K82" s="1">
        <f>COUNTIFS(Table2[Sub-Sector],Table4[[#This Row],[Sub-Sector]],Table2[% Away From Day High],"&lt;=0.05")/Table4[[#This Row],[Count]]</f>
        <v>0.75</v>
      </c>
      <c r="L82" s="1">
        <f>COUNTIFS(Table2[Sub-Sector],Table4[[#This Row],[Sub-Sector]],Table2[% Away From Current Week Low],"&gt;=0.05")/Table4[[#This Row],[Count]]</f>
        <v>0.25</v>
      </c>
      <c r="M82" s="1">
        <f>COUNTIFS(Table2[Sub-Sector],Table4[[#This Row],[Sub-Sector]],Table2[% Away From Current Week High],"&lt;=0.05")/Table4[[#This Row],[Count]]</f>
        <v>0.75</v>
      </c>
      <c r="N82" s="1">
        <f>COUNTIFS(Table2[Sub-Sector],Table4[[#This Row],[Sub-Sector]],Table2[% Away From Current Month Low],"&gt;=0.05")/Table4[[#This Row],[Count]]</f>
        <v>0.25</v>
      </c>
      <c r="O82" s="1">
        <f>COUNTIFS(Table2[Sub-Sector],Table4[[#This Row],[Sub-Sector]],Table2[% Away From Current Month High],"&lt;=0.05")/Table4[[#This Row],[Count]]</f>
        <v>0.75</v>
      </c>
      <c r="P82" s="1">
        <f>COUNTIFS(Table2[Sub-Sector],Table4[[#This Row],[Sub-Sector]],Table2[% Away From 52W High],"&lt;=10")/Table4[[#This Row],[Count]]</f>
        <v>0.25</v>
      </c>
      <c r="Q82" s="1">
        <f>COUNTIFS(Table2[Sub-Sector],Table4[[#This Row],[Sub-Sector]],Table2[% Away From 52W Low],"&gt;=10")/Table4[[#This Row],[Count]]</f>
        <v>0.66666666666666663</v>
      </c>
      <c r="R82" s="1">
        <f>COUNTIFS(Table2[Sub-Sector],Table4[[#This Row],[Sub-Sector]],Table2[% Price above 20 EMA],"&gt;=0")/Table4[[#This Row],[Count]]</f>
        <v>0.66666666666666663</v>
      </c>
      <c r="S82" s="1">
        <f>COUNTIFS(Table2[Sub-Sector],Table4[[#This Row],[Sub-Sector]],Table2[% Price above 50 EMA],"&gt;=0")/Table4[[#This Row],[Count]]</f>
        <v>0.5</v>
      </c>
      <c r="T82" s="1">
        <f>COUNTIFS(Table2[Sub-Sector],Table4[[#This Row],[Sub-Sector]],Table2[% Price above 200 EMA],"&gt;=0")/Table4[[#This Row],[Count]]</f>
        <v>0.58333333333333337</v>
      </c>
      <c r="U82" s="1">
        <f>COUNTIFS(Table2[Sub-Sector],Table4[[#This Row],[Sub-Sector]],Table2[Rate of Change - Zone],"Positive")/Table4[[#This Row],[Count]]</f>
        <v>0.75</v>
      </c>
      <c r="V82" s="1">
        <f>COUNTIFS(Table2[Sub-Sector],Table4[[#This Row],[Sub-Sector]],Table2[Sharpe Ratio],"&gt;=0.10")/Table4[[#This Row],[Count]]</f>
        <v>0.33333333333333331</v>
      </c>
      <c r="W8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415</v>
      </c>
      <c r="X82">
        <f>_xlfn.RANK.AVG(Table4[[#This Row],[Score]],Table4[Score],1)</f>
        <v>55</v>
      </c>
      <c r="Y8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268</v>
      </c>
      <c r="Z82">
        <f>_xlfn.RANK.AVG(Table4[[#This Row],[Score 2 ]],Table4[[Score 2 ]],1)</f>
        <v>81</v>
      </c>
    </row>
    <row r="83" spans="1:26" x14ac:dyDescent="0.3">
      <c r="A83" t="s">
        <v>128</v>
      </c>
      <c r="B83">
        <f>COUNTIFS(Table2[Sub-Sector],Table4[[#This Row],[Sub-Sector]])</f>
        <v>3</v>
      </c>
      <c r="C83" s="1">
        <f>COUNTIFS(Table2[Sub-Sector],Table4[[#This Row],[Sub-Sector]],Table2[Uptrend],"Uptrend")/Table4[[#This Row],[Count]]</f>
        <v>0</v>
      </c>
      <c r="D83" s="1">
        <f>COUNTIFS(Table2[Sub-Sector],Table4[[#This Row],[Sub-Sector]],Table2[1W Return vs Nifty],"&gt;=5")/Table4[[#This Row],[Count]]</f>
        <v>0</v>
      </c>
      <c r="E83" s="1">
        <f>COUNTIFS(Table2[Sub-Sector],Table4[[#This Row],[Sub-Sector]],Table2[1M Return vs Nifty],"&gt;=5")/Table4[[#This Row],[Count]]</f>
        <v>0</v>
      </c>
      <c r="F83" s="1">
        <f>COUNTIFS(Table2[Sub-Sector],Table4[[#This Row],[Sub-Sector]],Table2[6M Return vs Nifty],"&gt;=10")/Table4[[#This Row],[Count]]</f>
        <v>0.33333333333333331</v>
      </c>
      <c r="G83" s="1">
        <f>COUNTIFS(Table2[Sub-Sector],Table4[[#This Row],[Sub-Sector]],Table2[1Y Return vs Nifty],"&gt;=10")/Table4[[#This Row],[Count]]</f>
        <v>0.33333333333333331</v>
      </c>
      <c r="H83" s="1">
        <f>COUNTIFS(Table2[Sub-Sector],Table4[[#This Row],[Sub-Sector]],Table2[RSI Exponential â€“ 14D],"&gt;=50")/Table4[[#This Row],[Count]]</f>
        <v>1</v>
      </c>
      <c r="I83" s="1">
        <f>COUNTIFS(Table2[Sub-Sector],Table4[[#This Row],[Sub-Sector]],Table2[Relative Volume],"&gt;=1")/Table4[[#This Row],[Count]]</f>
        <v>0</v>
      </c>
      <c r="J83" s="1">
        <f>COUNTIFS(Table2[Sub-Sector],Table4[[#This Row],[Sub-Sector]],Table2[% Away From Day Low],"&gt;=0.05")/Table4[[#This Row],[Count]]</f>
        <v>0</v>
      </c>
      <c r="K83" s="1">
        <f>COUNTIFS(Table2[Sub-Sector],Table4[[#This Row],[Sub-Sector]],Table2[% Away From Day High],"&lt;=0.05")/Table4[[#This Row],[Count]]</f>
        <v>1</v>
      </c>
      <c r="L83" s="1">
        <f>COUNTIFS(Table2[Sub-Sector],Table4[[#This Row],[Sub-Sector]],Table2[% Away From Current Week Low],"&gt;=0.05")/Table4[[#This Row],[Count]]</f>
        <v>0</v>
      </c>
      <c r="M83" s="1">
        <f>COUNTIFS(Table2[Sub-Sector],Table4[[#This Row],[Sub-Sector]],Table2[% Away From Current Week High],"&lt;=0.05")/Table4[[#This Row],[Count]]</f>
        <v>1</v>
      </c>
      <c r="N83" s="1">
        <f>COUNTIFS(Table2[Sub-Sector],Table4[[#This Row],[Sub-Sector]],Table2[% Away From Current Month Low],"&gt;=0.05")/Table4[[#This Row],[Count]]</f>
        <v>0</v>
      </c>
      <c r="O83" s="1">
        <f>COUNTIFS(Table2[Sub-Sector],Table4[[#This Row],[Sub-Sector]],Table2[% Away From Current Month High],"&lt;=0.05")/Table4[[#This Row],[Count]]</f>
        <v>1</v>
      </c>
      <c r="P83" s="1">
        <f>COUNTIFS(Table2[Sub-Sector],Table4[[#This Row],[Sub-Sector]],Table2[% Away From 52W High],"&lt;=10")/Table4[[#This Row],[Count]]</f>
        <v>0</v>
      </c>
      <c r="Q83" s="1">
        <f>COUNTIFS(Table2[Sub-Sector],Table4[[#This Row],[Sub-Sector]],Table2[% Away From 52W Low],"&gt;=10")/Table4[[#This Row],[Count]]</f>
        <v>1</v>
      </c>
      <c r="R83" s="1">
        <f>COUNTIFS(Table2[Sub-Sector],Table4[[#This Row],[Sub-Sector]],Table2[% Price above 20 EMA],"&gt;=0")/Table4[[#This Row],[Count]]</f>
        <v>1</v>
      </c>
      <c r="S83" s="1">
        <f>COUNTIFS(Table2[Sub-Sector],Table4[[#This Row],[Sub-Sector]],Table2[% Price above 50 EMA],"&gt;=0")/Table4[[#This Row],[Count]]</f>
        <v>0.33333333333333331</v>
      </c>
      <c r="T83" s="1">
        <f>COUNTIFS(Table2[Sub-Sector],Table4[[#This Row],[Sub-Sector]],Table2[% Price above 200 EMA],"&gt;=0")/Table4[[#This Row],[Count]]</f>
        <v>0.66666666666666663</v>
      </c>
      <c r="U83" s="1">
        <f>COUNTIFS(Table2[Sub-Sector],Table4[[#This Row],[Sub-Sector]],Table2[Rate of Change - Zone],"Positive")/Table4[[#This Row],[Count]]</f>
        <v>1</v>
      </c>
      <c r="V83" s="1">
        <f>COUNTIFS(Table2[Sub-Sector],Table4[[#This Row],[Sub-Sector]],Table2[Sharpe Ratio],"&gt;=0.10")/Table4[[#This Row],[Count]]</f>
        <v>0.66666666666666663</v>
      </c>
      <c r="W8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555.5</v>
      </c>
      <c r="X83">
        <f>_xlfn.RANK.AVG(Table4[[#This Row],[Score]],Table4[Score],1)</f>
        <v>102</v>
      </c>
      <c r="Y8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270</v>
      </c>
      <c r="Z83">
        <f>_xlfn.RANK.AVG(Table4[[#This Row],[Score 2 ]],Table4[[Score 2 ]],1)</f>
        <v>82</v>
      </c>
    </row>
    <row r="84" spans="1:26" x14ac:dyDescent="0.3">
      <c r="A84" t="s">
        <v>629</v>
      </c>
      <c r="B84">
        <f>COUNTIFS(Table2[Sub-Sector],Table4[[#This Row],[Sub-Sector]])</f>
        <v>2</v>
      </c>
      <c r="C84" s="1">
        <f>COUNTIFS(Table2[Sub-Sector],Table4[[#This Row],[Sub-Sector]],Table2[Uptrend],"Uptrend")/Table4[[#This Row],[Count]]</f>
        <v>0</v>
      </c>
      <c r="D84" s="1">
        <f>COUNTIFS(Table2[Sub-Sector],Table4[[#This Row],[Sub-Sector]],Table2[1W Return vs Nifty],"&gt;=5")/Table4[[#This Row],[Count]]</f>
        <v>0.5</v>
      </c>
      <c r="E84" s="1">
        <f>COUNTIFS(Table2[Sub-Sector],Table4[[#This Row],[Sub-Sector]],Table2[1M Return vs Nifty],"&gt;=5")/Table4[[#This Row],[Count]]</f>
        <v>0.5</v>
      </c>
      <c r="F84" s="1">
        <f>COUNTIFS(Table2[Sub-Sector],Table4[[#This Row],[Sub-Sector]],Table2[6M Return vs Nifty],"&gt;=10")/Table4[[#This Row],[Count]]</f>
        <v>0</v>
      </c>
      <c r="G84" s="1">
        <f>COUNTIFS(Table2[Sub-Sector],Table4[[#This Row],[Sub-Sector]],Table2[1Y Return vs Nifty],"&gt;=10")/Table4[[#This Row],[Count]]</f>
        <v>0</v>
      </c>
      <c r="H84" s="1">
        <f>COUNTIFS(Table2[Sub-Sector],Table4[[#This Row],[Sub-Sector]],Table2[RSI Exponential â€“ 14D],"&gt;=50")/Table4[[#This Row],[Count]]</f>
        <v>1</v>
      </c>
      <c r="I84" s="1">
        <f>COUNTIFS(Table2[Sub-Sector],Table4[[#This Row],[Sub-Sector]],Table2[Relative Volume],"&gt;=1")/Table4[[#This Row],[Count]]</f>
        <v>0.5</v>
      </c>
      <c r="J84" s="1">
        <f>COUNTIFS(Table2[Sub-Sector],Table4[[#This Row],[Sub-Sector]],Table2[% Away From Day Low],"&gt;=0.05")/Table4[[#This Row],[Count]]</f>
        <v>0</v>
      </c>
      <c r="K84" s="1">
        <f>COUNTIFS(Table2[Sub-Sector],Table4[[#This Row],[Sub-Sector]],Table2[% Away From Day High],"&lt;=0.05")/Table4[[#This Row],[Count]]</f>
        <v>0.5</v>
      </c>
      <c r="L84" s="1">
        <f>COUNTIFS(Table2[Sub-Sector],Table4[[#This Row],[Sub-Sector]],Table2[% Away From Current Week Low],"&gt;=0.05")/Table4[[#This Row],[Count]]</f>
        <v>0</v>
      </c>
      <c r="M84" s="1">
        <f>COUNTIFS(Table2[Sub-Sector],Table4[[#This Row],[Sub-Sector]],Table2[% Away From Current Week High],"&lt;=0.05")/Table4[[#This Row],[Count]]</f>
        <v>0.5</v>
      </c>
      <c r="N84" s="1">
        <f>COUNTIFS(Table2[Sub-Sector],Table4[[#This Row],[Sub-Sector]],Table2[% Away From Current Month Low],"&gt;=0.05")/Table4[[#This Row],[Count]]</f>
        <v>0</v>
      </c>
      <c r="O84" s="1">
        <f>COUNTIFS(Table2[Sub-Sector],Table4[[#This Row],[Sub-Sector]],Table2[% Away From Current Month High],"&lt;=0.05")/Table4[[#This Row],[Count]]</f>
        <v>0.5</v>
      </c>
      <c r="P84" s="1">
        <f>COUNTIFS(Table2[Sub-Sector],Table4[[#This Row],[Sub-Sector]],Table2[% Away From 52W High],"&lt;=10")/Table4[[#This Row],[Count]]</f>
        <v>0</v>
      </c>
      <c r="Q84" s="1">
        <f>COUNTIFS(Table2[Sub-Sector],Table4[[#This Row],[Sub-Sector]],Table2[% Away From 52W Low],"&gt;=10")/Table4[[#This Row],[Count]]</f>
        <v>1</v>
      </c>
      <c r="R84" s="1">
        <f>COUNTIFS(Table2[Sub-Sector],Table4[[#This Row],[Sub-Sector]],Table2[% Price above 20 EMA],"&gt;=0")/Table4[[#This Row],[Count]]</f>
        <v>1</v>
      </c>
      <c r="S84" s="1">
        <f>COUNTIFS(Table2[Sub-Sector],Table4[[#This Row],[Sub-Sector]],Table2[% Price above 50 EMA],"&gt;=0")/Table4[[#This Row],[Count]]</f>
        <v>0.5</v>
      </c>
      <c r="T84" s="1">
        <f>COUNTIFS(Table2[Sub-Sector],Table4[[#This Row],[Sub-Sector]],Table2[% Price above 200 EMA],"&gt;=0")/Table4[[#This Row],[Count]]</f>
        <v>0.5</v>
      </c>
      <c r="U84" s="1">
        <f>COUNTIFS(Table2[Sub-Sector],Table4[[#This Row],[Sub-Sector]],Table2[Rate of Change - Zone],"Positive")/Table4[[#This Row],[Count]]</f>
        <v>1</v>
      </c>
      <c r="V84" s="1">
        <f>COUNTIFS(Table2[Sub-Sector],Table4[[#This Row],[Sub-Sector]],Table2[Sharpe Ratio],"&gt;=0.10")/Table4[[#This Row],[Count]]</f>
        <v>0</v>
      </c>
      <c r="W8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412.5</v>
      </c>
      <c r="X84">
        <f>_xlfn.RANK.AVG(Table4[[#This Row],[Score]],Table4[Score],1)</f>
        <v>53</v>
      </c>
      <c r="Y8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279</v>
      </c>
      <c r="Z84">
        <f>_xlfn.RANK.AVG(Table4[[#This Row],[Score 2 ]],Table4[[Score 2 ]],1)</f>
        <v>84</v>
      </c>
    </row>
    <row r="85" spans="1:26" x14ac:dyDescent="0.3">
      <c r="A85" t="s">
        <v>825</v>
      </c>
      <c r="B85">
        <f>COUNTIFS(Table2[Sub-Sector],Table4[[#This Row],[Sub-Sector]])</f>
        <v>2</v>
      </c>
      <c r="C85" s="1">
        <f>COUNTIFS(Table2[Sub-Sector],Table4[[#This Row],[Sub-Sector]],Table2[Uptrend],"Uptrend")/Table4[[#This Row],[Count]]</f>
        <v>0</v>
      </c>
      <c r="D85" s="1">
        <f>COUNTIFS(Table2[Sub-Sector],Table4[[#This Row],[Sub-Sector]],Table2[1W Return vs Nifty],"&gt;=5")/Table4[[#This Row],[Count]]</f>
        <v>0</v>
      </c>
      <c r="E85" s="1">
        <f>COUNTIFS(Table2[Sub-Sector],Table4[[#This Row],[Sub-Sector]],Table2[1M Return vs Nifty],"&gt;=5")/Table4[[#This Row],[Count]]</f>
        <v>0</v>
      </c>
      <c r="F85" s="1">
        <f>COUNTIFS(Table2[Sub-Sector],Table4[[#This Row],[Sub-Sector]],Table2[6M Return vs Nifty],"&gt;=10")/Table4[[#This Row],[Count]]</f>
        <v>0</v>
      </c>
      <c r="G85" s="1">
        <f>COUNTIFS(Table2[Sub-Sector],Table4[[#This Row],[Sub-Sector]],Table2[1Y Return vs Nifty],"&gt;=10")/Table4[[#This Row],[Count]]</f>
        <v>0</v>
      </c>
      <c r="H85" s="1">
        <f>COUNTIFS(Table2[Sub-Sector],Table4[[#This Row],[Sub-Sector]],Table2[RSI Exponential â€“ 14D],"&gt;=50")/Table4[[#This Row],[Count]]</f>
        <v>1</v>
      </c>
      <c r="I85" s="1">
        <f>COUNTIFS(Table2[Sub-Sector],Table4[[#This Row],[Sub-Sector]],Table2[Relative Volume],"&gt;=1")/Table4[[#This Row],[Count]]</f>
        <v>0.5</v>
      </c>
      <c r="J85" s="1">
        <f>COUNTIFS(Table2[Sub-Sector],Table4[[#This Row],[Sub-Sector]],Table2[% Away From Day Low],"&gt;=0.05")/Table4[[#This Row],[Count]]</f>
        <v>0.5</v>
      </c>
      <c r="K85" s="1">
        <f>COUNTIFS(Table2[Sub-Sector],Table4[[#This Row],[Sub-Sector]],Table2[% Away From Day High],"&lt;=0.05")/Table4[[#This Row],[Count]]</f>
        <v>1</v>
      </c>
      <c r="L85" s="1">
        <f>COUNTIFS(Table2[Sub-Sector],Table4[[#This Row],[Sub-Sector]],Table2[% Away From Current Week Low],"&gt;=0.05")/Table4[[#This Row],[Count]]</f>
        <v>0.5</v>
      </c>
      <c r="M85" s="1">
        <f>COUNTIFS(Table2[Sub-Sector],Table4[[#This Row],[Sub-Sector]],Table2[% Away From Current Week High],"&lt;=0.05")/Table4[[#This Row],[Count]]</f>
        <v>1</v>
      </c>
      <c r="N85" s="1">
        <f>COUNTIFS(Table2[Sub-Sector],Table4[[#This Row],[Sub-Sector]],Table2[% Away From Current Month Low],"&gt;=0.05")/Table4[[#This Row],[Count]]</f>
        <v>0.5</v>
      </c>
      <c r="O85" s="1">
        <f>COUNTIFS(Table2[Sub-Sector],Table4[[#This Row],[Sub-Sector]],Table2[% Away From Current Month High],"&lt;=0.05")/Table4[[#This Row],[Count]]</f>
        <v>1</v>
      </c>
      <c r="P85" s="1">
        <f>COUNTIFS(Table2[Sub-Sector],Table4[[#This Row],[Sub-Sector]],Table2[% Away From 52W High],"&lt;=10")/Table4[[#This Row],[Count]]</f>
        <v>0</v>
      </c>
      <c r="Q85" s="1">
        <f>COUNTIFS(Table2[Sub-Sector],Table4[[#This Row],[Sub-Sector]],Table2[% Away From 52W Low],"&gt;=10")/Table4[[#This Row],[Count]]</f>
        <v>0.5</v>
      </c>
      <c r="R85" s="1">
        <f>COUNTIFS(Table2[Sub-Sector],Table4[[#This Row],[Sub-Sector]],Table2[% Price above 20 EMA],"&gt;=0")/Table4[[#This Row],[Count]]</f>
        <v>1</v>
      </c>
      <c r="S85" s="1">
        <f>COUNTIFS(Table2[Sub-Sector],Table4[[#This Row],[Sub-Sector]],Table2[% Price above 50 EMA],"&gt;=0")/Table4[[#This Row],[Count]]</f>
        <v>0.5</v>
      </c>
      <c r="T85" s="1">
        <f>COUNTIFS(Table2[Sub-Sector],Table4[[#This Row],[Sub-Sector]],Table2[% Price above 200 EMA],"&gt;=0")/Table4[[#This Row],[Count]]</f>
        <v>0</v>
      </c>
      <c r="U85" s="1">
        <f>COUNTIFS(Table2[Sub-Sector],Table4[[#This Row],[Sub-Sector]],Table2[Rate of Change - Zone],"Positive")/Table4[[#This Row],[Count]]</f>
        <v>1</v>
      </c>
      <c r="V85" s="1">
        <f>COUNTIFS(Table2[Sub-Sector],Table4[[#This Row],[Sub-Sector]],Table2[Sharpe Ratio],"&gt;=0.10")/Table4[[#This Row],[Count]]</f>
        <v>0</v>
      </c>
      <c r="W8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564.5</v>
      </c>
      <c r="X85">
        <f>_xlfn.RANK.AVG(Table4[[#This Row],[Score]],Table4[Score],1)</f>
        <v>106.5</v>
      </c>
      <c r="Y8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279</v>
      </c>
      <c r="Z85">
        <f>_xlfn.RANK.AVG(Table4[[#This Row],[Score 2 ]],Table4[[Score 2 ]],1)</f>
        <v>84</v>
      </c>
    </row>
    <row r="86" spans="1:26" x14ac:dyDescent="0.3">
      <c r="A86" t="s">
        <v>1281</v>
      </c>
      <c r="B86">
        <f>COUNTIFS(Table2[Sub-Sector],Table4[[#This Row],[Sub-Sector]])</f>
        <v>2</v>
      </c>
      <c r="C86" s="1">
        <f>COUNTIFS(Table2[Sub-Sector],Table4[[#This Row],[Sub-Sector]],Table2[Uptrend],"Uptrend")/Table4[[#This Row],[Count]]</f>
        <v>0</v>
      </c>
      <c r="D86" s="1">
        <f>COUNTIFS(Table2[Sub-Sector],Table4[[#This Row],[Sub-Sector]],Table2[1W Return vs Nifty],"&gt;=5")/Table4[[#This Row],[Count]]</f>
        <v>0</v>
      </c>
      <c r="E86" s="1">
        <f>COUNTIFS(Table2[Sub-Sector],Table4[[#This Row],[Sub-Sector]],Table2[1M Return vs Nifty],"&gt;=5")/Table4[[#This Row],[Count]]</f>
        <v>0</v>
      </c>
      <c r="F86" s="1">
        <f>COUNTIFS(Table2[Sub-Sector],Table4[[#This Row],[Sub-Sector]],Table2[6M Return vs Nifty],"&gt;=10")/Table4[[#This Row],[Count]]</f>
        <v>0</v>
      </c>
      <c r="G86" s="1">
        <f>COUNTIFS(Table2[Sub-Sector],Table4[[#This Row],[Sub-Sector]],Table2[1Y Return vs Nifty],"&gt;=10")/Table4[[#This Row],[Count]]</f>
        <v>0</v>
      </c>
      <c r="H86" s="1">
        <f>COUNTIFS(Table2[Sub-Sector],Table4[[#This Row],[Sub-Sector]],Table2[RSI Exponential â€“ 14D],"&gt;=50")/Table4[[#This Row],[Count]]</f>
        <v>1</v>
      </c>
      <c r="I86" s="1">
        <f>COUNTIFS(Table2[Sub-Sector],Table4[[#This Row],[Sub-Sector]],Table2[Relative Volume],"&gt;=1")/Table4[[#This Row],[Count]]</f>
        <v>0.5</v>
      </c>
      <c r="J86" s="1">
        <f>COUNTIFS(Table2[Sub-Sector],Table4[[#This Row],[Sub-Sector]],Table2[% Away From Day Low],"&gt;=0.05")/Table4[[#This Row],[Count]]</f>
        <v>0</v>
      </c>
      <c r="K86" s="1">
        <f>COUNTIFS(Table2[Sub-Sector],Table4[[#This Row],[Sub-Sector]],Table2[% Away From Day High],"&lt;=0.05")/Table4[[#This Row],[Count]]</f>
        <v>1</v>
      </c>
      <c r="L86" s="1">
        <f>COUNTIFS(Table2[Sub-Sector],Table4[[#This Row],[Sub-Sector]],Table2[% Away From Current Week Low],"&gt;=0.05")/Table4[[#This Row],[Count]]</f>
        <v>0</v>
      </c>
      <c r="M86" s="1">
        <f>COUNTIFS(Table2[Sub-Sector],Table4[[#This Row],[Sub-Sector]],Table2[% Away From Current Week High],"&lt;=0.05")/Table4[[#This Row],[Count]]</f>
        <v>1</v>
      </c>
      <c r="N86" s="1">
        <f>COUNTIFS(Table2[Sub-Sector],Table4[[#This Row],[Sub-Sector]],Table2[% Away From Current Month Low],"&gt;=0.05")/Table4[[#This Row],[Count]]</f>
        <v>0</v>
      </c>
      <c r="O86" s="1">
        <f>COUNTIFS(Table2[Sub-Sector],Table4[[#This Row],[Sub-Sector]],Table2[% Away From Current Month High],"&lt;=0.05")/Table4[[#This Row],[Count]]</f>
        <v>1</v>
      </c>
      <c r="P86" s="1">
        <f>COUNTIFS(Table2[Sub-Sector],Table4[[#This Row],[Sub-Sector]],Table2[% Away From 52W High],"&lt;=10")/Table4[[#This Row],[Count]]</f>
        <v>0</v>
      </c>
      <c r="Q86" s="1">
        <f>COUNTIFS(Table2[Sub-Sector],Table4[[#This Row],[Sub-Sector]],Table2[% Away From 52W Low],"&gt;=10")/Table4[[#This Row],[Count]]</f>
        <v>1</v>
      </c>
      <c r="R86" s="1">
        <f>COUNTIFS(Table2[Sub-Sector],Table4[[#This Row],[Sub-Sector]],Table2[% Price above 20 EMA],"&gt;=0")/Table4[[#This Row],[Count]]</f>
        <v>1</v>
      </c>
      <c r="S86" s="1">
        <f>COUNTIFS(Table2[Sub-Sector],Table4[[#This Row],[Sub-Sector]],Table2[% Price above 50 EMA],"&gt;=0")/Table4[[#This Row],[Count]]</f>
        <v>0.5</v>
      </c>
      <c r="T86" s="1">
        <f>COUNTIFS(Table2[Sub-Sector],Table4[[#This Row],[Sub-Sector]],Table2[% Price above 200 EMA],"&gt;=0")/Table4[[#This Row],[Count]]</f>
        <v>0</v>
      </c>
      <c r="U86" s="1">
        <f>COUNTIFS(Table2[Sub-Sector],Table4[[#This Row],[Sub-Sector]],Table2[Rate of Change - Zone],"Positive")/Table4[[#This Row],[Count]]</f>
        <v>1</v>
      </c>
      <c r="V86" s="1">
        <f>COUNTIFS(Table2[Sub-Sector],Table4[[#This Row],[Sub-Sector]],Table2[Sharpe Ratio],"&gt;=0.10")/Table4[[#This Row],[Count]]</f>
        <v>0</v>
      </c>
      <c r="W8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564.5</v>
      </c>
      <c r="X86">
        <f>_xlfn.RANK.AVG(Table4[[#This Row],[Score]],Table4[Score],1)</f>
        <v>106.5</v>
      </c>
      <c r="Y8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279</v>
      </c>
      <c r="Z86">
        <f>_xlfn.RANK.AVG(Table4[[#This Row],[Score 2 ]],Table4[[Score 2 ]],1)</f>
        <v>84</v>
      </c>
    </row>
    <row r="87" spans="1:26" x14ac:dyDescent="0.3">
      <c r="A87" t="s">
        <v>37</v>
      </c>
      <c r="B87">
        <f>COUNTIFS(Table2[Sub-Sector],Table4[[#This Row],[Sub-Sector]])</f>
        <v>10</v>
      </c>
      <c r="C87" s="1">
        <f>COUNTIFS(Table2[Sub-Sector],Table4[[#This Row],[Sub-Sector]],Table2[Uptrend],"Uptrend")/Table4[[#This Row],[Count]]</f>
        <v>0.1</v>
      </c>
      <c r="D87" s="1">
        <f>COUNTIFS(Table2[Sub-Sector],Table4[[#This Row],[Sub-Sector]],Table2[1W Return vs Nifty],"&gt;=5")/Table4[[#This Row],[Count]]</f>
        <v>0.1</v>
      </c>
      <c r="E87" s="1">
        <f>COUNTIFS(Table2[Sub-Sector],Table4[[#This Row],[Sub-Sector]],Table2[1M Return vs Nifty],"&gt;=5")/Table4[[#This Row],[Count]]</f>
        <v>0.1</v>
      </c>
      <c r="F87" s="1">
        <f>COUNTIFS(Table2[Sub-Sector],Table4[[#This Row],[Sub-Sector]],Table2[6M Return vs Nifty],"&gt;=10")/Table4[[#This Row],[Count]]</f>
        <v>0.4</v>
      </c>
      <c r="G87" s="1">
        <f>COUNTIFS(Table2[Sub-Sector],Table4[[#This Row],[Sub-Sector]],Table2[1Y Return vs Nifty],"&gt;=10")/Table4[[#This Row],[Count]]</f>
        <v>0.1</v>
      </c>
      <c r="H87" s="1">
        <f>COUNTIFS(Table2[Sub-Sector],Table4[[#This Row],[Sub-Sector]],Table2[RSI Exponential â€“ 14D],"&gt;=50")/Table4[[#This Row],[Count]]</f>
        <v>0.5</v>
      </c>
      <c r="I87" s="1">
        <f>COUNTIFS(Table2[Sub-Sector],Table4[[#This Row],[Sub-Sector]],Table2[Relative Volume],"&gt;=1")/Table4[[#This Row],[Count]]</f>
        <v>0.6</v>
      </c>
      <c r="J87" s="1">
        <f>COUNTIFS(Table2[Sub-Sector],Table4[[#This Row],[Sub-Sector]],Table2[% Away From Day Low],"&gt;=0.05")/Table4[[#This Row],[Count]]</f>
        <v>0</v>
      </c>
      <c r="K87" s="1">
        <f>COUNTIFS(Table2[Sub-Sector],Table4[[#This Row],[Sub-Sector]],Table2[% Away From Day High],"&lt;=0.05")/Table4[[#This Row],[Count]]</f>
        <v>0.9</v>
      </c>
      <c r="L87" s="1">
        <f>COUNTIFS(Table2[Sub-Sector],Table4[[#This Row],[Sub-Sector]],Table2[% Away From Current Week Low],"&gt;=0.05")/Table4[[#This Row],[Count]]</f>
        <v>0</v>
      </c>
      <c r="M87" s="1">
        <f>COUNTIFS(Table2[Sub-Sector],Table4[[#This Row],[Sub-Sector]],Table2[% Away From Current Week High],"&lt;=0.05")/Table4[[#This Row],[Count]]</f>
        <v>0.9</v>
      </c>
      <c r="N87" s="1">
        <f>COUNTIFS(Table2[Sub-Sector],Table4[[#This Row],[Sub-Sector]],Table2[% Away From Current Month Low],"&gt;=0.05")/Table4[[#This Row],[Count]]</f>
        <v>0</v>
      </c>
      <c r="O87" s="1">
        <f>COUNTIFS(Table2[Sub-Sector],Table4[[#This Row],[Sub-Sector]],Table2[% Away From Current Month High],"&lt;=0.05")/Table4[[#This Row],[Count]]</f>
        <v>0.9</v>
      </c>
      <c r="P87" s="1">
        <f>COUNTIFS(Table2[Sub-Sector],Table4[[#This Row],[Sub-Sector]],Table2[% Away From 52W High],"&lt;=10")/Table4[[#This Row],[Count]]</f>
        <v>0</v>
      </c>
      <c r="Q87" s="1">
        <f>COUNTIFS(Table2[Sub-Sector],Table4[[#This Row],[Sub-Sector]],Table2[% Away From 52W Low],"&gt;=10")/Table4[[#This Row],[Count]]</f>
        <v>0.8</v>
      </c>
      <c r="R87" s="1">
        <f>COUNTIFS(Table2[Sub-Sector],Table4[[#This Row],[Sub-Sector]],Table2[% Price above 20 EMA],"&gt;=0")/Table4[[#This Row],[Count]]</f>
        <v>0.4</v>
      </c>
      <c r="S87" s="1">
        <f>COUNTIFS(Table2[Sub-Sector],Table4[[#This Row],[Sub-Sector]],Table2[% Price above 50 EMA],"&gt;=0")/Table4[[#This Row],[Count]]</f>
        <v>0.2</v>
      </c>
      <c r="T87" s="1">
        <f>COUNTIFS(Table2[Sub-Sector],Table4[[#This Row],[Sub-Sector]],Table2[% Price above 200 EMA],"&gt;=0")/Table4[[#This Row],[Count]]</f>
        <v>0.5</v>
      </c>
      <c r="U87" s="1">
        <f>COUNTIFS(Table2[Sub-Sector],Table4[[#This Row],[Sub-Sector]],Table2[Rate of Change - Zone],"Positive")/Table4[[#This Row],[Count]]</f>
        <v>0.5</v>
      </c>
      <c r="V87" s="1">
        <f>COUNTIFS(Table2[Sub-Sector],Table4[[#This Row],[Sub-Sector]],Table2[Sharpe Ratio],"&gt;=0.10")/Table4[[#This Row],[Count]]</f>
        <v>0.1</v>
      </c>
      <c r="W8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479.5</v>
      </c>
      <c r="X87">
        <f>_xlfn.RANK.AVG(Table4[[#This Row],[Score]],Table4[Score],1)</f>
        <v>82</v>
      </c>
      <c r="Y8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279.5</v>
      </c>
      <c r="Z87">
        <f>_xlfn.RANK.AVG(Table4[[#This Row],[Score 2 ]],Table4[[Score 2 ]],1)</f>
        <v>86</v>
      </c>
    </row>
    <row r="88" spans="1:26" x14ac:dyDescent="0.3">
      <c r="A88" t="s">
        <v>270</v>
      </c>
      <c r="B88">
        <f>COUNTIFS(Table2[Sub-Sector],Table4[[#This Row],[Sub-Sector]])</f>
        <v>28</v>
      </c>
      <c r="C88" s="1">
        <f>COUNTIFS(Table2[Sub-Sector],Table4[[#This Row],[Sub-Sector]],Table2[Uptrend],"Uptrend")/Table4[[#This Row],[Count]]</f>
        <v>0.17857142857142858</v>
      </c>
      <c r="D88" s="1">
        <f>COUNTIFS(Table2[Sub-Sector],Table4[[#This Row],[Sub-Sector]],Table2[1W Return vs Nifty],"&gt;=5")/Table4[[#This Row],[Count]]</f>
        <v>0.14285714285714285</v>
      </c>
      <c r="E88" s="1">
        <f>COUNTIFS(Table2[Sub-Sector],Table4[[#This Row],[Sub-Sector]],Table2[1M Return vs Nifty],"&gt;=5")/Table4[[#This Row],[Count]]</f>
        <v>0.21428571428571427</v>
      </c>
      <c r="F88" s="1">
        <f>COUNTIFS(Table2[Sub-Sector],Table4[[#This Row],[Sub-Sector]],Table2[6M Return vs Nifty],"&gt;=10")/Table4[[#This Row],[Count]]</f>
        <v>0.21428571428571427</v>
      </c>
      <c r="G88" s="1">
        <f>COUNTIFS(Table2[Sub-Sector],Table4[[#This Row],[Sub-Sector]],Table2[1Y Return vs Nifty],"&gt;=10")/Table4[[#This Row],[Count]]</f>
        <v>0.39285714285714285</v>
      </c>
      <c r="H88" s="1">
        <f>COUNTIFS(Table2[Sub-Sector],Table4[[#This Row],[Sub-Sector]],Table2[RSI Exponential â€“ 14D],"&gt;=50")/Table4[[#This Row],[Count]]</f>
        <v>0.75</v>
      </c>
      <c r="I88" s="1">
        <f>COUNTIFS(Table2[Sub-Sector],Table4[[#This Row],[Sub-Sector]],Table2[Relative Volume],"&gt;=1")/Table4[[#This Row],[Count]]</f>
        <v>0.4642857142857143</v>
      </c>
      <c r="J88" s="1">
        <f>COUNTIFS(Table2[Sub-Sector],Table4[[#This Row],[Sub-Sector]],Table2[% Away From Day Low],"&gt;=0.05")/Table4[[#This Row],[Count]]</f>
        <v>0.10714285714285714</v>
      </c>
      <c r="K88" s="1">
        <f>COUNTIFS(Table2[Sub-Sector],Table4[[#This Row],[Sub-Sector]],Table2[% Away From Day High],"&lt;=0.05")/Table4[[#This Row],[Count]]</f>
        <v>0.9285714285714286</v>
      </c>
      <c r="L88" s="1">
        <f>COUNTIFS(Table2[Sub-Sector],Table4[[#This Row],[Sub-Sector]],Table2[% Away From Current Week Low],"&gt;=0.05")/Table4[[#This Row],[Count]]</f>
        <v>0.21428571428571427</v>
      </c>
      <c r="M88" s="1">
        <f>COUNTIFS(Table2[Sub-Sector],Table4[[#This Row],[Sub-Sector]],Table2[% Away From Current Week High],"&lt;=0.05")/Table4[[#This Row],[Count]]</f>
        <v>0.9285714285714286</v>
      </c>
      <c r="N88" s="1">
        <f>COUNTIFS(Table2[Sub-Sector],Table4[[#This Row],[Sub-Sector]],Table2[% Away From Current Month Low],"&gt;=0.05")/Table4[[#This Row],[Count]]</f>
        <v>0.21428571428571427</v>
      </c>
      <c r="O88" s="1">
        <f>COUNTIFS(Table2[Sub-Sector],Table4[[#This Row],[Sub-Sector]],Table2[% Away From Current Month High],"&lt;=0.05")/Table4[[#This Row],[Count]]</f>
        <v>0.9285714285714286</v>
      </c>
      <c r="P88" s="1">
        <f>COUNTIFS(Table2[Sub-Sector],Table4[[#This Row],[Sub-Sector]],Table2[% Away From 52W High],"&lt;=10")/Table4[[#This Row],[Count]]</f>
        <v>0.10714285714285714</v>
      </c>
      <c r="Q88" s="1">
        <f>COUNTIFS(Table2[Sub-Sector],Table4[[#This Row],[Sub-Sector]],Table2[% Away From 52W Low],"&gt;=10")/Table4[[#This Row],[Count]]</f>
        <v>0.9642857142857143</v>
      </c>
      <c r="R88" s="1">
        <f>COUNTIFS(Table2[Sub-Sector],Table4[[#This Row],[Sub-Sector]],Table2[% Price above 20 EMA],"&gt;=0")/Table4[[#This Row],[Count]]</f>
        <v>0.6071428571428571</v>
      </c>
      <c r="S88" s="1">
        <f>COUNTIFS(Table2[Sub-Sector],Table4[[#This Row],[Sub-Sector]],Table2[% Price above 50 EMA],"&gt;=0")/Table4[[#This Row],[Count]]</f>
        <v>0.4642857142857143</v>
      </c>
      <c r="T88" s="1">
        <f>COUNTIFS(Table2[Sub-Sector],Table4[[#This Row],[Sub-Sector]],Table2[% Price above 200 EMA],"&gt;=0")/Table4[[#This Row],[Count]]</f>
        <v>0.5714285714285714</v>
      </c>
      <c r="U88" s="1">
        <f>COUNTIFS(Table2[Sub-Sector],Table4[[#This Row],[Sub-Sector]],Table2[Rate of Change - Zone],"Positive")/Table4[[#This Row],[Count]]</f>
        <v>0.75</v>
      </c>
      <c r="V88" s="1">
        <f>COUNTIFS(Table2[Sub-Sector],Table4[[#This Row],[Sub-Sector]],Table2[Sharpe Ratio],"&gt;=0.10")/Table4[[#This Row],[Count]]</f>
        <v>0.35714285714285715</v>
      </c>
      <c r="W8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458</v>
      </c>
      <c r="X88">
        <f>_xlfn.RANK.AVG(Table4[[#This Row],[Score]],Table4[Score],1)</f>
        <v>73.5</v>
      </c>
      <c r="Y8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281</v>
      </c>
      <c r="Z88">
        <f>_xlfn.RANK.AVG(Table4[[#This Row],[Score 2 ]],Table4[[Score 2 ]],1)</f>
        <v>87</v>
      </c>
    </row>
    <row r="89" spans="1:26" x14ac:dyDescent="0.3">
      <c r="A89" t="s">
        <v>1590</v>
      </c>
      <c r="B89">
        <f>COUNTIFS(Table2[Sub-Sector],Table4[[#This Row],[Sub-Sector]])</f>
        <v>2</v>
      </c>
      <c r="C89" s="1">
        <f>COUNTIFS(Table2[Sub-Sector],Table4[[#This Row],[Sub-Sector]],Table2[Uptrend],"Uptrend")/Table4[[#This Row],[Count]]</f>
        <v>0.5</v>
      </c>
      <c r="D89" s="1">
        <f>COUNTIFS(Table2[Sub-Sector],Table4[[#This Row],[Sub-Sector]],Table2[1W Return vs Nifty],"&gt;=5")/Table4[[#This Row],[Count]]</f>
        <v>0.5</v>
      </c>
      <c r="E89" s="1">
        <f>COUNTIFS(Table2[Sub-Sector],Table4[[#This Row],[Sub-Sector]],Table2[1M Return vs Nifty],"&gt;=5")/Table4[[#This Row],[Count]]</f>
        <v>0</v>
      </c>
      <c r="F89" s="1">
        <f>COUNTIFS(Table2[Sub-Sector],Table4[[#This Row],[Sub-Sector]],Table2[6M Return vs Nifty],"&gt;=10")/Table4[[#This Row],[Count]]</f>
        <v>0.5</v>
      </c>
      <c r="G89" s="1">
        <f>COUNTIFS(Table2[Sub-Sector],Table4[[#This Row],[Sub-Sector]],Table2[1Y Return vs Nifty],"&gt;=10")/Table4[[#This Row],[Count]]</f>
        <v>0</v>
      </c>
      <c r="H89" s="1">
        <f>COUNTIFS(Table2[Sub-Sector],Table4[[#This Row],[Sub-Sector]],Table2[RSI Exponential â€“ 14D],"&gt;=50")/Table4[[#This Row],[Count]]</f>
        <v>1</v>
      </c>
      <c r="I89" s="1">
        <f>COUNTIFS(Table2[Sub-Sector],Table4[[#This Row],[Sub-Sector]],Table2[Relative Volume],"&gt;=1")/Table4[[#This Row],[Count]]</f>
        <v>0</v>
      </c>
      <c r="J89" s="1">
        <f>COUNTIFS(Table2[Sub-Sector],Table4[[#This Row],[Sub-Sector]],Table2[% Away From Day Low],"&gt;=0.05")/Table4[[#This Row],[Count]]</f>
        <v>0.5</v>
      </c>
      <c r="K89" s="1">
        <f>COUNTIFS(Table2[Sub-Sector],Table4[[#This Row],[Sub-Sector]],Table2[% Away From Day High],"&lt;=0.05")/Table4[[#This Row],[Count]]</f>
        <v>1</v>
      </c>
      <c r="L89" s="1">
        <f>COUNTIFS(Table2[Sub-Sector],Table4[[#This Row],[Sub-Sector]],Table2[% Away From Current Week Low],"&gt;=0.05")/Table4[[#This Row],[Count]]</f>
        <v>1</v>
      </c>
      <c r="M89" s="1">
        <f>COUNTIFS(Table2[Sub-Sector],Table4[[#This Row],[Sub-Sector]],Table2[% Away From Current Week High],"&lt;=0.05")/Table4[[#This Row],[Count]]</f>
        <v>1</v>
      </c>
      <c r="N89" s="1">
        <f>COUNTIFS(Table2[Sub-Sector],Table4[[#This Row],[Sub-Sector]],Table2[% Away From Current Month Low],"&gt;=0.05")/Table4[[#This Row],[Count]]</f>
        <v>1</v>
      </c>
      <c r="O89" s="1">
        <f>COUNTIFS(Table2[Sub-Sector],Table4[[#This Row],[Sub-Sector]],Table2[% Away From Current Month High],"&lt;=0.05")/Table4[[#This Row],[Count]]</f>
        <v>1</v>
      </c>
      <c r="P89" s="1">
        <f>COUNTIFS(Table2[Sub-Sector],Table4[[#This Row],[Sub-Sector]],Table2[% Away From 52W High],"&lt;=10")/Table4[[#This Row],[Count]]</f>
        <v>0.5</v>
      </c>
      <c r="Q89" s="1">
        <f>COUNTIFS(Table2[Sub-Sector],Table4[[#This Row],[Sub-Sector]],Table2[% Away From 52W Low],"&gt;=10")/Table4[[#This Row],[Count]]</f>
        <v>1</v>
      </c>
      <c r="R89" s="1">
        <f>COUNTIFS(Table2[Sub-Sector],Table4[[#This Row],[Sub-Sector]],Table2[% Price above 20 EMA],"&gt;=0")/Table4[[#This Row],[Count]]</f>
        <v>1</v>
      </c>
      <c r="S89" s="1">
        <f>COUNTIFS(Table2[Sub-Sector],Table4[[#This Row],[Sub-Sector]],Table2[% Price above 50 EMA],"&gt;=0")/Table4[[#This Row],[Count]]</f>
        <v>1</v>
      </c>
      <c r="T89" s="1">
        <f>COUNTIFS(Table2[Sub-Sector],Table4[[#This Row],[Sub-Sector]],Table2[% Price above 200 EMA],"&gt;=0")/Table4[[#This Row],[Count]]</f>
        <v>0.5</v>
      </c>
      <c r="U89" s="1">
        <f>COUNTIFS(Table2[Sub-Sector],Table4[[#This Row],[Sub-Sector]],Table2[Rate of Change - Zone],"Positive")/Table4[[#This Row],[Count]]</f>
        <v>1</v>
      </c>
      <c r="V89" s="1">
        <f>COUNTIFS(Table2[Sub-Sector],Table4[[#This Row],[Sub-Sector]],Table2[Sharpe Ratio],"&gt;=0.10")/Table4[[#This Row],[Count]]</f>
        <v>0</v>
      </c>
      <c r="W8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425</v>
      </c>
      <c r="X89">
        <f>_xlfn.RANK.AVG(Table4[[#This Row],[Score]],Table4[Score],1)</f>
        <v>59</v>
      </c>
      <c r="Y8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285.5</v>
      </c>
      <c r="Z89">
        <f>_xlfn.RANK.AVG(Table4[[#This Row],[Score 2 ]],Table4[[Score 2 ]],1)</f>
        <v>88</v>
      </c>
    </row>
    <row r="90" spans="1:26" x14ac:dyDescent="0.3">
      <c r="A90" t="s">
        <v>166</v>
      </c>
      <c r="B90">
        <f>COUNTIFS(Table2[Sub-Sector],Table4[[#This Row],[Sub-Sector]])</f>
        <v>9</v>
      </c>
      <c r="C90" s="1">
        <f>COUNTIFS(Table2[Sub-Sector],Table4[[#This Row],[Sub-Sector]],Table2[Uptrend],"Uptrend")/Table4[[#This Row],[Count]]</f>
        <v>0.22222222222222221</v>
      </c>
      <c r="D90" s="1">
        <f>COUNTIFS(Table2[Sub-Sector],Table4[[#This Row],[Sub-Sector]],Table2[1W Return vs Nifty],"&gt;=5")/Table4[[#This Row],[Count]]</f>
        <v>0.1111111111111111</v>
      </c>
      <c r="E90" s="1">
        <f>COUNTIFS(Table2[Sub-Sector],Table4[[#This Row],[Sub-Sector]],Table2[1M Return vs Nifty],"&gt;=5")/Table4[[#This Row],[Count]]</f>
        <v>0.1111111111111111</v>
      </c>
      <c r="F90" s="1">
        <f>COUNTIFS(Table2[Sub-Sector],Table4[[#This Row],[Sub-Sector]],Table2[6M Return vs Nifty],"&gt;=10")/Table4[[#This Row],[Count]]</f>
        <v>0.55555555555555558</v>
      </c>
      <c r="G90" s="1">
        <f>COUNTIFS(Table2[Sub-Sector],Table4[[#This Row],[Sub-Sector]],Table2[1Y Return vs Nifty],"&gt;=10")/Table4[[#This Row],[Count]]</f>
        <v>0.33333333333333331</v>
      </c>
      <c r="H90" s="1">
        <f>COUNTIFS(Table2[Sub-Sector],Table4[[#This Row],[Sub-Sector]],Table2[RSI Exponential â€“ 14D],"&gt;=50")/Table4[[#This Row],[Count]]</f>
        <v>0.66666666666666663</v>
      </c>
      <c r="I90" s="1">
        <f>COUNTIFS(Table2[Sub-Sector],Table4[[#This Row],[Sub-Sector]],Table2[Relative Volume],"&gt;=1")/Table4[[#This Row],[Count]]</f>
        <v>0.22222222222222221</v>
      </c>
      <c r="J90" s="1">
        <f>COUNTIFS(Table2[Sub-Sector],Table4[[#This Row],[Sub-Sector]],Table2[% Away From Day Low],"&gt;=0.05")/Table4[[#This Row],[Count]]</f>
        <v>0</v>
      </c>
      <c r="K90" s="1">
        <f>COUNTIFS(Table2[Sub-Sector],Table4[[#This Row],[Sub-Sector]],Table2[% Away From Day High],"&lt;=0.05")/Table4[[#This Row],[Count]]</f>
        <v>0.77777777777777779</v>
      </c>
      <c r="L90" s="1">
        <f>COUNTIFS(Table2[Sub-Sector],Table4[[#This Row],[Sub-Sector]],Table2[% Away From Current Week Low],"&gt;=0.05")/Table4[[#This Row],[Count]]</f>
        <v>0</v>
      </c>
      <c r="M90" s="1">
        <f>COUNTIFS(Table2[Sub-Sector],Table4[[#This Row],[Sub-Sector]],Table2[% Away From Current Week High],"&lt;=0.05")/Table4[[#This Row],[Count]]</f>
        <v>0.66666666666666663</v>
      </c>
      <c r="N90" s="1">
        <f>COUNTIFS(Table2[Sub-Sector],Table4[[#This Row],[Sub-Sector]],Table2[% Away From Current Month Low],"&gt;=0.05")/Table4[[#This Row],[Count]]</f>
        <v>0</v>
      </c>
      <c r="O90" s="1">
        <f>COUNTIFS(Table2[Sub-Sector],Table4[[#This Row],[Sub-Sector]],Table2[% Away From Current Month High],"&lt;=0.05")/Table4[[#This Row],[Count]]</f>
        <v>0.66666666666666663</v>
      </c>
      <c r="P90" s="1">
        <f>COUNTIFS(Table2[Sub-Sector],Table4[[#This Row],[Sub-Sector]],Table2[% Away From 52W High],"&lt;=10")/Table4[[#This Row],[Count]]</f>
        <v>0.1111111111111111</v>
      </c>
      <c r="Q90" s="1">
        <f>COUNTIFS(Table2[Sub-Sector],Table4[[#This Row],[Sub-Sector]],Table2[% Away From 52W Low],"&gt;=10")/Table4[[#This Row],[Count]]</f>
        <v>0.88888888888888884</v>
      </c>
      <c r="R90" s="1">
        <f>COUNTIFS(Table2[Sub-Sector],Table4[[#This Row],[Sub-Sector]],Table2[% Price above 20 EMA],"&gt;=0")/Table4[[#This Row],[Count]]</f>
        <v>0.55555555555555558</v>
      </c>
      <c r="S90" s="1">
        <f>COUNTIFS(Table2[Sub-Sector],Table4[[#This Row],[Sub-Sector]],Table2[% Price above 50 EMA],"&gt;=0")/Table4[[#This Row],[Count]]</f>
        <v>0.55555555555555558</v>
      </c>
      <c r="T90" s="1">
        <f>COUNTIFS(Table2[Sub-Sector],Table4[[#This Row],[Sub-Sector]],Table2[% Price above 200 EMA],"&gt;=0")/Table4[[#This Row],[Count]]</f>
        <v>0.77777777777777779</v>
      </c>
      <c r="U90" s="1">
        <f>COUNTIFS(Table2[Sub-Sector],Table4[[#This Row],[Sub-Sector]],Table2[Rate of Change - Zone],"Positive")/Table4[[#This Row],[Count]]</f>
        <v>0.66666666666666663</v>
      </c>
      <c r="V90" s="1">
        <f>COUNTIFS(Table2[Sub-Sector],Table4[[#This Row],[Sub-Sector]],Table2[Sharpe Ratio],"&gt;=0.10")/Table4[[#This Row],[Count]]</f>
        <v>0</v>
      </c>
      <c r="W9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473.5</v>
      </c>
      <c r="X90">
        <f>_xlfn.RANK.AVG(Table4[[#This Row],[Score]],Table4[Score],1)</f>
        <v>78</v>
      </c>
      <c r="Y9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287.5</v>
      </c>
      <c r="Z90">
        <f>_xlfn.RANK.AVG(Table4[[#This Row],[Score 2 ]],Table4[[Score 2 ]],1)</f>
        <v>89</v>
      </c>
    </row>
    <row r="91" spans="1:26" x14ac:dyDescent="0.3">
      <c r="A91" t="s">
        <v>199</v>
      </c>
      <c r="B91">
        <f>COUNTIFS(Table2[Sub-Sector],Table4[[#This Row],[Sub-Sector]])</f>
        <v>9</v>
      </c>
      <c r="C91" s="1">
        <f>COUNTIFS(Table2[Sub-Sector],Table4[[#This Row],[Sub-Sector]],Table2[Uptrend],"Uptrend")/Table4[[#This Row],[Count]]</f>
        <v>0.1111111111111111</v>
      </c>
      <c r="D91" s="1">
        <f>COUNTIFS(Table2[Sub-Sector],Table4[[#This Row],[Sub-Sector]],Table2[1W Return vs Nifty],"&gt;=5")/Table4[[#This Row],[Count]]</f>
        <v>0.1111111111111111</v>
      </c>
      <c r="E91" s="1">
        <f>COUNTIFS(Table2[Sub-Sector],Table4[[#This Row],[Sub-Sector]],Table2[1M Return vs Nifty],"&gt;=5")/Table4[[#This Row],[Count]]</f>
        <v>0</v>
      </c>
      <c r="F91" s="1">
        <f>COUNTIFS(Table2[Sub-Sector],Table4[[#This Row],[Sub-Sector]],Table2[6M Return vs Nifty],"&gt;=10")/Table4[[#This Row],[Count]]</f>
        <v>0.1111111111111111</v>
      </c>
      <c r="G91" s="1">
        <f>COUNTIFS(Table2[Sub-Sector],Table4[[#This Row],[Sub-Sector]],Table2[1Y Return vs Nifty],"&gt;=10")/Table4[[#This Row],[Count]]</f>
        <v>0.1111111111111111</v>
      </c>
      <c r="H91" s="1">
        <f>COUNTIFS(Table2[Sub-Sector],Table4[[#This Row],[Sub-Sector]],Table2[RSI Exponential â€“ 14D],"&gt;=50")/Table4[[#This Row],[Count]]</f>
        <v>0.55555555555555558</v>
      </c>
      <c r="I91" s="1">
        <f>COUNTIFS(Table2[Sub-Sector],Table4[[#This Row],[Sub-Sector]],Table2[Relative Volume],"&gt;=1")/Table4[[#This Row],[Count]]</f>
        <v>0.55555555555555558</v>
      </c>
      <c r="J91" s="1">
        <f>COUNTIFS(Table2[Sub-Sector],Table4[[#This Row],[Sub-Sector]],Table2[% Away From Day Low],"&gt;=0.05")/Table4[[#This Row],[Count]]</f>
        <v>0</v>
      </c>
      <c r="K91" s="1">
        <f>COUNTIFS(Table2[Sub-Sector],Table4[[#This Row],[Sub-Sector]],Table2[% Away From Day High],"&lt;=0.05")/Table4[[#This Row],[Count]]</f>
        <v>1</v>
      </c>
      <c r="L91" s="1">
        <f>COUNTIFS(Table2[Sub-Sector],Table4[[#This Row],[Sub-Sector]],Table2[% Away From Current Week Low],"&gt;=0.05")/Table4[[#This Row],[Count]]</f>
        <v>0</v>
      </c>
      <c r="M91" s="1">
        <f>COUNTIFS(Table2[Sub-Sector],Table4[[#This Row],[Sub-Sector]],Table2[% Away From Current Week High],"&lt;=0.05")/Table4[[#This Row],[Count]]</f>
        <v>1</v>
      </c>
      <c r="N91" s="1">
        <f>COUNTIFS(Table2[Sub-Sector],Table4[[#This Row],[Sub-Sector]],Table2[% Away From Current Month Low],"&gt;=0.05")/Table4[[#This Row],[Count]]</f>
        <v>0</v>
      </c>
      <c r="O91" s="1">
        <f>COUNTIFS(Table2[Sub-Sector],Table4[[#This Row],[Sub-Sector]],Table2[% Away From Current Month High],"&lt;=0.05")/Table4[[#This Row],[Count]]</f>
        <v>1</v>
      </c>
      <c r="P91" s="1">
        <f>COUNTIFS(Table2[Sub-Sector],Table4[[#This Row],[Sub-Sector]],Table2[% Away From 52W High],"&lt;=10")/Table4[[#This Row],[Count]]</f>
        <v>0.1111111111111111</v>
      </c>
      <c r="Q91" s="1">
        <f>COUNTIFS(Table2[Sub-Sector],Table4[[#This Row],[Sub-Sector]],Table2[% Away From 52W Low],"&gt;=10")/Table4[[#This Row],[Count]]</f>
        <v>0.66666666666666663</v>
      </c>
      <c r="R91" s="1">
        <f>COUNTIFS(Table2[Sub-Sector],Table4[[#This Row],[Sub-Sector]],Table2[% Price above 20 EMA],"&gt;=0")/Table4[[#This Row],[Count]]</f>
        <v>0.33333333333333331</v>
      </c>
      <c r="S91" s="1">
        <f>COUNTIFS(Table2[Sub-Sector],Table4[[#This Row],[Sub-Sector]],Table2[% Price above 50 EMA],"&gt;=0")/Table4[[#This Row],[Count]]</f>
        <v>0.1111111111111111</v>
      </c>
      <c r="T91" s="1">
        <f>COUNTIFS(Table2[Sub-Sector],Table4[[#This Row],[Sub-Sector]],Table2[% Price above 200 EMA],"&gt;=0")/Table4[[#This Row],[Count]]</f>
        <v>0.22222222222222221</v>
      </c>
      <c r="U91" s="1">
        <f>COUNTIFS(Table2[Sub-Sector],Table4[[#This Row],[Sub-Sector]],Table2[Rate of Change - Zone],"Positive")/Table4[[#This Row],[Count]]</f>
        <v>0.77777777777777779</v>
      </c>
      <c r="V91" s="1">
        <f>COUNTIFS(Table2[Sub-Sector],Table4[[#This Row],[Sub-Sector]],Table2[Sharpe Ratio],"&gt;=0.10")/Table4[[#This Row],[Count]]</f>
        <v>0</v>
      </c>
      <c r="W9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517</v>
      </c>
      <c r="X91">
        <f>_xlfn.RANK.AVG(Table4[[#This Row],[Score]],Table4[Score],1)</f>
        <v>86</v>
      </c>
      <c r="Y9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288</v>
      </c>
      <c r="Z91">
        <f>_xlfn.RANK.AVG(Table4[[#This Row],[Score 2 ]],Table4[[Score 2 ]],1)</f>
        <v>90</v>
      </c>
    </row>
    <row r="92" spans="1:26" x14ac:dyDescent="0.3">
      <c r="A92" t="s">
        <v>24</v>
      </c>
      <c r="B92">
        <f>COUNTIFS(Table2[Sub-Sector],Table4[[#This Row],[Sub-Sector]])</f>
        <v>21</v>
      </c>
      <c r="C92" s="1">
        <f>COUNTIFS(Table2[Sub-Sector],Table4[[#This Row],[Sub-Sector]],Table2[Uptrend],"Uptrend")/Table4[[#This Row],[Count]]</f>
        <v>0.23809523809523808</v>
      </c>
      <c r="D92" s="1">
        <f>COUNTIFS(Table2[Sub-Sector],Table4[[#This Row],[Sub-Sector]],Table2[1W Return vs Nifty],"&gt;=5")/Table4[[#This Row],[Count]]</f>
        <v>4.7619047619047616E-2</v>
      </c>
      <c r="E92" s="1">
        <f>COUNTIFS(Table2[Sub-Sector],Table4[[#This Row],[Sub-Sector]],Table2[1M Return vs Nifty],"&gt;=5")/Table4[[#This Row],[Count]]</f>
        <v>4.7619047619047616E-2</v>
      </c>
      <c r="F92" s="1">
        <f>COUNTIFS(Table2[Sub-Sector],Table4[[#This Row],[Sub-Sector]],Table2[6M Return vs Nifty],"&gt;=10")/Table4[[#This Row],[Count]]</f>
        <v>0.19047619047619047</v>
      </c>
      <c r="G92" s="1">
        <f>COUNTIFS(Table2[Sub-Sector],Table4[[#This Row],[Sub-Sector]],Table2[1Y Return vs Nifty],"&gt;=10")/Table4[[#This Row],[Count]]</f>
        <v>0.19047619047619047</v>
      </c>
      <c r="H92" s="1">
        <f>COUNTIFS(Table2[Sub-Sector],Table4[[#This Row],[Sub-Sector]],Table2[RSI Exponential â€“ 14D],"&gt;=50")/Table4[[#This Row],[Count]]</f>
        <v>0.80952380952380953</v>
      </c>
      <c r="I92" s="1">
        <f>COUNTIFS(Table2[Sub-Sector],Table4[[#This Row],[Sub-Sector]],Table2[Relative Volume],"&gt;=1")/Table4[[#This Row],[Count]]</f>
        <v>0.47619047619047616</v>
      </c>
      <c r="J92" s="1">
        <f>COUNTIFS(Table2[Sub-Sector],Table4[[#This Row],[Sub-Sector]],Table2[% Away From Day Low],"&gt;=0.05")/Table4[[#This Row],[Count]]</f>
        <v>0</v>
      </c>
      <c r="K92" s="1">
        <f>COUNTIFS(Table2[Sub-Sector],Table4[[#This Row],[Sub-Sector]],Table2[% Away From Day High],"&lt;=0.05")/Table4[[#This Row],[Count]]</f>
        <v>0.95238095238095233</v>
      </c>
      <c r="L92" s="1">
        <f>COUNTIFS(Table2[Sub-Sector],Table4[[#This Row],[Sub-Sector]],Table2[% Away From Current Week Low],"&gt;=0.05")/Table4[[#This Row],[Count]]</f>
        <v>0.14285714285714285</v>
      </c>
      <c r="M92" s="1">
        <f>COUNTIFS(Table2[Sub-Sector],Table4[[#This Row],[Sub-Sector]],Table2[% Away From Current Week High],"&lt;=0.05")/Table4[[#This Row],[Count]]</f>
        <v>0.95238095238095233</v>
      </c>
      <c r="N92" s="1">
        <f>COUNTIFS(Table2[Sub-Sector],Table4[[#This Row],[Sub-Sector]],Table2[% Away From Current Month Low],"&gt;=0.05")/Table4[[#This Row],[Count]]</f>
        <v>0.14285714285714285</v>
      </c>
      <c r="O92" s="1">
        <f>COUNTIFS(Table2[Sub-Sector],Table4[[#This Row],[Sub-Sector]],Table2[% Away From Current Month High],"&lt;=0.05")/Table4[[#This Row],[Count]]</f>
        <v>0.95238095238095233</v>
      </c>
      <c r="P92" s="1">
        <f>COUNTIFS(Table2[Sub-Sector],Table4[[#This Row],[Sub-Sector]],Table2[% Away From 52W High],"&lt;=10")/Table4[[#This Row],[Count]]</f>
        <v>0.23809523809523808</v>
      </c>
      <c r="Q92" s="1">
        <f>COUNTIFS(Table2[Sub-Sector],Table4[[#This Row],[Sub-Sector]],Table2[% Away From 52W Low],"&gt;=10")/Table4[[#This Row],[Count]]</f>
        <v>0.5714285714285714</v>
      </c>
      <c r="R92" s="1">
        <f>COUNTIFS(Table2[Sub-Sector],Table4[[#This Row],[Sub-Sector]],Table2[% Price above 20 EMA],"&gt;=0")/Table4[[#This Row],[Count]]</f>
        <v>0.66666666666666663</v>
      </c>
      <c r="S92" s="1">
        <f>COUNTIFS(Table2[Sub-Sector],Table4[[#This Row],[Sub-Sector]],Table2[% Price above 50 EMA],"&gt;=0")/Table4[[#This Row],[Count]]</f>
        <v>0.42857142857142855</v>
      </c>
      <c r="T92" s="1">
        <f>COUNTIFS(Table2[Sub-Sector],Table4[[#This Row],[Sub-Sector]],Table2[% Price above 200 EMA],"&gt;=0")/Table4[[#This Row],[Count]]</f>
        <v>0.33333333333333331</v>
      </c>
      <c r="U92" s="1">
        <f>COUNTIFS(Table2[Sub-Sector],Table4[[#This Row],[Sub-Sector]],Table2[Rate of Change - Zone],"Positive")/Table4[[#This Row],[Count]]</f>
        <v>0.8571428571428571</v>
      </c>
      <c r="V92" s="1">
        <f>COUNTIFS(Table2[Sub-Sector],Table4[[#This Row],[Sub-Sector]],Table2[Sharpe Ratio],"&gt;=0.10")/Table4[[#This Row],[Count]]</f>
        <v>0.23809523809523808</v>
      </c>
      <c r="W9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486.5</v>
      </c>
      <c r="X92">
        <f>_xlfn.RANK.AVG(Table4[[#This Row],[Score]],Table4[Score],1)</f>
        <v>84</v>
      </c>
      <c r="Y9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289.5</v>
      </c>
      <c r="Z92">
        <f>_xlfn.RANK.AVG(Table4[[#This Row],[Score 2 ]],Table4[[Score 2 ]],1)</f>
        <v>91</v>
      </c>
    </row>
    <row r="93" spans="1:26" x14ac:dyDescent="0.3">
      <c r="A93" t="s">
        <v>111</v>
      </c>
      <c r="B93">
        <f>COUNTIFS(Table2[Sub-Sector],Table4[[#This Row],[Sub-Sector]])</f>
        <v>23</v>
      </c>
      <c r="C93" s="1">
        <f>COUNTIFS(Table2[Sub-Sector],Table4[[#This Row],[Sub-Sector]],Table2[Uptrend],"Uptrend")/Table4[[#This Row],[Count]]</f>
        <v>0.30434782608695654</v>
      </c>
      <c r="D93" s="1">
        <f>COUNTIFS(Table2[Sub-Sector],Table4[[#This Row],[Sub-Sector]],Table2[1W Return vs Nifty],"&gt;=5")/Table4[[#This Row],[Count]]</f>
        <v>0.13043478260869565</v>
      </c>
      <c r="E93" s="1">
        <f>COUNTIFS(Table2[Sub-Sector],Table4[[#This Row],[Sub-Sector]],Table2[1M Return vs Nifty],"&gt;=5")/Table4[[#This Row],[Count]]</f>
        <v>8.6956521739130432E-2</v>
      </c>
      <c r="F93" s="1">
        <f>COUNTIFS(Table2[Sub-Sector],Table4[[#This Row],[Sub-Sector]],Table2[6M Return vs Nifty],"&gt;=10")/Table4[[#This Row],[Count]]</f>
        <v>0.2608695652173913</v>
      </c>
      <c r="G93" s="1">
        <f>COUNTIFS(Table2[Sub-Sector],Table4[[#This Row],[Sub-Sector]],Table2[1Y Return vs Nifty],"&gt;=10")/Table4[[#This Row],[Count]]</f>
        <v>0.47826086956521741</v>
      </c>
      <c r="H93" s="1">
        <f>COUNTIFS(Table2[Sub-Sector],Table4[[#This Row],[Sub-Sector]],Table2[RSI Exponential â€“ 14D],"&gt;=50")/Table4[[#This Row],[Count]]</f>
        <v>0.82608695652173914</v>
      </c>
      <c r="I93" s="1">
        <f>COUNTIFS(Table2[Sub-Sector],Table4[[#This Row],[Sub-Sector]],Table2[Relative Volume],"&gt;=1")/Table4[[#This Row],[Count]]</f>
        <v>0.21739130434782608</v>
      </c>
      <c r="J93" s="1">
        <f>COUNTIFS(Table2[Sub-Sector],Table4[[#This Row],[Sub-Sector]],Table2[% Away From Day Low],"&gt;=0.05")/Table4[[#This Row],[Count]]</f>
        <v>8.6956521739130432E-2</v>
      </c>
      <c r="K93" s="1">
        <f>COUNTIFS(Table2[Sub-Sector],Table4[[#This Row],[Sub-Sector]],Table2[% Away From Day High],"&lt;=0.05")/Table4[[#This Row],[Count]]</f>
        <v>1</v>
      </c>
      <c r="L93" s="1">
        <f>COUNTIFS(Table2[Sub-Sector],Table4[[#This Row],[Sub-Sector]],Table2[% Away From Current Week Low],"&gt;=0.05")/Table4[[#This Row],[Count]]</f>
        <v>0.2608695652173913</v>
      </c>
      <c r="M93" s="1">
        <f>COUNTIFS(Table2[Sub-Sector],Table4[[#This Row],[Sub-Sector]],Table2[% Away From Current Week High],"&lt;=0.05")/Table4[[#This Row],[Count]]</f>
        <v>1</v>
      </c>
      <c r="N93" s="1">
        <f>COUNTIFS(Table2[Sub-Sector],Table4[[#This Row],[Sub-Sector]],Table2[% Away From Current Month Low],"&gt;=0.05")/Table4[[#This Row],[Count]]</f>
        <v>0.2608695652173913</v>
      </c>
      <c r="O93" s="1">
        <f>COUNTIFS(Table2[Sub-Sector],Table4[[#This Row],[Sub-Sector]],Table2[% Away From Current Month High],"&lt;=0.05")/Table4[[#This Row],[Count]]</f>
        <v>1</v>
      </c>
      <c r="P93" s="1">
        <f>COUNTIFS(Table2[Sub-Sector],Table4[[#This Row],[Sub-Sector]],Table2[% Away From 52W High],"&lt;=10")/Table4[[#This Row],[Count]]</f>
        <v>0.13043478260869565</v>
      </c>
      <c r="Q93" s="1">
        <f>COUNTIFS(Table2[Sub-Sector],Table4[[#This Row],[Sub-Sector]],Table2[% Away From 52W Low],"&gt;=10")/Table4[[#This Row],[Count]]</f>
        <v>1</v>
      </c>
      <c r="R93" s="1">
        <f>COUNTIFS(Table2[Sub-Sector],Table4[[#This Row],[Sub-Sector]],Table2[% Price above 20 EMA],"&gt;=0")/Table4[[#This Row],[Count]]</f>
        <v>0.65217391304347827</v>
      </c>
      <c r="S93" s="1">
        <f>COUNTIFS(Table2[Sub-Sector],Table4[[#This Row],[Sub-Sector]],Table2[% Price above 50 EMA],"&gt;=0")/Table4[[#This Row],[Count]]</f>
        <v>0.52173913043478259</v>
      </c>
      <c r="T93" s="1">
        <f>COUNTIFS(Table2[Sub-Sector],Table4[[#This Row],[Sub-Sector]],Table2[% Price above 200 EMA],"&gt;=0")/Table4[[#This Row],[Count]]</f>
        <v>0.65217391304347827</v>
      </c>
      <c r="U93" s="1">
        <f>COUNTIFS(Table2[Sub-Sector],Table4[[#This Row],[Sub-Sector]],Table2[Rate of Change - Zone],"Positive")/Table4[[#This Row],[Count]]</f>
        <v>0.82608695652173914</v>
      </c>
      <c r="V93" s="1">
        <f>COUNTIFS(Table2[Sub-Sector],Table4[[#This Row],[Sub-Sector]],Table2[Sharpe Ratio],"&gt;=0.10")/Table4[[#This Row],[Count]]</f>
        <v>0.47826086956521741</v>
      </c>
      <c r="W9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463</v>
      </c>
      <c r="X93">
        <f>_xlfn.RANK.AVG(Table4[[#This Row],[Score]],Table4[Score],1)</f>
        <v>76</v>
      </c>
      <c r="Y9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291</v>
      </c>
      <c r="Z93">
        <f>_xlfn.RANK.AVG(Table4[[#This Row],[Score 2 ]],Table4[[Score 2 ]],1)</f>
        <v>92</v>
      </c>
    </row>
    <row r="94" spans="1:26" x14ac:dyDescent="0.3">
      <c r="A94" t="s">
        <v>669</v>
      </c>
      <c r="B94">
        <f>COUNTIFS(Table2[Sub-Sector],Table4[[#This Row],[Sub-Sector]])</f>
        <v>4</v>
      </c>
      <c r="C94" s="1">
        <f>COUNTIFS(Table2[Sub-Sector],Table4[[#This Row],[Sub-Sector]],Table2[Uptrend],"Uptrend")/Table4[[#This Row],[Count]]</f>
        <v>0.25</v>
      </c>
      <c r="D94" s="1">
        <f>COUNTIFS(Table2[Sub-Sector],Table4[[#This Row],[Sub-Sector]],Table2[1W Return vs Nifty],"&gt;=5")/Table4[[#This Row],[Count]]</f>
        <v>0</v>
      </c>
      <c r="E94" s="1">
        <f>COUNTIFS(Table2[Sub-Sector],Table4[[#This Row],[Sub-Sector]],Table2[1M Return vs Nifty],"&gt;=5")/Table4[[#This Row],[Count]]</f>
        <v>0.5</v>
      </c>
      <c r="F94" s="1">
        <f>COUNTIFS(Table2[Sub-Sector],Table4[[#This Row],[Sub-Sector]],Table2[6M Return vs Nifty],"&gt;=10")/Table4[[#This Row],[Count]]</f>
        <v>0.5</v>
      </c>
      <c r="G94" s="1">
        <f>COUNTIFS(Table2[Sub-Sector],Table4[[#This Row],[Sub-Sector]],Table2[1Y Return vs Nifty],"&gt;=10")/Table4[[#This Row],[Count]]</f>
        <v>0.5</v>
      </c>
      <c r="H94" s="1">
        <f>COUNTIFS(Table2[Sub-Sector],Table4[[#This Row],[Sub-Sector]],Table2[RSI Exponential â€“ 14D],"&gt;=50")/Table4[[#This Row],[Count]]</f>
        <v>1</v>
      </c>
      <c r="I94" s="1">
        <f>COUNTIFS(Table2[Sub-Sector],Table4[[#This Row],[Sub-Sector]],Table2[Relative Volume],"&gt;=1")/Table4[[#This Row],[Count]]</f>
        <v>0</v>
      </c>
      <c r="J94" s="1">
        <f>COUNTIFS(Table2[Sub-Sector],Table4[[#This Row],[Sub-Sector]],Table2[% Away From Day Low],"&gt;=0.05")/Table4[[#This Row],[Count]]</f>
        <v>0</v>
      </c>
      <c r="K94" s="1">
        <f>COUNTIFS(Table2[Sub-Sector],Table4[[#This Row],[Sub-Sector]],Table2[% Away From Day High],"&lt;=0.05")/Table4[[#This Row],[Count]]</f>
        <v>1</v>
      </c>
      <c r="L94" s="1">
        <f>COUNTIFS(Table2[Sub-Sector],Table4[[#This Row],[Sub-Sector]],Table2[% Away From Current Week Low],"&gt;=0.05")/Table4[[#This Row],[Count]]</f>
        <v>0</v>
      </c>
      <c r="M94" s="1">
        <f>COUNTIFS(Table2[Sub-Sector],Table4[[#This Row],[Sub-Sector]],Table2[% Away From Current Week High],"&lt;=0.05")/Table4[[#This Row],[Count]]</f>
        <v>1</v>
      </c>
      <c r="N94" s="1">
        <f>COUNTIFS(Table2[Sub-Sector],Table4[[#This Row],[Sub-Sector]],Table2[% Away From Current Month Low],"&gt;=0.05")/Table4[[#This Row],[Count]]</f>
        <v>0</v>
      </c>
      <c r="O94" s="1">
        <f>COUNTIFS(Table2[Sub-Sector],Table4[[#This Row],[Sub-Sector]],Table2[% Away From Current Month High],"&lt;=0.05")/Table4[[#This Row],[Count]]</f>
        <v>1</v>
      </c>
      <c r="P94" s="1">
        <f>COUNTIFS(Table2[Sub-Sector],Table4[[#This Row],[Sub-Sector]],Table2[% Away From 52W High],"&lt;=10")/Table4[[#This Row],[Count]]</f>
        <v>0</v>
      </c>
      <c r="Q94" s="1">
        <f>COUNTIFS(Table2[Sub-Sector],Table4[[#This Row],[Sub-Sector]],Table2[% Away From 52W Low],"&gt;=10")/Table4[[#This Row],[Count]]</f>
        <v>0.75</v>
      </c>
      <c r="R94" s="1">
        <f>COUNTIFS(Table2[Sub-Sector],Table4[[#This Row],[Sub-Sector]],Table2[% Price above 20 EMA],"&gt;=0")/Table4[[#This Row],[Count]]</f>
        <v>0.75</v>
      </c>
      <c r="S94" s="1">
        <f>COUNTIFS(Table2[Sub-Sector],Table4[[#This Row],[Sub-Sector]],Table2[% Price above 50 EMA],"&gt;=0")/Table4[[#This Row],[Count]]</f>
        <v>0.5</v>
      </c>
      <c r="T94" s="1">
        <f>COUNTIFS(Table2[Sub-Sector],Table4[[#This Row],[Sub-Sector]],Table2[% Price above 200 EMA],"&gt;=0")/Table4[[#This Row],[Count]]</f>
        <v>0.75</v>
      </c>
      <c r="U94" s="1">
        <f>COUNTIFS(Table2[Sub-Sector],Table4[[#This Row],[Sub-Sector]],Table2[Rate of Change - Zone],"Positive")/Table4[[#This Row],[Count]]</f>
        <v>0.75</v>
      </c>
      <c r="V94" s="1">
        <f>COUNTIFS(Table2[Sub-Sector],Table4[[#This Row],[Sub-Sector]],Table2[Sharpe Ratio],"&gt;=0.10")/Table4[[#This Row],[Count]]</f>
        <v>0.25</v>
      </c>
      <c r="W9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461</v>
      </c>
      <c r="X94">
        <f>_xlfn.RANK.AVG(Table4[[#This Row],[Score]],Table4[Score],1)</f>
        <v>75</v>
      </c>
      <c r="Y9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293.5</v>
      </c>
      <c r="Z94">
        <f>_xlfn.RANK.AVG(Table4[[#This Row],[Score 2 ]],Table4[[Score 2 ]],1)</f>
        <v>93</v>
      </c>
    </row>
    <row r="95" spans="1:26" x14ac:dyDescent="0.3">
      <c r="A95" t="s">
        <v>939</v>
      </c>
      <c r="B95">
        <f>COUNTIFS(Table2[Sub-Sector],Table4[[#This Row],[Sub-Sector]])</f>
        <v>2</v>
      </c>
      <c r="C95" s="1">
        <f>COUNTIFS(Table2[Sub-Sector],Table4[[#This Row],[Sub-Sector]],Table2[Uptrend],"Uptrend")/Table4[[#This Row],[Count]]</f>
        <v>0.5</v>
      </c>
      <c r="D95" s="1">
        <f>COUNTIFS(Table2[Sub-Sector],Table4[[#This Row],[Sub-Sector]],Table2[1W Return vs Nifty],"&gt;=5")/Table4[[#This Row],[Count]]</f>
        <v>0.5</v>
      </c>
      <c r="E95" s="1">
        <f>COUNTIFS(Table2[Sub-Sector],Table4[[#This Row],[Sub-Sector]],Table2[1M Return vs Nifty],"&gt;=5")/Table4[[#This Row],[Count]]</f>
        <v>0.5</v>
      </c>
      <c r="F95" s="1">
        <f>COUNTIFS(Table2[Sub-Sector],Table4[[#This Row],[Sub-Sector]],Table2[6M Return vs Nifty],"&gt;=10")/Table4[[#This Row],[Count]]</f>
        <v>0</v>
      </c>
      <c r="G95" s="1">
        <f>COUNTIFS(Table2[Sub-Sector],Table4[[#This Row],[Sub-Sector]],Table2[1Y Return vs Nifty],"&gt;=10")/Table4[[#This Row],[Count]]</f>
        <v>0.5</v>
      </c>
      <c r="H95" s="1">
        <f>COUNTIFS(Table2[Sub-Sector],Table4[[#This Row],[Sub-Sector]],Table2[RSI Exponential â€“ 14D],"&gt;=50")/Table4[[#This Row],[Count]]</f>
        <v>1</v>
      </c>
      <c r="I95" s="1">
        <f>COUNTIFS(Table2[Sub-Sector],Table4[[#This Row],[Sub-Sector]],Table2[Relative Volume],"&gt;=1")/Table4[[#This Row],[Count]]</f>
        <v>0</v>
      </c>
      <c r="J95" s="1">
        <f>COUNTIFS(Table2[Sub-Sector],Table4[[#This Row],[Sub-Sector]],Table2[% Away From Day Low],"&gt;=0.05")/Table4[[#This Row],[Count]]</f>
        <v>0</v>
      </c>
      <c r="K95" s="1">
        <f>COUNTIFS(Table2[Sub-Sector],Table4[[#This Row],[Sub-Sector]],Table2[% Away From Day High],"&lt;=0.05")/Table4[[#This Row],[Count]]</f>
        <v>1</v>
      </c>
      <c r="L95" s="1">
        <f>COUNTIFS(Table2[Sub-Sector],Table4[[#This Row],[Sub-Sector]],Table2[% Away From Current Week Low],"&gt;=0.05")/Table4[[#This Row],[Count]]</f>
        <v>0</v>
      </c>
      <c r="M95" s="1">
        <f>COUNTIFS(Table2[Sub-Sector],Table4[[#This Row],[Sub-Sector]],Table2[% Away From Current Week High],"&lt;=0.05")/Table4[[#This Row],[Count]]</f>
        <v>1</v>
      </c>
      <c r="N95" s="1">
        <f>COUNTIFS(Table2[Sub-Sector],Table4[[#This Row],[Sub-Sector]],Table2[% Away From Current Month Low],"&gt;=0.05")/Table4[[#This Row],[Count]]</f>
        <v>0</v>
      </c>
      <c r="O95" s="1">
        <f>COUNTIFS(Table2[Sub-Sector],Table4[[#This Row],[Sub-Sector]],Table2[% Away From Current Month High],"&lt;=0.05")/Table4[[#This Row],[Count]]</f>
        <v>1</v>
      </c>
      <c r="P95" s="1">
        <f>COUNTIFS(Table2[Sub-Sector],Table4[[#This Row],[Sub-Sector]],Table2[% Away From 52W High],"&lt;=10")/Table4[[#This Row],[Count]]</f>
        <v>0</v>
      </c>
      <c r="Q95" s="1">
        <f>COUNTIFS(Table2[Sub-Sector],Table4[[#This Row],[Sub-Sector]],Table2[% Away From 52W Low],"&gt;=10")/Table4[[#This Row],[Count]]</f>
        <v>1</v>
      </c>
      <c r="R95" s="1">
        <f>COUNTIFS(Table2[Sub-Sector],Table4[[#This Row],[Sub-Sector]],Table2[% Price above 20 EMA],"&gt;=0")/Table4[[#This Row],[Count]]</f>
        <v>1</v>
      </c>
      <c r="S95" s="1">
        <f>COUNTIFS(Table2[Sub-Sector],Table4[[#This Row],[Sub-Sector]],Table2[% Price above 50 EMA],"&gt;=0")/Table4[[#This Row],[Count]]</f>
        <v>1</v>
      </c>
      <c r="T95" s="1">
        <f>COUNTIFS(Table2[Sub-Sector],Table4[[#This Row],[Sub-Sector]],Table2[% Price above 200 EMA],"&gt;=0")/Table4[[#This Row],[Count]]</f>
        <v>0.5</v>
      </c>
      <c r="U95" s="1">
        <f>COUNTIFS(Table2[Sub-Sector],Table4[[#This Row],[Sub-Sector]],Table2[Rate of Change - Zone],"Positive")/Table4[[#This Row],[Count]]</f>
        <v>1</v>
      </c>
      <c r="V95" s="1">
        <f>COUNTIFS(Table2[Sub-Sector],Table4[[#This Row],[Sub-Sector]],Table2[Sharpe Ratio],"&gt;=0.10")/Table4[[#This Row],[Count]]</f>
        <v>0.5</v>
      </c>
      <c r="W9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357.5</v>
      </c>
      <c r="X95">
        <f>_xlfn.RANK.AVG(Table4[[#This Row],[Score]],Table4[Score],1)</f>
        <v>39</v>
      </c>
      <c r="Y9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294.5</v>
      </c>
      <c r="Z95">
        <f>_xlfn.RANK.AVG(Table4[[#This Row],[Score 2 ]],Table4[[Score 2 ]],1)</f>
        <v>94.5</v>
      </c>
    </row>
    <row r="96" spans="1:26" x14ac:dyDescent="0.3">
      <c r="A96" t="s">
        <v>187</v>
      </c>
      <c r="B96">
        <f>COUNTIFS(Table2[Sub-Sector],Table4[[#This Row],[Sub-Sector]])</f>
        <v>2</v>
      </c>
      <c r="C96" s="1">
        <f>COUNTIFS(Table2[Sub-Sector],Table4[[#This Row],[Sub-Sector]],Table2[Uptrend],"Uptrend")/Table4[[#This Row],[Count]]</f>
        <v>0.5</v>
      </c>
      <c r="D96" s="1">
        <f>COUNTIFS(Table2[Sub-Sector],Table4[[#This Row],[Sub-Sector]],Table2[1W Return vs Nifty],"&gt;=5")/Table4[[#This Row],[Count]]</f>
        <v>0</v>
      </c>
      <c r="E96" s="1">
        <f>COUNTIFS(Table2[Sub-Sector],Table4[[#This Row],[Sub-Sector]],Table2[1M Return vs Nifty],"&gt;=5")/Table4[[#This Row],[Count]]</f>
        <v>0.5</v>
      </c>
      <c r="F96" s="1">
        <f>COUNTIFS(Table2[Sub-Sector],Table4[[#This Row],[Sub-Sector]],Table2[6M Return vs Nifty],"&gt;=10")/Table4[[#This Row],[Count]]</f>
        <v>0</v>
      </c>
      <c r="G96" s="1">
        <f>COUNTIFS(Table2[Sub-Sector],Table4[[#This Row],[Sub-Sector]],Table2[1Y Return vs Nifty],"&gt;=10")/Table4[[#This Row],[Count]]</f>
        <v>0.5</v>
      </c>
      <c r="H96" s="1">
        <f>COUNTIFS(Table2[Sub-Sector],Table4[[#This Row],[Sub-Sector]],Table2[RSI Exponential â€“ 14D],"&gt;=50")/Table4[[#This Row],[Count]]</f>
        <v>0.5</v>
      </c>
      <c r="I96" s="1">
        <f>COUNTIFS(Table2[Sub-Sector],Table4[[#This Row],[Sub-Sector]],Table2[Relative Volume],"&gt;=1")/Table4[[#This Row],[Count]]</f>
        <v>0</v>
      </c>
      <c r="J96" s="1">
        <f>COUNTIFS(Table2[Sub-Sector],Table4[[#This Row],[Sub-Sector]],Table2[% Away From Day Low],"&gt;=0.05")/Table4[[#This Row],[Count]]</f>
        <v>0</v>
      </c>
      <c r="K96" s="1">
        <f>COUNTIFS(Table2[Sub-Sector],Table4[[#This Row],[Sub-Sector]],Table2[% Away From Day High],"&lt;=0.05")/Table4[[#This Row],[Count]]</f>
        <v>1</v>
      </c>
      <c r="L96" s="1">
        <f>COUNTIFS(Table2[Sub-Sector],Table4[[#This Row],[Sub-Sector]],Table2[% Away From Current Week Low],"&gt;=0.05")/Table4[[#This Row],[Count]]</f>
        <v>0</v>
      </c>
      <c r="M96" s="1">
        <f>COUNTIFS(Table2[Sub-Sector],Table4[[#This Row],[Sub-Sector]],Table2[% Away From Current Week High],"&lt;=0.05")/Table4[[#This Row],[Count]]</f>
        <v>1</v>
      </c>
      <c r="N96" s="1">
        <f>COUNTIFS(Table2[Sub-Sector],Table4[[#This Row],[Sub-Sector]],Table2[% Away From Current Month Low],"&gt;=0.05")/Table4[[#This Row],[Count]]</f>
        <v>0</v>
      </c>
      <c r="O96" s="1">
        <f>COUNTIFS(Table2[Sub-Sector],Table4[[#This Row],[Sub-Sector]],Table2[% Away From Current Month High],"&lt;=0.05")/Table4[[#This Row],[Count]]</f>
        <v>1</v>
      </c>
      <c r="P96" s="1">
        <f>COUNTIFS(Table2[Sub-Sector],Table4[[#This Row],[Sub-Sector]],Table2[% Away From 52W High],"&lt;=10")/Table4[[#This Row],[Count]]</f>
        <v>0.5</v>
      </c>
      <c r="Q96" s="1">
        <f>COUNTIFS(Table2[Sub-Sector],Table4[[#This Row],[Sub-Sector]],Table2[% Away From 52W Low],"&gt;=10")/Table4[[#This Row],[Count]]</f>
        <v>1</v>
      </c>
      <c r="R96" s="1">
        <f>COUNTIFS(Table2[Sub-Sector],Table4[[#This Row],[Sub-Sector]],Table2[% Price above 20 EMA],"&gt;=0")/Table4[[#This Row],[Count]]</f>
        <v>0.5</v>
      </c>
      <c r="S96" s="1">
        <f>COUNTIFS(Table2[Sub-Sector],Table4[[#This Row],[Sub-Sector]],Table2[% Price above 50 EMA],"&gt;=0")/Table4[[#This Row],[Count]]</f>
        <v>1</v>
      </c>
      <c r="T96" s="1">
        <f>COUNTIFS(Table2[Sub-Sector],Table4[[#This Row],[Sub-Sector]],Table2[% Price above 200 EMA],"&gt;=0")/Table4[[#This Row],[Count]]</f>
        <v>1</v>
      </c>
      <c r="U96" s="1">
        <f>COUNTIFS(Table2[Sub-Sector],Table4[[#This Row],[Sub-Sector]],Table2[Rate of Change - Zone],"Positive")/Table4[[#This Row],[Count]]</f>
        <v>1</v>
      </c>
      <c r="V96" s="1">
        <f>COUNTIFS(Table2[Sub-Sector],Table4[[#This Row],[Sub-Sector]],Table2[Sharpe Ratio],"&gt;=0.10")/Table4[[#This Row],[Count]]</f>
        <v>0</v>
      </c>
      <c r="W9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433</v>
      </c>
      <c r="X96">
        <f>_xlfn.RANK.AVG(Table4[[#This Row],[Score]],Table4[Score],1)</f>
        <v>63</v>
      </c>
      <c r="Y9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294.5</v>
      </c>
      <c r="Z96">
        <f>_xlfn.RANK.AVG(Table4[[#This Row],[Score 2 ]],Table4[[Score 2 ]],1)</f>
        <v>94.5</v>
      </c>
    </row>
    <row r="97" spans="1:26" x14ac:dyDescent="0.3">
      <c r="A97" t="s">
        <v>40</v>
      </c>
      <c r="B97">
        <f>COUNTIFS(Table2[Sub-Sector],Table4[[#This Row],[Sub-Sector]])</f>
        <v>3</v>
      </c>
      <c r="C97" s="1">
        <f>COUNTIFS(Table2[Sub-Sector],Table4[[#This Row],[Sub-Sector]],Table2[Uptrend],"Uptrend")/Table4[[#This Row],[Count]]</f>
        <v>0</v>
      </c>
      <c r="D97" s="1">
        <f>COUNTIFS(Table2[Sub-Sector],Table4[[#This Row],[Sub-Sector]],Table2[1W Return vs Nifty],"&gt;=5")/Table4[[#This Row],[Count]]</f>
        <v>0</v>
      </c>
      <c r="E97" s="1">
        <f>COUNTIFS(Table2[Sub-Sector],Table4[[#This Row],[Sub-Sector]],Table2[1M Return vs Nifty],"&gt;=5")/Table4[[#This Row],[Count]]</f>
        <v>0</v>
      </c>
      <c r="F97" s="1">
        <f>COUNTIFS(Table2[Sub-Sector],Table4[[#This Row],[Sub-Sector]],Table2[6M Return vs Nifty],"&gt;=10")/Table4[[#This Row],[Count]]</f>
        <v>0.33333333333333331</v>
      </c>
      <c r="G97" s="1">
        <f>COUNTIFS(Table2[Sub-Sector],Table4[[#This Row],[Sub-Sector]],Table2[1Y Return vs Nifty],"&gt;=10")/Table4[[#This Row],[Count]]</f>
        <v>0.33333333333333331</v>
      </c>
      <c r="H97" s="1">
        <f>COUNTIFS(Table2[Sub-Sector],Table4[[#This Row],[Sub-Sector]],Table2[RSI Exponential â€“ 14D],"&gt;=50")/Table4[[#This Row],[Count]]</f>
        <v>0.33333333333333331</v>
      </c>
      <c r="I97" s="1">
        <f>COUNTIFS(Table2[Sub-Sector],Table4[[#This Row],[Sub-Sector]],Table2[Relative Volume],"&gt;=1")/Table4[[#This Row],[Count]]</f>
        <v>0.33333333333333331</v>
      </c>
      <c r="J97" s="1">
        <f>COUNTIFS(Table2[Sub-Sector],Table4[[#This Row],[Sub-Sector]],Table2[% Away From Day Low],"&gt;=0.05")/Table4[[#This Row],[Count]]</f>
        <v>0</v>
      </c>
      <c r="K97" s="1">
        <f>COUNTIFS(Table2[Sub-Sector],Table4[[#This Row],[Sub-Sector]],Table2[% Away From Day High],"&lt;=0.05")/Table4[[#This Row],[Count]]</f>
        <v>1</v>
      </c>
      <c r="L97" s="1">
        <f>COUNTIFS(Table2[Sub-Sector],Table4[[#This Row],[Sub-Sector]],Table2[% Away From Current Week Low],"&gt;=0.05")/Table4[[#This Row],[Count]]</f>
        <v>0</v>
      </c>
      <c r="M97" s="1">
        <f>COUNTIFS(Table2[Sub-Sector],Table4[[#This Row],[Sub-Sector]],Table2[% Away From Current Week High],"&lt;=0.05")/Table4[[#This Row],[Count]]</f>
        <v>1</v>
      </c>
      <c r="N97" s="1">
        <f>COUNTIFS(Table2[Sub-Sector],Table4[[#This Row],[Sub-Sector]],Table2[% Away From Current Month Low],"&gt;=0.05")/Table4[[#This Row],[Count]]</f>
        <v>0</v>
      </c>
      <c r="O97" s="1">
        <f>COUNTIFS(Table2[Sub-Sector],Table4[[#This Row],[Sub-Sector]],Table2[% Away From Current Month High],"&lt;=0.05")/Table4[[#This Row],[Count]]</f>
        <v>1</v>
      </c>
      <c r="P97" s="1">
        <f>COUNTIFS(Table2[Sub-Sector],Table4[[#This Row],[Sub-Sector]],Table2[% Away From 52W High],"&lt;=10")/Table4[[#This Row],[Count]]</f>
        <v>0</v>
      </c>
      <c r="Q97" s="1">
        <f>COUNTIFS(Table2[Sub-Sector],Table4[[#This Row],[Sub-Sector]],Table2[% Away From 52W Low],"&gt;=10")/Table4[[#This Row],[Count]]</f>
        <v>1</v>
      </c>
      <c r="R97" s="1">
        <f>COUNTIFS(Table2[Sub-Sector],Table4[[#This Row],[Sub-Sector]],Table2[% Price above 20 EMA],"&gt;=0")/Table4[[#This Row],[Count]]</f>
        <v>0</v>
      </c>
      <c r="S97" s="1">
        <f>COUNTIFS(Table2[Sub-Sector],Table4[[#This Row],[Sub-Sector]],Table2[% Price above 50 EMA],"&gt;=0")/Table4[[#This Row],[Count]]</f>
        <v>0</v>
      </c>
      <c r="T97" s="1">
        <f>COUNTIFS(Table2[Sub-Sector],Table4[[#This Row],[Sub-Sector]],Table2[% Price above 200 EMA],"&gt;=0")/Table4[[#This Row],[Count]]</f>
        <v>0.66666666666666663</v>
      </c>
      <c r="U97" s="1">
        <f>COUNTIFS(Table2[Sub-Sector],Table4[[#This Row],[Sub-Sector]],Table2[Rate of Change - Zone],"Positive")/Table4[[#This Row],[Count]]</f>
        <v>0.66666666666666663</v>
      </c>
      <c r="V97" s="1">
        <f>COUNTIFS(Table2[Sub-Sector],Table4[[#This Row],[Sub-Sector]],Table2[Sharpe Ratio],"&gt;=0.10")/Table4[[#This Row],[Count]]</f>
        <v>0.66666666666666663</v>
      </c>
      <c r="W9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585</v>
      </c>
      <c r="X97">
        <f>_xlfn.RANK.AVG(Table4[[#This Row],[Score]],Table4[Score],1)</f>
        <v>109</v>
      </c>
      <c r="Y9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299.5</v>
      </c>
      <c r="Z97">
        <f>_xlfn.RANK.AVG(Table4[[#This Row],[Score 2 ]],Table4[[Score 2 ]],1)</f>
        <v>96</v>
      </c>
    </row>
    <row r="98" spans="1:26" x14ac:dyDescent="0.3">
      <c r="A98" t="s">
        <v>288</v>
      </c>
      <c r="B98">
        <f>COUNTIFS(Table2[Sub-Sector],Table4[[#This Row],[Sub-Sector]])</f>
        <v>3</v>
      </c>
      <c r="C98" s="1">
        <f>COUNTIFS(Table2[Sub-Sector],Table4[[#This Row],[Sub-Sector]],Table2[Uptrend],"Uptrend")/Table4[[#This Row],[Count]]</f>
        <v>0.33333333333333331</v>
      </c>
      <c r="D98" s="1">
        <f>COUNTIFS(Table2[Sub-Sector],Table4[[#This Row],[Sub-Sector]],Table2[1W Return vs Nifty],"&gt;=5")/Table4[[#This Row],[Count]]</f>
        <v>0</v>
      </c>
      <c r="E98" s="1">
        <f>COUNTIFS(Table2[Sub-Sector],Table4[[#This Row],[Sub-Sector]],Table2[1M Return vs Nifty],"&gt;=5")/Table4[[#This Row],[Count]]</f>
        <v>0.33333333333333331</v>
      </c>
      <c r="F98" s="1">
        <f>COUNTIFS(Table2[Sub-Sector],Table4[[#This Row],[Sub-Sector]],Table2[6M Return vs Nifty],"&gt;=10")/Table4[[#This Row],[Count]]</f>
        <v>0.66666666666666663</v>
      </c>
      <c r="G98" s="1">
        <f>COUNTIFS(Table2[Sub-Sector],Table4[[#This Row],[Sub-Sector]],Table2[1Y Return vs Nifty],"&gt;=10")/Table4[[#This Row],[Count]]</f>
        <v>0.33333333333333331</v>
      </c>
      <c r="H98" s="1">
        <f>COUNTIFS(Table2[Sub-Sector],Table4[[#This Row],[Sub-Sector]],Table2[RSI Exponential â€“ 14D],"&gt;=50")/Table4[[#This Row],[Count]]</f>
        <v>0.33333333333333331</v>
      </c>
      <c r="I98" s="1">
        <f>COUNTIFS(Table2[Sub-Sector],Table4[[#This Row],[Sub-Sector]],Table2[Relative Volume],"&gt;=1")/Table4[[#This Row],[Count]]</f>
        <v>0</v>
      </c>
      <c r="J98" s="1">
        <f>COUNTIFS(Table2[Sub-Sector],Table4[[#This Row],[Sub-Sector]],Table2[% Away From Day Low],"&gt;=0.05")/Table4[[#This Row],[Count]]</f>
        <v>0</v>
      </c>
      <c r="K98" s="1">
        <f>COUNTIFS(Table2[Sub-Sector],Table4[[#This Row],[Sub-Sector]],Table2[% Away From Day High],"&lt;=0.05")/Table4[[#This Row],[Count]]</f>
        <v>1</v>
      </c>
      <c r="L98" s="1">
        <f>COUNTIFS(Table2[Sub-Sector],Table4[[#This Row],[Sub-Sector]],Table2[% Away From Current Week Low],"&gt;=0.05")/Table4[[#This Row],[Count]]</f>
        <v>0</v>
      </c>
      <c r="M98" s="1">
        <f>COUNTIFS(Table2[Sub-Sector],Table4[[#This Row],[Sub-Sector]],Table2[% Away From Current Week High],"&lt;=0.05")/Table4[[#This Row],[Count]]</f>
        <v>1</v>
      </c>
      <c r="N98" s="1">
        <f>COUNTIFS(Table2[Sub-Sector],Table4[[#This Row],[Sub-Sector]],Table2[% Away From Current Month Low],"&gt;=0.05")/Table4[[#This Row],[Count]]</f>
        <v>0</v>
      </c>
      <c r="O98" s="1">
        <f>COUNTIFS(Table2[Sub-Sector],Table4[[#This Row],[Sub-Sector]],Table2[% Away From Current Month High],"&lt;=0.05")/Table4[[#This Row],[Count]]</f>
        <v>1</v>
      </c>
      <c r="P98" s="1">
        <f>COUNTIFS(Table2[Sub-Sector],Table4[[#This Row],[Sub-Sector]],Table2[% Away From 52W High],"&lt;=10")/Table4[[#This Row],[Count]]</f>
        <v>0.33333333333333331</v>
      </c>
      <c r="Q98" s="1">
        <f>COUNTIFS(Table2[Sub-Sector],Table4[[#This Row],[Sub-Sector]],Table2[% Away From 52W Low],"&gt;=10")/Table4[[#This Row],[Count]]</f>
        <v>0.66666666666666663</v>
      </c>
      <c r="R98" s="1">
        <f>COUNTIFS(Table2[Sub-Sector],Table4[[#This Row],[Sub-Sector]],Table2[% Price above 20 EMA],"&gt;=0")/Table4[[#This Row],[Count]]</f>
        <v>0.33333333333333331</v>
      </c>
      <c r="S98" s="1">
        <f>COUNTIFS(Table2[Sub-Sector],Table4[[#This Row],[Sub-Sector]],Table2[% Price above 50 EMA],"&gt;=0")/Table4[[#This Row],[Count]]</f>
        <v>0.33333333333333331</v>
      </c>
      <c r="T98" s="1">
        <f>COUNTIFS(Table2[Sub-Sector],Table4[[#This Row],[Sub-Sector]],Table2[% Price above 200 EMA],"&gt;=0")/Table4[[#This Row],[Count]]</f>
        <v>0.66666666666666663</v>
      </c>
      <c r="U98" s="1">
        <f>COUNTIFS(Table2[Sub-Sector],Table4[[#This Row],[Sub-Sector]],Table2[Rate of Change - Zone],"Positive")/Table4[[#This Row],[Count]]</f>
        <v>0.66666666666666663</v>
      </c>
      <c r="V98" s="1">
        <f>COUNTIFS(Table2[Sub-Sector],Table4[[#This Row],[Sub-Sector]],Table2[Sharpe Ratio],"&gt;=0.10")/Table4[[#This Row],[Count]]</f>
        <v>0</v>
      </c>
      <c r="W9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476.5</v>
      </c>
      <c r="X98">
        <f>_xlfn.RANK.AVG(Table4[[#This Row],[Score]],Table4[Score],1)</f>
        <v>79.5</v>
      </c>
      <c r="Y9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303</v>
      </c>
      <c r="Z98">
        <f>_xlfn.RANK.AVG(Table4[[#This Row],[Score 2 ]],Table4[[Score 2 ]],1)</f>
        <v>97</v>
      </c>
    </row>
    <row r="99" spans="1:26" x14ac:dyDescent="0.3">
      <c r="A99" t="s">
        <v>54</v>
      </c>
      <c r="B99">
        <f>COUNTIFS(Table2[Sub-Sector],Table4[[#This Row],[Sub-Sector]])</f>
        <v>17</v>
      </c>
      <c r="C99" s="1">
        <f>COUNTIFS(Table2[Sub-Sector],Table4[[#This Row],[Sub-Sector]],Table2[Uptrend],"Uptrend")/Table4[[#This Row],[Count]]</f>
        <v>0</v>
      </c>
      <c r="D99" s="1">
        <f>COUNTIFS(Table2[Sub-Sector],Table4[[#This Row],[Sub-Sector]],Table2[1W Return vs Nifty],"&gt;=5")/Table4[[#This Row],[Count]]</f>
        <v>0.17647058823529413</v>
      </c>
      <c r="E99" s="1">
        <f>COUNTIFS(Table2[Sub-Sector],Table4[[#This Row],[Sub-Sector]],Table2[1M Return vs Nifty],"&gt;=5")/Table4[[#This Row],[Count]]</f>
        <v>5.8823529411764705E-2</v>
      </c>
      <c r="F99" s="1">
        <f>COUNTIFS(Table2[Sub-Sector],Table4[[#This Row],[Sub-Sector]],Table2[6M Return vs Nifty],"&gt;=10")/Table4[[#This Row],[Count]]</f>
        <v>5.8823529411764705E-2</v>
      </c>
      <c r="G99" s="1">
        <f>COUNTIFS(Table2[Sub-Sector],Table4[[#This Row],[Sub-Sector]],Table2[1Y Return vs Nifty],"&gt;=10")/Table4[[#This Row],[Count]]</f>
        <v>0.17647058823529413</v>
      </c>
      <c r="H99" s="1">
        <f>COUNTIFS(Table2[Sub-Sector],Table4[[#This Row],[Sub-Sector]],Table2[RSI Exponential â€“ 14D],"&gt;=50")/Table4[[#This Row],[Count]]</f>
        <v>0.6470588235294118</v>
      </c>
      <c r="I99" s="1">
        <f>COUNTIFS(Table2[Sub-Sector],Table4[[#This Row],[Sub-Sector]],Table2[Relative Volume],"&gt;=1")/Table4[[#This Row],[Count]]</f>
        <v>0.47058823529411764</v>
      </c>
      <c r="J99" s="1">
        <f>COUNTIFS(Table2[Sub-Sector],Table4[[#This Row],[Sub-Sector]],Table2[% Away From Day Low],"&gt;=0.05")/Table4[[#This Row],[Count]]</f>
        <v>5.8823529411764705E-2</v>
      </c>
      <c r="K99" s="1">
        <f>COUNTIFS(Table2[Sub-Sector],Table4[[#This Row],[Sub-Sector]],Table2[% Away From Day High],"&lt;=0.05")/Table4[[#This Row],[Count]]</f>
        <v>1</v>
      </c>
      <c r="L99" s="1">
        <f>COUNTIFS(Table2[Sub-Sector],Table4[[#This Row],[Sub-Sector]],Table2[% Away From Current Week Low],"&gt;=0.05")/Table4[[#This Row],[Count]]</f>
        <v>0.17647058823529413</v>
      </c>
      <c r="M99" s="1">
        <f>COUNTIFS(Table2[Sub-Sector],Table4[[#This Row],[Sub-Sector]],Table2[% Away From Current Week High],"&lt;=0.05")/Table4[[#This Row],[Count]]</f>
        <v>1</v>
      </c>
      <c r="N99" s="1">
        <f>COUNTIFS(Table2[Sub-Sector],Table4[[#This Row],[Sub-Sector]],Table2[% Away From Current Month Low],"&gt;=0.05")/Table4[[#This Row],[Count]]</f>
        <v>0.17647058823529413</v>
      </c>
      <c r="O99" s="1">
        <f>COUNTIFS(Table2[Sub-Sector],Table4[[#This Row],[Sub-Sector]],Table2[% Away From Current Month High],"&lt;=0.05")/Table4[[#This Row],[Count]]</f>
        <v>1</v>
      </c>
      <c r="P99" s="1">
        <f>COUNTIFS(Table2[Sub-Sector],Table4[[#This Row],[Sub-Sector]],Table2[% Away From 52W High],"&lt;=10")/Table4[[#This Row],[Count]]</f>
        <v>5.8823529411764705E-2</v>
      </c>
      <c r="Q99" s="1">
        <f>COUNTIFS(Table2[Sub-Sector],Table4[[#This Row],[Sub-Sector]],Table2[% Away From 52W Low],"&gt;=10")/Table4[[#This Row],[Count]]</f>
        <v>0.6470588235294118</v>
      </c>
      <c r="R99" s="1">
        <f>COUNTIFS(Table2[Sub-Sector],Table4[[#This Row],[Sub-Sector]],Table2[% Price above 20 EMA],"&gt;=0")/Table4[[#This Row],[Count]]</f>
        <v>0.47058823529411764</v>
      </c>
      <c r="S99" s="1">
        <f>COUNTIFS(Table2[Sub-Sector],Table4[[#This Row],[Sub-Sector]],Table2[% Price above 50 EMA],"&gt;=0")/Table4[[#This Row],[Count]]</f>
        <v>0.35294117647058826</v>
      </c>
      <c r="T99" s="1">
        <f>COUNTIFS(Table2[Sub-Sector],Table4[[#This Row],[Sub-Sector]],Table2[% Price above 200 EMA],"&gt;=0")/Table4[[#This Row],[Count]]</f>
        <v>0.29411764705882354</v>
      </c>
      <c r="U99" s="1">
        <f>COUNTIFS(Table2[Sub-Sector],Table4[[#This Row],[Sub-Sector]],Table2[Rate of Change - Zone],"Positive")/Table4[[#This Row],[Count]]</f>
        <v>0.76470588235294112</v>
      </c>
      <c r="V99" s="1">
        <f>COUNTIFS(Table2[Sub-Sector],Table4[[#This Row],[Sub-Sector]],Table2[Sharpe Ratio],"&gt;=0.10")/Table4[[#This Row],[Count]]</f>
        <v>0</v>
      </c>
      <c r="W9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524.5</v>
      </c>
      <c r="X99">
        <f>_xlfn.RANK.AVG(Table4[[#This Row],[Score]],Table4[Score],1)</f>
        <v>91</v>
      </c>
      <c r="Y9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305</v>
      </c>
      <c r="Z99">
        <f>_xlfn.RANK.AVG(Table4[[#This Row],[Score 2 ]],Table4[[Score 2 ]],1)</f>
        <v>98</v>
      </c>
    </row>
    <row r="100" spans="1:26" x14ac:dyDescent="0.3">
      <c r="A100" t="s">
        <v>576</v>
      </c>
      <c r="B100">
        <f>COUNTIFS(Table2[Sub-Sector],Table4[[#This Row],[Sub-Sector]])</f>
        <v>8</v>
      </c>
      <c r="C100" s="1">
        <f>COUNTIFS(Table2[Sub-Sector],Table4[[#This Row],[Sub-Sector]],Table2[Uptrend],"Uptrend")/Table4[[#This Row],[Count]]</f>
        <v>0</v>
      </c>
      <c r="D100" s="1">
        <f>COUNTIFS(Table2[Sub-Sector],Table4[[#This Row],[Sub-Sector]],Table2[1W Return vs Nifty],"&gt;=5")/Table4[[#This Row],[Count]]</f>
        <v>0</v>
      </c>
      <c r="E100" s="1">
        <f>COUNTIFS(Table2[Sub-Sector],Table4[[#This Row],[Sub-Sector]],Table2[1M Return vs Nifty],"&gt;=5")/Table4[[#This Row],[Count]]</f>
        <v>0.125</v>
      </c>
      <c r="F100" s="1">
        <f>COUNTIFS(Table2[Sub-Sector],Table4[[#This Row],[Sub-Sector]],Table2[6M Return vs Nifty],"&gt;=10")/Table4[[#This Row],[Count]]</f>
        <v>0.25</v>
      </c>
      <c r="G100" s="1">
        <f>COUNTIFS(Table2[Sub-Sector],Table4[[#This Row],[Sub-Sector]],Table2[1Y Return vs Nifty],"&gt;=10")/Table4[[#This Row],[Count]]</f>
        <v>0</v>
      </c>
      <c r="H100" s="1">
        <f>COUNTIFS(Table2[Sub-Sector],Table4[[#This Row],[Sub-Sector]],Table2[RSI Exponential â€“ 14D],"&gt;=50")/Table4[[#This Row],[Count]]</f>
        <v>0.75</v>
      </c>
      <c r="I100" s="1">
        <f>COUNTIFS(Table2[Sub-Sector],Table4[[#This Row],[Sub-Sector]],Table2[Relative Volume],"&gt;=1")/Table4[[#This Row],[Count]]</f>
        <v>0.375</v>
      </c>
      <c r="J100" s="1">
        <f>COUNTIFS(Table2[Sub-Sector],Table4[[#This Row],[Sub-Sector]],Table2[% Away From Day Low],"&gt;=0.05")/Table4[[#This Row],[Count]]</f>
        <v>0</v>
      </c>
      <c r="K100" s="1">
        <f>COUNTIFS(Table2[Sub-Sector],Table4[[#This Row],[Sub-Sector]],Table2[% Away From Day High],"&lt;=0.05")/Table4[[#This Row],[Count]]</f>
        <v>0.875</v>
      </c>
      <c r="L100" s="1">
        <f>COUNTIFS(Table2[Sub-Sector],Table4[[#This Row],[Sub-Sector]],Table2[% Away From Current Week Low],"&gt;=0.05")/Table4[[#This Row],[Count]]</f>
        <v>0.125</v>
      </c>
      <c r="M100" s="1">
        <f>COUNTIFS(Table2[Sub-Sector],Table4[[#This Row],[Sub-Sector]],Table2[% Away From Current Week High],"&lt;=0.05")/Table4[[#This Row],[Count]]</f>
        <v>0.875</v>
      </c>
      <c r="N100" s="1">
        <f>COUNTIFS(Table2[Sub-Sector],Table4[[#This Row],[Sub-Sector]],Table2[% Away From Current Month Low],"&gt;=0.05")/Table4[[#This Row],[Count]]</f>
        <v>0.125</v>
      </c>
      <c r="O100" s="1">
        <f>COUNTIFS(Table2[Sub-Sector],Table4[[#This Row],[Sub-Sector]],Table2[% Away From Current Month High],"&lt;=0.05")/Table4[[#This Row],[Count]]</f>
        <v>0.875</v>
      </c>
      <c r="P100" s="1">
        <f>COUNTIFS(Table2[Sub-Sector],Table4[[#This Row],[Sub-Sector]],Table2[% Away From 52W High],"&lt;=10")/Table4[[#This Row],[Count]]</f>
        <v>0</v>
      </c>
      <c r="Q100" s="1">
        <f>COUNTIFS(Table2[Sub-Sector],Table4[[#This Row],[Sub-Sector]],Table2[% Away From 52W Low],"&gt;=10")/Table4[[#This Row],[Count]]</f>
        <v>1</v>
      </c>
      <c r="R100" s="1">
        <f>COUNTIFS(Table2[Sub-Sector],Table4[[#This Row],[Sub-Sector]],Table2[% Price above 20 EMA],"&gt;=0")/Table4[[#This Row],[Count]]</f>
        <v>0.375</v>
      </c>
      <c r="S100" s="1">
        <f>COUNTIFS(Table2[Sub-Sector],Table4[[#This Row],[Sub-Sector]],Table2[% Price above 50 EMA],"&gt;=0")/Table4[[#This Row],[Count]]</f>
        <v>0.25</v>
      </c>
      <c r="T100" s="1">
        <f>COUNTIFS(Table2[Sub-Sector],Table4[[#This Row],[Sub-Sector]],Table2[% Price above 200 EMA],"&gt;=0")/Table4[[#This Row],[Count]]</f>
        <v>0.5</v>
      </c>
      <c r="U100" s="1">
        <f>COUNTIFS(Table2[Sub-Sector],Table4[[#This Row],[Sub-Sector]],Table2[Rate of Change - Zone],"Positive")/Table4[[#This Row],[Count]]</f>
        <v>0.875</v>
      </c>
      <c r="V100" s="1">
        <f>COUNTIFS(Table2[Sub-Sector],Table4[[#This Row],[Sub-Sector]],Table2[Sharpe Ratio],"&gt;=0.10")/Table4[[#This Row],[Count]]</f>
        <v>0</v>
      </c>
      <c r="W10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559</v>
      </c>
      <c r="X100">
        <f>_xlfn.RANK.AVG(Table4[[#This Row],[Score]],Table4[Score],1)</f>
        <v>104.5</v>
      </c>
      <c r="Y10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309</v>
      </c>
      <c r="Z100">
        <f>_xlfn.RANK.AVG(Table4[[#This Row],[Score 2 ]],Table4[[Score 2 ]],1)</f>
        <v>99</v>
      </c>
    </row>
    <row r="101" spans="1:26" x14ac:dyDescent="0.3">
      <c r="A101" t="s">
        <v>192</v>
      </c>
      <c r="B101">
        <f>COUNTIFS(Table2[Sub-Sector],Table4[[#This Row],[Sub-Sector]])</f>
        <v>6</v>
      </c>
      <c r="C101" s="1">
        <f>COUNTIFS(Table2[Sub-Sector],Table4[[#This Row],[Sub-Sector]],Table2[Uptrend],"Uptrend")/Table4[[#This Row],[Count]]</f>
        <v>0</v>
      </c>
      <c r="D101" s="1">
        <f>COUNTIFS(Table2[Sub-Sector],Table4[[#This Row],[Sub-Sector]],Table2[1W Return vs Nifty],"&gt;=5")/Table4[[#This Row],[Count]]</f>
        <v>0.16666666666666666</v>
      </c>
      <c r="E101" s="1">
        <f>COUNTIFS(Table2[Sub-Sector],Table4[[#This Row],[Sub-Sector]],Table2[1M Return vs Nifty],"&gt;=5")/Table4[[#This Row],[Count]]</f>
        <v>0.16666666666666666</v>
      </c>
      <c r="F101" s="1">
        <f>COUNTIFS(Table2[Sub-Sector],Table4[[#This Row],[Sub-Sector]],Table2[6M Return vs Nifty],"&gt;=10")/Table4[[#This Row],[Count]]</f>
        <v>0.16666666666666666</v>
      </c>
      <c r="G101" s="1">
        <f>COUNTIFS(Table2[Sub-Sector],Table4[[#This Row],[Sub-Sector]],Table2[1Y Return vs Nifty],"&gt;=10")/Table4[[#This Row],[Count]]</f>
        <v>0.16666666666666666</v>
      </c>
      <c r="H101" s="1">
        <f>COUNTIFS(Table2[Sub-Sector],Table4[[#This Row],[Sub-Sector]],Table2[RSI Exponential â€“ 14D],"&gt;=50")/Table4[[#This Row],[Count]]</f>
        <v>1</v>
      </c>
      <c r="I101" s="1">
        <f>COUNTIFS(Table2[Sub-Sector],Table4[[#This Row],[Sub-Sector]],Table2[Relative Volume],"&gt;=1")/Table4[[#This Row],[Count]]</f>
        <v>0.5</v>
      </c>
      <c r="J101" s="1">
        <f>COUNTIFS(Table2[Sub-Sector],Table4[[#This Row],[Sub-Sector]],Table2[% Away From Day Low],"&gt;=0.05")/Table4[[#This Row],[Count]]</f>
        <v>0.16666666666666666</v>
      </c>
      <c r="K101" s="1">
        <f>COUNTIFS(Table2[Sub-Sector],Table4[[#This Row],[Sub-Sector]],Table2[% Away From Day High],"&lt;=0.05")/Table4[[#This Row],[Count]]</f>
        <v>1</v>
      </c>
      <c r="L101" s="1">
        <f>COUNTIFS(Table2[Sub-Sector],Table4[[#This Row],[Sub-Sector]],Table2[% Away From Current Week Low],"&gt;=0.05")/Table4[[#This Row],[Count]]</f>
        <v>0.33333333333333331</v>
      </c>
      <c r="M101" s="1">
        <f>COUNTIFS(Table2[Sub-Sector],Table4[[#This Row],[Sub-Sector]],Table2[% Away From Current Week High],"&lt;=0.05")/Table4[[#This Row],[Count]]</f>
        <v>0.83333333333333337</v>
      </c>
      <c r="N101" s="1">
        <f>COUNTIFS(Table2[Sub-Sector],Table4[[#This Row],[Sub-Sector]],Table2[% Away From Current Month Low],"&gt;=0.05")/Table4[[#This Row],[Count]]</f>
        <v>0.33333333333333331</v>
      </c>
      <c r="O101" s="1">
        <f>COUNTIFS(Table2[Sub-Sector],Table4[[#This Row],[Sub-Sector]],Table2[% Away From Current Month High],"&lt;=0.05")/Table4[[#This Row],[Count]]</f>
        <v>0.83333333333333337</v>
      </c>
      <c r="P101" s="1">
        <f>COUNTIFS(Table2[Sub-Sector],Table4[[#This Row],[Sub-Sector]],Table2[% Away From 52W High],"&lt;=10")/Table4[[#This Row],[Count]]</f>
        <v>0</v>
      </c>
      <c r="Q101" s="1">
        <f>COUNTIFS(Table2[Sub-Sector],Table4[[#This Row],[Sub-Sector]],Table2[% Away From 52W Low],"&gt;=10")/Table4[[#This Row],[Count]]</f>
        <v>1</v>
      </c>
      <c r="R101" s="1">
        <f>COUNTIFS(Table2[Sub-Sector],Table4[[#This Row],[Sub-Sector]],Table2[% Price above 20 EMA],"&gt;=0")/Table4[[#This Row],[Count]]</f>
        <v>0.66666666666666663</v>
      </c>
      <c r="S101" s="1">
        <f>COUNTIFS(Table2[Sub-Sector],Table4[[#This Row],[Sub-Sector]],Table2[% Price above 50 EMA],"&gt;=0")/Table4[[#This Row],[Count]]</f>
        <v>0.16666666666666666</v>
      </c>
      <c r="T101" s="1">
        <f>COUNTIFS(Table2[Sub-Sector],Table4[[#This Row],[Sub-Sector]],Table2[% Price above 200 EMA],"&gt;=0")/Table4[[#This Row],[Count]]</f>
        <v>0.16666666666666666</v>
      </c>
      <c r="U101" s="1">
        <f>COUNTIFS(Table2[Sub-Sector],Table4[[#This Row],[Sub-Sector]],Table2[Rate of Change - Zone],"Positive")/Table4[[#This Row],[Count]]</f>
        <v>0.66666666666666663</v>
      </c>
      <c r="V101" s="1">
        <f>COUNTIFS(Table2[Sub-Sector],Table4[[#This Row],[Sub-Sector]],Table2[Sharpe Ratio],"&gt;=0.10")/Table4[[#This Row],[Count]]</f>
        <v>0</v>
      </c>
      <c r="W10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520.5</v>
      </c>
      <c r="X101">
        <f>_xlfn.RANK.AVG(Table4[[#This Row],[Score]],Table4[Score],1)</f>
        <v>89</v>
      </c>
      <c r="Y10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309.5</v>
      </c>
      <c r="Z101">
        <f>_xlfn.RANK.AVG(Table4[[#This Row],[Score 2 ]],Table4[[Score 2 ]],1)</f>
        <v>100</v>
      </c>
    </row>
    <row r="102" spans="1:26" x14ac:dyDescent="0.3">
      <c r="A102" t="s">
        <v>72</v>
      </c>
      <c r="B102">
        <f>COUNTIFS(Table2[Sub-Sector],Table4[[#This Row],[Sub-Sector]])</f>
        <v>3</v>
      </c>
      <c r="C102" s="1">
        <f>COUNTIFS(Table2[Sub-Sector],Table4[[#This Row],[Sub-Sector]],Table2[Uptrend],"Uptrend")/Table4[[#This Row],[Count]]</f>
        <v>0</v>
      </c>
      <c r="D102" s="1">
        <f>COUNTIFS(Table2[Sub-Sector],Table4[[#This Row],[Sub-Sector]],Table2[1W Return vs Nifty],"&gt;=5")/Table4[[#This Row],[Count]]</f>
        <v>0</v>
      </c>
      <c r="E102" s="1">
        <f>COUNTIFS(Table2[Sub-Sector],Table4[[#This Row],[Sub-Sector]],Table2[1M Return vs Nifty],"&gt;=5")/Table4[[#This Row],[Count]]</f>
        <v>0</v>
      </c>
      <c r="F102" s="1">
        <f>COUNTIFS(Table2[Sub-Sector],Table4[[#This Row],[Sub-Sector]],Table2[6M Return vs Nifty],"&gt;=10")/Table4[[#This Row],[Count]]</f>
        <v>0</v>
      </c>
      <c r="G102" s="1">
        <f>COUNTIFS(Table2[Sub-Sector],Table4[[#This Row],[Sub-Sector]],Table2[1Y Return vs Nifty],"&gt;=10")/Table4[[#This Row],[Count]]</f>
        <v>0.33333333333333331</v>
      </c>
      <c r="H102" s="1">
        <f>COUNTIFS(Table2[Sub-Sector],Table4[[#This Row],[Sub-Sector]],Table2[RSI Exponential â€“ 14D],"&gt;=50")/Table4[[#This Row],[Count]]</f>
        <v>0.66666666666666663</v>
      </c>
      <c r="I102" s="1">
        <f>COUNTIFS(Table2[Sub-Sector],Table4[[#This Row],[Sub-Sector]],Table2[Relative Volume],"&gt;=1")/Table4[[#This Row],[Count]]</f>
        <v>0</v>
      </c>
      <c r="J102" s="1">
        <f>COUNTIFS(Table2[Sub-Sector],Table4[[#This Row],[Sub-Sector]],Table2[% Away From Day Low],"&gt;=0.05")/Table4[[#This Row],[Count]]</f>
        <v>0</v>
      </c>
      <c r="K102" s="1">
        <f>COUNTIFS(Table2[Sub-Sector],Table4[[#This Row],[Sub-Sector]],Table2[% Away From Day High],"&lt;=0.05")/Table4[[#This Row],[Count]]</f>
        <v>1</v>
      </c>
      <c r="L102" s="1">
        <f>COUNTIFS(Table2[Sub-Sector],Table4[[#This Row],[Sub-Sector]],Table2[% Away From Current Week Low],"&gt;=0.05")/Table4[[#This Row],[Count]]</f>
        <v>0</v>
      </c>
      <c r="M102" s="1">
        <f>COUNTIFS(Table2[Sub-Sector],Table4[[#This Row],[Sub-Sector]],Table2[% Away From Current Week High],"&lt;=0.05")/Table4[[#This Row],[Count]]</f>
        <v>1</v>
      </c>
      <c r="N102" s="1">
        <f>COUNTIFS(Table2[Sub-Sector],Table4[[#This Row],[Sub-Sector]],Table2[% Away From Current Month Low],"&gt;=0.05")/Table4[[#This Row],[Count]]</f>
        <v>0</v>
      </c>
      <c r="O102" s="1">
        <f>COUNTIFS(Table2[Sub-Sector],Table4[[#This Row],[Sub-Sector]],Table2[% Away From Current Month High],"&lt;=0.05")/Table4[[#This Row],[Count]]</f>
        <v>1</v>
      </c>
      <c r="P102" s="1">
        <f>COUNTIFS(Table2[Sub-Sector],Table4[[#This Row],[Sub-Sector]],Table2[% Away From 52W High],"&lt;=10")/Table4[[#This Row],[Count]]</f>
        <v>0</v>
      </c>
      <c r="Q102" s="1">
        <f>COUNTIFS(Table2[Sub-Sector],Table4[[#This Row],[Sub-Sector]],Table2[% Away From 52W Low],"&gt;=10")/Table4[[#This Row],[Count]]</f>
        <v>1</v>
      </c>
      <c r="R102" s="1">
        <f>COUNTIFS(Table2[Sub-Sector],Table4[[#This Row],[Sub-Sector]],Table2[% Price above 20 EMA],"&gt;=0")/Table4[[#This Row],[Count]]</f>
        <v>0.66666666666666663</v>
      </c>
      <c r="S102" s="1">
        <f>COUNTIFS(Table2[Sub-Sector],Table4[[#This Row],[Sub-Sector]],Table2[% Price above 50 EMA],"&gt;=0")/Table4[[#This Row],[Count]]</f>
        <v>0</v>
      </c>
      <c r="T102" s="1">
        <f>COUNTIFS(Table2[Sub-Sector],Table4[[#This Row],[Sub-Sector]],Table2[% Price above 200 EMA],"&gt;=0")/Table4[[#This Row],[Count]]</f>
        <v>0.33333333333333331</v>
      </c>
      <c r="U102" s="1">
        <f>COUNTIFS(Table2[Sub-Sector],Table4[[#This Row],[Sub-Sector]],Table2[Rate of Change - Zone],"Positive")/Table4[[#This Row],[Count]]</f>
        <v>1</v>
      </c>
      <c r="V102" s="1">
        <f>COUNTIFS(Table2[Sub-Sector],Table4[[#This Row],[Sub-Sector]],Table2[Sharpe Ratio],"&gt;=0.10")/Table4[[#This Row],[Count]]</f>
        <v>0.33333333333333331</v>
      </c>
      <c r="W10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598</v>
      </c>
      <c r="X102">
        <f>_xlfn.RANK.AVG(Table4[[#This Row],[Score]],Table4[Score],1)</f>
        <v>111</v>
      </c>
      <c r="Y10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312.5</v>
      </c>
      <c r="Z102">
        <f>_xlfn.RANK.AVG(Table4[[#This Row],[Score 2 ]],Table4[[Score 2 ]],1)</f>
        <v>101</v>
      </c>
    </row>
    <row r="103" spans="1:26" x14ac:dyDescent="0.3">
      <c r="A103" t="s">
        <v>466</v>
      </c>
      <c r="B103">
        <f>COUNTIFS(Table2[Sub-Sector],Table4[[#This Row],[Sub-Sector]])</f>
        <v>9</v>
      </c>
      <c r="C103" s="1">
        <f>COUNTIFS(Table2[Sub-Sector],Table4[[#This Row],[Sub-Sector]],Table2[Uptrend],"Uptrend")/Table4[[#This Row],[Count]]</f>
        <v>0</v>
      </c>
      <c r="D103" s="1">
        <f>COUNTIFS(Table2[Sub-Sector],Table4[[#This Row],[Sub-Sector]],Table2[1W Return vs Nifty],"&gt;=5")/Table4[[#This Row],[Count]]</f>
        <v>0</v>
      </c>
      <c r="E103" s="1">
        <f>COUNTIFS(Table2[Sub-Sector],Table4[[#This Row],[Sub-Sector]],Table2[1M Return vs Nifty],"&gt;=5")/Table4[[#This Row],[Count]]</f>
        <v>0</v>
      </c>
      <c r="F103" s="1">
        <f>COUNTIFS(Table2[Sub-Sector],Table4[[#This Row],[Sub-Sector]],Table2[6M Return vs Nifty],"&gt;=10")/Table4[[#This Row],[Count]]</f>
        <v>0</v>
      </c>
      <c r="G103" s="1">
        <f>COUNTIFS(Table2[Sub-Sector],Table4[[#This Row],[Sub-Sector]],Table2[1Y Return vs Nifty],"&gt;=10")/Table4[[#This Row],[Count]]</f>
        <v>0.33333333333333331</v>
      </c>
      <c r="H103" s="1">
        <f>COUNTIFS(Table2[Sub-Sector],Table4[[#This Row],[Sub-Sector]],Table2[RSI Exponential â€“ 14D],"&gt;=50")/Table4[[#This Row],[Count]]</f>
        <v>0.77777777777777779</v>
      </c>
      <c r="I103" s="1">
        <f>COUNTIFS(Table2[Sub-Sector],Table4[[#This Row],[Sub-Sector]],Table2[Relative Volume],"&gt;=1")/Table4[[#This Row],[Count]]</f>
        <v>0.33333333333333331</v>
      </c>
      <c r="J103" s="1">
        <f>COUNTIFS(Table2[Sub-Sector],Table4[[#This Row],[Sub-Sector]],Table2[% Away From Day Low],"&gt;=0.05")/Table4[[#This Row],[Count]]</f>
        <v>0.1111111111111111</v>
      </c>
      <c r="K103" s="1">
        <f>COUNTIFS(Table2[Sub-Sector],Table4[[#This Row],[Sub-Sector]],Table2[% Away From Day High],"&lt;=0.05")/Table4[[#This Row],[Count]]</f>
        <v>1</v>
      </c>
      <c r="L103" s="1">
        <f>COUNTIFS(Table2[Sub-Sector],Table4[[#This Row],[Sub-Sector]],Table2[% Away From Current Week Low],"&gt;=0.05")/Table4[[#This Row],[Count]]</f>
        <v>0.1111111111111111</v>
      </c>
      <c r="M103" s="1">
        <f>COUNTIFS(Table2[Sub-Sector],Table4[[#This Row],[Sub-Sector]],Table2[% Away From Current Week High],"&lt;=0.05")/Table4[[#This Row],[Count]]</f>
        <v>1</v>
      </c>
      <c r="N103" s="1">
        <f>COUNTIFS(Table2[Sub-Sector],Table4[[#This Row],[Sub-Sector]],Table2[% Away From Current Month Low],"&gt;=0.05")/Table4[[#This Row],[Count]]</f>
        <v>0.1111111111111111</v>
      </c>
      <c r="O103" s="1">
        <f>COUNTIFS(Table2[Sub-Sector],Table4[[#This Row],[Sub-Sector]],Table2[% Away From Current Month High],"&lt;=0.05")/Table4[[#This Row],[Count]]</f>
        <v>1</v>
      </c>
      <c r="P103" s="1">
        <f>COUNTIFS(Table2[Sub-Sector],Table4[[#This Row],[Sub-Sector]],Table2[% Away From 52W High],"&lt;=10")/Table4[[#This Row],[Count]]</f>
        <v>0</v>
      </c>
      <c r="Q103" s="1">
        <f>COUNTIFS(Table2[Sub-Sector],Table4[[#This Row],[Sub-Sector]],Table2[% Away From 52W Low],"&gt;=10")/Table4[[#This Row],[Count]]</f>
        <v>0.77777777777777779</v>
      </c>
      <c r="R103" s="1">
        <f>COUNTIFS(Table2[Sub-Sector],Table4[[#This Row],[Sub-Sector]],Table2[% Price above 20 EMA],"&gt;=0")/Table4[[#This Row],[Count]]</f>
        <v>0.66666666666666663</v>
      </c>
      <c r="S103" s="1">
        <f>COUNTIFS(Table2[Sub-Sector],Table4[[#This Row],[Sub-Sector]],Table2[% Price above 50 EMA],"&gt;=0")/Table4[[#This Row],[Count]]</f>
        <v>0.44444444444444442</v>
      </c>
      <c r="T103" s="1">
        <f>COUNTIFS(Table2[Sub-Sector],Table4[[#This Row],[Sub-Sector]],Table2[% Price above 200 EMA],"&gt;=0")/Table4[[#This Row],[Count]]</f>
        <v>0.33333333333333331</v>
      </c>
      <c r="U103" s="1">
        <f>COUNTIFS(Table2[Sub-Sector],Table4[[#This Row],[Sub-Sector]],Table2[Rate of Change - Zone],"Positive")/Table4[[#This Row],[Count]]</f>
        <v>0.77777777777777779</v>
      </c>
      <c r="V103" s="1">
        <f>COUNTIFS(Table2[Sub-Sector],Table4[[#This Row],[Sub-Sector]],Table2[Sharpe Ratio],"&gt;=0.10")/Table4[[#This Row],[Count]]</f>
        <v>0.44444444444444442</v>
      </c>
      <c r="W10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611.5</v>
      </c>
      <c r="X103">
        <f>_xlfn.RANK.AVG(Table4[[#This Row],[Score]],Table4[Score],1)</f>
        <v>112</v>
      </c>
      <c r="Y10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326</v>
      </c>
      <c r="Z103">
        <f>_xlfn.RANK.AVG(Table4[[#This Row],[Score 2 ]],Table4[[Score 2 ]],1)</f>
        <v>102</v>
      </c>
    </row>
    <row r="104" spans="1:26" x14ac:dyDescent="0.3">
      <c r="A104" t="s">
        <v>494</v>
      </c>
      <c r="B104">
        <f>COUNTIFS(Table2[Sub-Sector],Table4[[#This Row],[Sub-Sector]])</f>
        <v>17</v>
      </c>
      <c r="C104" s="1">
        <f>COUNTIFS(Table2[Sub-Sector],Table4[[#This Row],[Sub-Sector]],Table2[Uptrend],"Uptrend")/Table4[[#This Row],[Count]]</f>
        <v>0.11764705882352941</v>
      </c>
      <c r="D104" s="1">
        <f>COUNTIFS(Table2[Sub-Sector],Table4[[#This Row],[Sub-Sector]],Table2[1W Return vs Nifty],"&gt;=5")/Table4[[#This Row],[Count]]</f>
        <v>0.11764705882352941</v>
      </c>
      <c r="E104" s="1">
        <f>COUNTIFS(Table2[Sub-Sector],Table4[[#This Row],[Sub-Sector]],Table2[1M Return vs Nifty],"&gt;=5")/Table4[[#This Row],[Count]]</f>
        <v>0.17647058823529413</v>
      </c>
      <c r="F104" s="1">
        <f>COUNTIFS(Table2[Sub-Sector],Table4[[#This Row],[Sub-Sector]],Table2[6M Return vs Nifty],"&gt;=10")/Table4[[#This Row],[Count]]</f>
        <v>0.29411764705882354</v>
      </c>
      <c r="G104" s="1">
        <f>COUNTIFS(Table2[Sub-Sector],Table4[[#This Row],[Sub-Sector]],Table2[1Y Return vs Nifty],"&gt;=10")/Table4[[#This Row],[Count]]</f>
        <v>0.17647058823529413</v>
      </c>
      <c r="H104" s="1">
        <f>COUNTIFS(Table2[Sub-Sector],Table4[[#This Row],[Sub-Sector]],Table2[RSI Exponential â€“ 14D],"&gt;=50")/Table4[[#This Row],[Count]]</f>
        <v>0.82352941176470584</v>
      </c>
      <c r="I104" s="1">
        <f>COUNTIFS(Table2[Sub-Sector],Table4[[#This Row],[Sub-Sector]],Table2[Relative Volume],"&gt;=1")/Table4[[#This Row],[Count]]</f>
        <v>0</v>
      </c>
      <c r="J104" s="1">
        <f>COUNTIFS(Table2[Sub-Sector],Table4[[#This Row],[Sub-Sector]],Table2[% Away From Day Low],"&gt;=0.05")/Table4[[#This Row],[Count]]</f>
        <v>0</v>
      </c>
      <c r="K104" s="1">
        <f>COUNTIFS(Table2[Sub-Sector],Table4[[#This Row],[Sub-Sector]],Table2[% Away From Day High],"&lt;=0.05")/Table4[[#This Row],[Count]]</f>
        <v>0.94117647058823528</v>
      </c>
      <c r="L104" s="1">
        <f>COUNTIFS(Table2[Sub-Sector],Table4[[#This Row],[Sub-Sector]],Table2[% Away From Current Week Low],"&gt;=0.05")/Table4[[#This Row],[Count]]</f>
        <v>5.8823529411764705E-2</v>
      </c>
      <c r="M104" s="1">
        <f>COUNTIFS(Table2[Sub-Sector],Table4[[#This Row],[Sub-Sector]],Table2[% Away From Current Week High],"&lt;=0.05")/Table4[[#This Row],[Count]]</f>
        <v>0.94117647058823528</v>
      </c>
      <c r="N104" s="1">
        <f>COUNTIFS(Table2[Sub-Sector],Table4[[#This Row],[Sub-Sector]],Table2[% Away From Current Month Low],"&gt;=0.05")/Table4[[#This Row],[Count]]</f>
        <v>5.8823529411764705E-2</v>
      </c>
      <c r="O104" s="1">
        <f>COUNTIFS(Table2[Sub-Sector],Table4[[#This Row],[Sub-Sector]],Table2[% Away From Current Month High],"&lt;=0.05")/Table4[[#This Row],[Count]]</f>
        <v>0.94117647058823528</v>
      </c>
      <c r="P104" s="1">
        <f>COUNTIFS(Table2[Sub-Sector],Table4[[#This Row],[Sub-Sector]],Table2[% Away From 52W High],"&lt;=10")/Table4[[#This Row],[Count]]</f>
        <v>5.8823529411764705E-2</v>
      </c>
      <c r="Q104" s="1">
        <f>COUNTIFS(Table2[Sub-Sector],Table4[[#This Row],[Sub-Sector]],Table2[% Away From 52W Low],"&gt;=10")/Table4[[#This Row],[Count]]</f>
        <v>0.76470588235294112</v>
      </c>
      <c r="R104" s="1">
        <f>COUNTIFS(Table2[Sub-Sector],Table4[[#This Row],[Sub-Sector]],Table2[% Price above 20 EMA],"&gt;=0")/Table4[[#This Row],[Count]]</f>
        <v>0.70588235294117652</v>
      </c>
      <c r="S104" s="1">
        <f>COUNTIFS(Table2[Sub-Sector],Table4[[#This Row],[Sub-Sector]],Table2[% Price above 50 EMA],"&gt;=0")/Table4[[#This Row],[Count]]</f>
        <v>0.41176470588235292</v>
      </c>
      <c r="T104" s="1">
        <f>COUNTIFS(Table2[Sub-Sector],Table4[[#This Row],[Sub-Sector]],Table2[% Price above 200 EMA],"&gt;=0")/Table4[[#This Row],[Count]]</f>
        <v>0.41176470588235292</v>
      </c>
      <c r="U104" s="1">
        <f>COUNTIFS(Table2[Sub-Sector],Table4[[#This Row],[Sub-Sector]],Table2[Rate of Change - Zone],"Positive")/Table4[[#This Row],[Count]]</f>
        <v>0.88235294117647056</v>
      </c>
      <c r="V104" s="1">
        <f>COUNTIFS(Table2[Sub-Sector],Table4[[#This Row],[Sub-Sector]],Table2[Sharpe Ratio],"&gt;=0.10")/Table4[[#This Row],[Count]]</f>
        <v>0.11764705882352941</v>
      </c>
      <c r="W10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519</v>
      </c>
      <c r="X104">
        <f>_xlfn.RANK.AVG(Table4[[#This Row],[Score]],Table4[Score],1)</f>
        <v>87.5</v>
      </c>
      <c r="Y10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332</v>
      </c>
      <c r="Z104">
        <f>_xlfn.RANK.AVG(Table4[[#This Row],[Score 2 ]],Table4[[Score 2 ]],1)</f>
        <v>103</v>
      </c>
    </row>
    <row r="105" spans="1:26" x14ac:dyDescent="0.3">
      <c r="A105" t="s">
        <v>43</v>
      </c>
      <c r="B105">
        <f>COUNTIFS(Table2[Sub-Sector],Table4[[#This Row],[Sub-Sector]])</f>
        <v>3</v>
      </c>
      <c r="C105" s="1">
        <f>COUNTIFS(Table2[Sub-Sector],Table4[[#This Row],[Sub-Sector]],Table2[Uptrend],"Uptrend")/Table4[[#This Row],[Count]]</f>
        <v>0</v>
      </c>
      <c r="D105" s="1">
        <f>COUNTIFS(Table2[Sub-Sector],Table4[[#This Row],[Sub-Sector]],Table2[1W Return vs Nifty],"&gt;=5")/Table4[[#This Row],[Count]]</f>
        <v>0.33333333333333331</v>
      </c>
      <c r="E105" s="1">
        <f>COUNTIFS(Table2[Sub-Sector],Table4[[#This Row],[Sub-Sector]],Table2[1M Return vs Nifty],"&gt;=5")/Table4[[#This Row],[Count]]</f>
        <v>0</v>
      </c>
      <c r="F105" s="1">
        <f>COUNTIFS(Table2[Sub-Sector],Table4[[#This Row],[Sub-Sector]],Table2[6M Return vs Nifty],"&gt;=10")/Table4[[#This Row],[Count]]</f>
        <v>0</v>
      </c>
      <c r="G105" s="1">
        <f>COUNTIFS(Table2[Sub-Sector],Table4[[#This Row],[Sub-Sector]],Table2[1Y Return vs Nifty],"&gt;=10")/Table4[[#This Row],[Count]]</f>
        <v>0</v>
      </c>
      <c r="H105" s="1">
        <f>COUNTIFS(Table2[Sub-Sector],Table4[[#This Row],[Sub-Sector]],Table2[RSI Exponential â€“ 14D],"&gt;=50")/Table4[[#This Row],[Count]]</f>
        <v>0.66666666666666663</v>
      </c>
      <c r="I105" s="1">
        <f>COUNTIFS(Table2[Sub-Sector],Table4[[#This Row],[Sub-Sector]],Table2[Relative Volume],"&gt;=1")/Table4[[#This Row],[Count]]</f>
        <v>0.66666666666666663</v>
      </c>
      <c r="J105" s="1">
        <f>COUNTIFS(Table2[Sub-Sector],Table4[[#This Row],[Sub-Sector]],Table2[% Away From Day Low],"&gt;=0.05")/Table4[[#This Row],[Count]]</f>
        <v>0</v>
      </c>
      <c r="K105" s="1">
        <f>COUNTIFS(Table2[Sub-Sector],Table4[[#This Row],[Sub-Sector]],Table2[% Away From Day High],"&lt;=0.05")/Table4[[#This Row],[Count]]</f>
        <v>1</v>
      </c>
      <c r="L105" s="1">
        <f>COUNTIFS(Table2[Sub-Sector],Table4[[#This Row],[Sub-Sector]],Table2[% Away From Current Week Low],"&gt;=0.05")/Table4[[#This Row],[Count]]</f>
        <v>0</v>
      </c>
      <c r="M105" s="1">
        <f>COUNTIFS(Table2[Sub-Sector],Table4[[#This Row],[Sub-Sector]],Table2[% Away From Current Week High],"&lt;=0.05")/Table4[[#This Row],[Count]]</f>
        <v>1</v>
      </c>
      <c r="N105" s="1">
        <f>COUNTIFS(Table2[Sub-Sector],Table4[[#This Row],[Sub-Sector]],Table2[% Away From Current Month Low],"&gt;=0.05")/Table4[[#This Row],[Count]]</f>
        <v>0</v>
      </c>
      <c r="O105" s="1">
        <f>COUNTIFS(Table2[Sub-Sector],Table4[[#This Row],[Sub-Sector]],Table2[% Away From Current Month High],"&lt;=0.05")/Table4[[#This Row],[Count]]</f>
        <v>1</v>
      </c>
      <c r="P105" s="1">
        <f>COUNTIFS(Table2[Sub-Sector],Table4[[#This Row],[Sub-Sector]],Table2[% Away From 52W High],"&lt;=10")/Table4[[#This Row],[Count]]</f>
        <v>0</v>
      </c>
      <c r="Q105" s="1">
        <f>COUNTIFS(Table2[Sub-Sector],Table4[[#This Row],[Sub-Sector]],Table2[% Away From 52W Low],"&gt;=10")/Table4[[#This Row],[Count]]</f>
        <v>1</v>
      </c>
      <c r="R105" s="1">
        <f>COUNTIFS(Table2[Sub-Sector],Table4[[#This Row],[Sub-Sector]],Table2[% Price above 20 EMA],"&gt;=0")/Table4[[#This Row],[Count]]</f>
        <v>0.33333333333333331</v>
      </c>
      <c r="S105" s="1">
        <f>COUNTIFS(Table2[Sub-Sector],Table4[[#This Row],[Sub-Sector]],Table2[% Price above 50 EMA],"&gt;=0")/Table4[[#This Row],[Count]]</f>
        <v>0</v>
      </c>
      <c r="T105" s="1">
        <f>COUNTIFS(Table2[Sub-Sector],Table4[[#This Row],[Sub-Sector]],Table2[% Price above 200 EMA],"&gt;=0")/Table4[[#This Row],[Count]]</f>
        <v>0</v>
      </c>
      <c r="U105" s="1">
        <f>COUNTIFS(Table2[Sub-Sector],Table4[[#This Row],[Sub-Sector]],Table2[Rate of Change - Zone],"Positive")/Table4[[#This Row],[Count]]</f>
        <v>0.66666666666666663</v>
      </c>
      <c r="V105" s="1">
        <f>COUNTIFS(Table2[Sub-Sector],Table4[[#This Row],[Sub-Sector]],Table2[Sharpe Ratio],"&gt;=0.10")/Table4[[#This Row],[Count]]</f>
        <v>0.33333333333333331</v>
      </c>
      <c r="W10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559</v>
      </c>
      <c r="X105">
        <f>_xlfn.RANK.AVG(Table4[[#This Row],[Score]],Table4[Score],1)</f>
        <v>104.5</v>
      </c>
      <c r="Y10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332.5</v>
      </c>
      <c r="Z105">
        <f>_xlfn.RANK.AVG(Table4[[#This Row],[Score 2 ]],Table4[[Score 2 ]],1)</f>
        <v>104</v>
      </c>
    </row>
    <row r="106" spans="1:26" x14ac:dyDescent="0.3">
      <c r="A106" t="s">
        <v>18</v>
      </c>
      <c r="B106">
        <f>COUNTIFS(Table2[Sub-Sector],Table4[[#This Row],[Sub-Sector]])</f>
        <v>6</v>
      </c>
      <c r="C106" s="1">
        <f>COUNTIFS(Table2[Sub-Sector],Table4[[#This Row],[Sub-Sector]],Table2[Uptrend],"Uptrend")/Table4[[#This Row],[Count]]</f>
        <v>0</v>
      </c>
      <c r="D106" s="1">
        <f>COUNTIFS(Table2[Sub-Sector],Table4[[#This Row],[Sub-Sector]],Table2[1W Return vs Nifty],"&gt;=5")/Table4[[#This Row],[Count]]</f>
        <v>0</v>
      </c>
      <c r="E106" s="1">
        <f>COUNTIFS(Table2[Sub-Sector],Table4[[#This Row],[Sub-Sector]],Table2[1M Return vs Nifty],"&gt;=5")/Table4[[#This Row],[Count]]</f>
        <v>0</v>
      </c>
      <c r="F106" s="1">
        <f>COUNTIFS(Table2[Sub-Sector],Table4[[#This Row],[Sub-Sector]],Table2[6M Return vs Nifty],"&gt;=10")/Table4[[#This Row],[Count]]</f>
        <v>0</v>
      </c>
      <c r="G106" s="1">
        <f>COUNTIFS(Table2[Sub-Sector],Table4[[#This Row],[Sub-Sector]],Table2[1Y Return vs Nifty],"&gt;=10")/Table4[[#This Row],[Count]]</f>
        <v>0.16666666666666666</v>
      </c>
      <c r="H106" s="1">
        <f>COUNTIFS(Table2[Sub-Sector],Table4[[#This Row],[Sub-Sector]],Table2[RSI Exponential â€“ 14D],"&gt;=50")/Table4[[#This Row],[Count]]</f>
        <v>0.83333333333333337</v>
      </c>
      <c r="I106" s="1">
        <f>COUNTIFS(Table2[Sub-Sector],Table4[[#This Row],[Sub-Sector]],Table2[Relative Volume],"&gt;=1")/Table4[[#This Row],[Count]]</f>
        <v>0.33333333333333331</v>
      </c>
      <c r="J106" s="1">
        <f>COUNTIFS(Table2[Sub-Sector],Table4[[#This Row],[Sub-Sector]],Table2[% Away From Day Low],"&gt;=0.05")/Table4[[#This Row],[Count]]</f>
        <v>0</v>
      </c>
      <c r="K106" s="1">
        <f>COUNTIFS(Table2[Sub-Sector],Table4[[#This Row],[Sub-Sector]],Table2[% Away From Day High],"&lt;=0.05")/Table4[[#This Row],[Count]]</f>
        <v>1</v>
      </c>
      <c r="L106" s="1">
        <f>COUNTIFS(Table2[Sub-Sector],Table4[[#This Row],[Sub-Sector]],Table2[% Away From Current Week Low],"&gt;=0.05")/Table4[[#This Row],[Count]]</f>
        <v>0.16666666666666666</v>
      </c>
      <c r="M106" s="1">
        <f>COUNTIFS(Table2[Sub-Sector],Table4[[#This Row],[Sub-Sector]],Table2[% Away From Current Week High],"&lt;=0.05")/Table4[[#This Row],[Count]]</f>
        <v>1</v>
      </c>
      <c r="N106" s="1">
        <f>COUNTIFS(Table2[Sub-Sector],Table4[[#This Row],[Sub-Sector]],Table2[% Away From Current Month Low],"&gt;=0.05")/Table4[[#This Row],[Count]]</f>
        <v>0.16666666666666666</v>
      </c>
      <c r="O106" s="1">
        <f>COUNTIFS(Table2[Sub-Sector],Table4[[#This Row],[Sub-Sector]],Table2[% Away From Current Month High],"&lt;=0.05")/Table4[[#This Row],[Count]]</f>
        <v>1</v>
      </c>
      <c r="P106" s="1">
        <f>COUNTIFS(Table2[Sub-Sector],Table4[[#This Row],[Sub-Sector]],Table2[% Away From 52W High],"&lt;=10")/Table4[[#This Row],[Count]]</f>
        <v>0</v>
      </c>
      <c r="Q106" s="1">
        <f>COUNTIFS(Table2[Sub-Sector],Table4[[#This Row],[Sub-Sector]],Table2[% Away From 52W Low],"&gt;=10")/Table4[[#This Row],[Count]]</f>
        <v>1</v>
      </c>
      <c r="R106" s="1">
        <f>COUNTIFS(Table2[Sub-Sector],Table4[[#This Row],[Sub-Sector]],Table2[% Price above 20 EMA],"&gt;=0")/Table4[[#This Row],[Count]]</f>
        <v>0.66666666666666663</v>
      </c>
      <c r="S106" s="1">
        <f>COUNTIFS(Table2[Sub-Sector],Table4[[#This Row],[Sub-Sector]],Table2[% Price above 50 EMA],"&gt;=0")/Table4[[#This Row],[Count]]</f>
        <v>0</v>
      </c>
      <c r="T106" s="1">
        <f>COUNTIFS(Table2[Sub-Sector],Table4[[#This Row],[Sub-Sector]],Table2[% Price above 200 EMA],"&gt;=0")/Table4[[#This Row],[Count]]</f>
        <v>0.16666666666666666</v>
      </c>
      <c r="U106" s="1">
        <f>COUNTIFS(Table2[Sub-Sector],Table4[[#This Row],[Sub-Sector]],Table2[Rate of Change - Zone],"Positive")/Table4[[#This Row],[Count]]</f>
        <v>0.83333333333333337</v>
      </c>
      <c r="V106" s="1">
        <f>COUNTIFS(Table2[Sub-Sector],Table4[[#This Row],[Sub-Sector]],Table2[Sharpe Ratio],"&gt;=0.10")/Table4[[#This Row],[Count]]</f>
        <v>0.33333333333333331</v>
      </c>
      <c r="W10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624</v>
      </c>
      <c r="X106">
        <f>_xlfn.RANK.AVG(Table4[[#This Row],[Score]],Table4[Score],1)</f>
        <v>113</v>
      </c>
      <c r="Y10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338.5</v>
      </c>
      <c r="Z106">
        <f>_xlfn.RANK.AVG(Table4[[#This Row],[Score 2 ]],Table4[[Score 2 ]],1)</f>
        <v>105</v>
      </c>
    </row>
    <row r="107" spans="1:26" x14ac:dyDescent="0.3">
      <c r="A107" t="s">
        <v>2087</v>
      </c>
      <c r="B107">
        <f>COUNTIFS(Table2[Sub-Sector],Table4[[#This Row],[Sub-Sector]])</f>
        <v>3</v>
      </c>
      <c r="C107" s="1">
        <f>COUNTIFS(Table2[Sub-Sector],Table4[[#This Row],[Sub-Sector]],Table2[Uptrend],"Uptrend")/Table4[[#This Row],[Count]]</f>
        <v>0</v>
      </c>
      <c r="D107" s="1">
        <f>COUNTIFS(Table2[Sub-Sector],Table4[[#This Row],[Sub-Sector]],Table2[1W Return vs Nifty],"&gt;=5")/Table4[[#This Row],[Count]]</f>
        <v>0.33333333333333331</v>
      </c>
      <c r="E107" s="1">
        <f>COUNTIFS(Table2[Sub-Sector],Table4[[#This Row],[Sub-Sector]],Table2[1M Return vs Nifty],"&gt;=5")/Table4[[#This Row],[Count]]</f>
        <v>0</v>
      </c>
      <c r="F107" s="1">
        <f>COUNTIFS(Table2[Sub-Sector],Table4[[#This Row],[Sub-Sector]],Table2[6M Return vs Nifty],"&gt;=10")/Table4[[#This Row],[Count]]</f>
        <v>0</v>
      </c>
      <c r="G107" s="1">
        <f>COUNTIFS(Table2[Sub-Sector],Table4[[#This Row],[Sub-Sector]],Table2[1Y Return vs Nifty],"&gt;=10")/Table4[[#This Row],[Count]]</f>
        <v>0</v>
      </c>
      <c r="H107" s="1">
        <f>COUNTIFS(Table2[Sub-Sector],Table4[[#This Row],[Sub-Sector]],Table2[RSI Exponential â€“ 14D],"&gt;=50")/Table4[[#This Row],[Count]]</f>
        <v>0.66666666666666663</v>
      </c>
      <c r="I107" s="1">
        <f>COUNTIFS(Table2[Sub-Sector],Table4[[#This Row],[Sub-Sector]],Table2[Relative Volume],"&gt;=1")/Table4[[#This Row],[Count]]</f>
        <v>0.66666666666666663</v>
      </c>
      <c r="J107" s="1">
        <f>COUNTIFS(Table2[Sub-Sector],Table4[[#This Row],[Sub-Sector]],Table2[% Away From Day Low],"&gt;=0.05")/Table4[[#This Row],[Count]]</f>
        <v>0</v>
      </c>
      <c r="K107" s="1">
        <f>COUNTIFS(Table2[Sub-Sector],Table4[[#This Row],[Sub-Sector]],Table2[% Away From Day High],"&lt;=0.05")/Table4[[#This Row],[Count]]</f>
        <v>1</v>
      </c>
      <c r="L107" s="1">
        <f>COUNTIFS(Table2[Sub-Sector],Table4[[#This Row],[Sub-Sector]],Table2[% Away From Current Week Low],"&gt;=0.05")/Table4[[#This Row],[Count]]</f>
        <v>0.33333333333333331</v>
      </c>
      <c r="M107" s="1">
        <f>COUNTIFS(Table2[Sub-Sector],Table4[[#This Row],[Sub-Sector]],Table2[% Away From Current Week High],"&lt;=0.05")/Table4[[#This Row],[Count]]</f>
        <v>1</v>
      </c>
      <c r="N107" s="1">
        <f>COUNTIFS(Table2[Sub-Sector],Table4[[#This Row],[Sub-Sector]],Table2[% Away From Current Month Low],"&gt;=0.05")/Table4[[#This Row],[Count]]</f>
        <v>0.33333333333333331</v>
      </c>
      <c r="O107" s="1">
        <f>COUNTIFS(Table2[Sub-Sector],Table4[[#This Row],[Sub-Sector]],Table2[% Away From Current Month High],"&lt;=0.05")/Table4[[#This Row],[Count]]</f>
        <v>1</v>
      </c>
      <c r="P107" s="1">
        <f>COUNTIFS(Table2[Sub-Sector],Table4[[#This Row],[Sub-Sector]],Table2[% Away From 52W High],"&lt;=10")/Table4[[#This Row],[Count]]</f>
        <v>0</v>
      </c>
      <c r="Q107" s="1">
        <f>COUNTIFS(Table2[Sub-Sector],Table4[[#This Row],[Sub-Sector]],Table2[% Away From 52W Low],"&gt;=10")/Table4[[#This Row],[Count]]</f>
        <v>0.66666666666666663</v>
      </c>
      <c r="R107" s="1">
        <f>COUNTIFS(Table2[Sub-Sector],Table4[[#This Row],[Sub-Sector]],Table2[% Price above 20 EMA],"&gt;=0")/Table4[[#This Row],[Count]]</f>
        <v>0.33333333333333331</v>
      </c>
      <c r="S107" s="1">
        <f>COUNTIFS(Table2[Sub-Sector],Table4[[#This Row],[Sub-Sector]],Table2[% Price above 50 EMA],"&gt;=0")/Table4[[#This Row],[Count]]</f>
        <v>0</v>
      </c>
      <c r="T107" s="1">
        <f>COUNTIFS(Table2[Sub-Sector],Table4[[#This Row],[Sub-Sector]],Table2[% Price above 200 EMA],"&gt;=0")/Table4[[#This Row],[Count]]</f>
        <v>0</v>
      </c>
      <c r="U107" s="1">
        <f>COUNTIFS(Table2[Sub-Sector],Table4[[#This Row],[Sub-Sector]],Table2[Rate of Change - Zone],"Positive")/Table4[[#This Row],[Count]]</f>
        <v>0.33333333333333331</v>
      </c>
      <c r="V107" s="1">
        <f>COUNTIFS(Table2[Sub-Sector],Table4[[#This Row],[Sub-Sector]],Table2[Sharpe Ratio],"&gt;=0.10")/Table4[[#This Row],[Count]]</f>
        <v>0</v>
      </c>
      <c r="W10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567</v>
      </c>
      <c r="X107">
        <f>_xlfn.RANK.AVG(Table4[[#This Row],[Score]],Table4[Score],1)</f>
        <v>108</v>
      </c>
      <c r="Y10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340.5</v>
      </c>
      <c r="Z107">
        <f>_xlfn.RANK.AVG(Table4[[#This Row],[Score 2 ]],Table4[[Score 2 ]],1)</f>
        <v>106</v>
      </c>
    </row>
    <row r="108" spans="1:26" x14ac:dyDescent="0.3">
      <c r="A108" t="s">
        <v>105</v>
      </c>
      <c r="B108">
        <f>COUNTIFS(Table2[Sub-Sector],Table4[[#This Row],[Sub-Sector]])</f>
        <v>3</v>
      </c>
      <c r="C108" s="1">
        <f>COUNTIFS(Table2[Sub-Sector],Table4[[#This Row],[Sub-Sector]],Table2[Uptrend],"Uptrend")/Table4[[#This Row],[Count]]</f>
        <v>0</v>
      </c>
      <c r="D108" s="1">
        <f>COUNTIFS(Table2[Sub-Sector],Table4[[#This Row],[Sub-Sector]],Table2[1W Return vs Nifty],"&gt;=5")/Table4[[#This Row],[Count]]</f>
        <v>0</v>
      </c>
      <c r="E108" s="1">
        <f>COUNTIFS(Table2[Sub-Sector],Table4[[#This Row],[Sub-Sector]],Table2[1M Return vs Nifty],"&gt;=5")/Table4[[#This Row],[Count]]</f>
        <v>0</v>
      </c>
      <c r="F108" s="1">
        <f>COUNTIFS(Table2[Sub-Sector],Table4[[#This Row],[Sub-Sector]],Table2[6M Return vs Nifty],"&gt;=10")/Table4[[#This Row],[Count]]</f>
        <v>0</v>
      </c>
      <c r="G108" s="1">
        <f>COUNTIFS(Table2[Sub-Sector],Table4[[#This Row],[Sub-Sector]],Table2[1Y Return vs Nifty],"&gt;=10")/Table4[[#This Row],[Count]]</f>
        <v>0.66666666666666663</v>
      </c>
      <c r="H108" s="1">
        <f>COUNTIFS(Table2[Sub-Sector],Table4[[#This Row],[Sub-Sector]],Table2[RSI Exponential â€“ 14D],"&gt;=50")/Table4[[#This Row],[Count]]</f>
        <v>0.33333333333333331</v>
      </c>
      <c r="I108" s="1">
        <f>COUNTIFS(Table2[Sub-Sector],Table4[[#This Row],[Sub-Sector]],Table2[Relative Volume],"&gt;=1")/Table4[[#This Row],[Count]]</f>
        <v>0</v>
      </c>
      <c r="J108" s="1">
        <f>COUNTIFS(Table2[Sub-Sector],Table4[[#This Row],[Sub-Sector]],Table2[% Away From Day Low],"&gt;=0.05")/Table4[[#This Row],[Count]]</f>
        <v>0</v>
      </c>
      <c r="K108" s="1">
        <f>COUNTIFS(Table2[Sub-Sector],Table4[[#This Row],[Sub-Sector]],Table2[% Away From Day High],"&lt;=0.05")/Table4[[#This Row],[Count]]</f>
        <v>1</v>
      </c>
      <c r="L108" s="1">
        <f>COUNTIFS(Table2[Sub-Sector],Table4[[#This Row],[Sub-Sector]],Table2[% Away From Current Week Low],"&gt;=0.05")/Table4[[#This Row],[Count]]</f>
        <v>0</v>
      </c>
      <c r="M108" s="1">
        <f>COUNTIFS(Table2[Sub-Sector],Table4[[#This Row],[Sub-Sector]],Table2[% Away From Current Week High],"&lt;=0.05")/Table4[[#This Row],[Count]]</f>
        <v>1</v>
      </c>
      <c r="N108" s="1">
        <f>COUNTIFS(Table2[Sub-Sector],Table4[[#This Row],[Sub-Sector]],Table2[% Away From Current Month Low],"&gt;=0.05")/Table4[[#This Row],[Count]]</f>
        <v>0</v>
      </c>
      <c r="O108" s="1">
        <f>COUNTIFS(Table2[Sub-Sector],Table4[[#This Row],[Sub-Sector]],Table2[% Away From Current Month High],"&lt;=0.05")/Table4[[#This Row],[Count]]</f>
        <v>1</v>
      </c>
      <c r="P108" s="1">
        <f>COUNTIFS(Table2[Sub-Sector],Table4[[#This Row],[Sub-Sector]],Table2[% Away From 52W High],"&lt;=10")/Table4[[#This Row],[Count]]</f>
        <v>0</v>
      </c>
      <c r="Q108" s="1">
        <f>COUNTIFS(Table2[Sub-Sector],Table4[[#This Row],[Sub-Sector]],Table2[% Away From 52W Low],"&gt;=10")/Table4[[#This Row],[Count]]</f>
        <v>1</v>
      </c>
      <c r="R108" s="1">
        <f>COUNTIFS(Table2[Sub-Sector],Table4[[#This Row],[Sub-Sector]],Table2[% Price above 20 EMA],"&gt;=0")/Table4[[#This Row],[Count]]</f>
        <v>0.33333333333333331</v>
      </c>
      <c r="S108" s="1">
        <f>COUNTIFS(Table2[Sub-Sector],Table4[[#This Row],[Sub-Sector]],Table2[% Price above 50 EMA],"&gt;=0")/Table4[[#This Row],[Count]]</f>
        <v>0</v>
      </c>
      <c r="T108" s="1">
        <f>COUNTIFS(Table2[Sub-Sector],Table4[[#This Row],[Sub-Sector]],Table2[% Price above 200 EMA],"&gt;=0")/Table4[[#This Row],[Count]]</f>
        <v>0.33333333333333331</v>
      </c>
      <c r="U108" s="1">
        <f>COUNTIFS(Table2[Sub-Sector],Table4[[#This Row],[Sub-Sector]],Table2[Rate of Change - Zone],"Positive")/Table4[[#This Row],[Count]]</f>
        <v>0.66666666666666663</v>
      </c>
      <c r="V108" s="1">
        <f>COUNTIFS(Table2[Sub-Sector],Table4[[#This Row],[Sub-Sector]],Table2[Sharpe Ratio],"&gt;=0.10")/Table4[[#This Row],[Count]]</f>
        <v>0.66666666666666663</v>
      </c>
      <c r="W10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626.5</v>
      </c>
      <c r="X108">
        <f>_xlfn.RANK.AVG(Table4[[#This Row],[Score]],Table4[Score],1)</f>
        <v>114</v>
      </c>
      <c r="Y10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341</v>
      </c>
      <c r="Z108">
        <f>_xlfn.RANK.AVG(Table4[[#This Row],[Score 2 ]],Table4[[Score 2 ]],1)</f>
        <v>107</v>
      </c>
    </row>
    <row r="109" spans="1:26" x14ac:dyDescent="0.3">
      <c r="A109" t="s">
        <v>458</v>
      </c>
      <c r="B109">
        <f>COUNTIFS(Table2[Sub-Sector],Table4[[#This Row],[Sub-Sector]])</f>
        <v>11</v>
      </c>
      <c r="C109" s="1">
        <f>COUNTIFS(Table2[Sub-Sector],Table4[[#This Row],[Sub-Sector]],Table2[Uptrend],"Uptrend")/Table4[[#This Row],[Count]]</f>
        <v>0</v>
      </c>
      <c r="D109" s="1">
        <f>COUNTIFS(Table2[Sub-Sector],Table4[[#This Row],[Sub-Sector]],Table2[1W Return vs Nifty],"&gt;=5")/Table4[[#This Row],[Count]]</f>
        <v>0</v>
      </c>
      <c r="E109" s="1">
        <f>COUNTIFS(Table2[Sub-Sector],Table4[[#This Row],[Sub-Sector]],Table2[1M Return vs Nifty],"&gt;=5")/Table4[[#This Row],[Count]]</f>
        <v>9.0909090909090912E-2</v>
      </c>
      <c r="F109" s="1">
        <f>COUNTIFS(Table2[Sub-Sector],Table4[[#This Row],[Sub-Sector]],Table2[6M Return vs Nifty],"&gt;=10")/Table4[[#This Row],[Count]]</f>
        <v>0</v>
      </c>
      <c r="G109" s="1">
        <f>COUNTIFS(Table2[Sub-Sector],Table4[[#This Row],[Sub-Sector]],Table2[1Y Return vs Nifty],"&gt;=10")/Table4[[#This Row],[Count]]</f>
        <v>9.0909090909090912E-2</v>
      </c>
      <c r="H109" s="1">
        <f>COUNTIFS(Table2[Sub-Sector],Table4[[#This Row],[Sub-Sector]],Table2[RSI Exponential â€“ 14D],"&gt;=50")/Table4[[#This Row],[Count]]</f>
        <v>0.45454545454545453</v>
      </c>
      <c r="I109" s="1">
        <f>COUNTIFS(Table2[Sub-Sector],Table4[[#This Row],[Sub-Sector]],Table2[Relative Volume],"&gt;=1")/Table4[[#This Row],[Count]]</f>
        <v>0.45454545454545453</v>
      </c>
      <c r="J109" s="1">
        <f>COUNTIFS(Table2[Sub-Sector],Table4[[#This Row],[Sub-Sector]],Table2[% Away From Day Low],"&gt;=0.05")/Table4[[#This Row],[Count]]</f>
        <v>9.0909090909090912E-2</v>
      </c>
      <c r="K109" s="1">
        <f>COUNTIFS(Table2[Sub-Sector],Table4[[#This Row],[Sub-Sector]],Table2[% Away From Day High],"&lt;=0.05")/Table4[[#This Row],[Count]]</f>
        <v>1</v>
      </c>
      <c r="L109" s="1">
        <f>COUNTIFS(Table2[Sub-Sector],Table4[[#This Row],[Sub-Sector]],Table2[% Away From Current Week Low],"&gt;=0.05")/Table4[[#This Row],[Count]]</f>
        <v>9.0909090909090912E-2</v>
      </c>
      <c r="M109" s="1">
        <f>COUNTIFS(Table2[Sub-Sector],Table4[[#This Row],[Sub-Sector]],Table2[% Away From Current Week High],"&lt;=0.05")/Table4[[#This Row],[Count]]</f>
        <v>1</v>
      </c>
      <c r="N109" s="1">
        <f>COUNTIFS(Table2[Sub-Sector],Table4[[#This Row],[Sub-Sector]],Table2[% Away From Current Month Low],"&gt;=0.05")/Table4[[#This Row],[Count]]</f>
        <v>9.0909090909090912E-2</v>
      </c>
      <c r="O109" s="1">
        <f>COUNTIFS(Table2[Sub-Sector],Table4[[#This Row],[Sub-Sector]],Table2[% Away From Current Month High],"&lt;=0.05")/Table4[[#This Row],[Count]]</f>
        <v>1</v>
      </c>
      <c r="P109" s="1">
        <f>COUNTIFS(Table2[Sub-Sector],Table4[[#This Row],[Sub-Sector]],Table2[% Away From 52W High],"&lt;=10")/Table4[[#This Row],[Count]]</f>
        <v>0</v>
      </c>
      <c r="Q109" s="1">
        <f>COUNTIFS(Table2[Sub-Sector],Table4[[#This Row],[Sub-Sector]],Table2[% Away From 52W Low],"&gt;=10")/Table4[[#This Row],[Count]]</f>
        <v>0.45454545454545453</v>
      </c>
      <c r="R109" s="1">
        <f>COUNTIFS(Table2[Sub-Sector],Table4[[#This Row],[Sub-Sector]],Table2[% Price above 20 EMA],"&gt;=0")/Table4[[#This Row],[Count]]</f>
        <v>0.36363636363636365</v>
      </c>
      <c r="S109" s="1">
        <f>COUNTIFS(Table2[Sub-Sector],Table4[[#This Row],[Sub-Sector]],Table2[% Price above 50 EMA],"&gt;=0")/Table4[[#This Row],[Count]]</f>
        <v>0.18181818181818182</v>
      </c>
      <c r="T109" s="1">
        <f>COUNTIFS(Table2[Sub-Sector],Table4[[#This Row],[Sub-Sector]],Table2[% Price above 200 EMA],"&gt;=0")/Table4[[#This Row],[Count]]</f>
        <v>9.0909090909090912E-2</v>
      </c>
      <c r="U109" s="1">
        <f>COUNTIFS(Table2[Sub-Sector],Table4[[#This Row],[Sub-Sector]],Table2[Rate of Change - Zone],"Positive")/Table4[[#This Row],[Count]]</f>
        <v>0.72727272727272729</v>
      </c>
      <c r="V109" s="1">
        <f>COUNTIFS(Table2[Sub-Sector],Table4[[#This Row],[Sub-Sector]],Table2[Sharpe Ratio],"&gt;=0.10")/Table4[[#This Row],[Count]]</f>
        <v>0</v>
      </c>
      <c r="W10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596.5</v>
      </c>
      <c r="X109">
        <f>_xlfn.RANK.AVG(Table4[[#This Row],[Score]],Table4[Score],1)</f>
        <v>110</v>
      </c>
      <c r="Y10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343</v>
      </c>
      <c r="Z109">
        <f>_xlfn.RANK.AVG(Table4[[#This Row],[Score 2 ]],Table4[[Score 2 ]],1)</f>
        <v>108</v>
      </c>
    </row>
    <row r="110" spans="1:26" x14ac:dyDescent="0.3">
      <c r="A110" t="s">
        <v>1344</v>
      </c>
      <c r="B110">
        <f>COUNTIFS(Table2[Sub-Sector],Table4[[#This Row],[Sub-Sector]])</f>
        <v>4</v>
      </c>
      <c r="C110" s="1">
        <f>COUNTIFS(Table2[Sub-Sector],Table4[[#This Row],[Sub-Sector]],Table2[Uptrend],"Uptrend")/Table4[[#This Row],[Count]]</f>
        <v>0.25</v>
      </c>
      <c r="D110" s="1">
        <f>COUNTIFS(Table2[Sub-Sector],Table4[[#This Row],[Sub-Sector]],Table2[1W Return vs Nifty],"&gt;=5")/Table4[[#This Row],[Count]]</f>
        <v>0</v>
      </c>
      <c r="E110" s="1">
        <f>COUNTIFS(Table2[Sub-Sector],Table4[[#This Row],[Sub-Sector]],Table2[1M Return vs Nifty],"&gt;=5")/Table4[[#This Row],[Count]]</f>
        <v>0.25</v>
      </c>
      <c r="F110" s="1">
        <f>COUNTIFS(Table2[Sub-Sector],Table4[[#This Row],[Sub-Sector]],Table2[6M Return vs Nifty],"&gt;=10")/Table4[[#This Row],[Count]]</f>
        <v>0.25</v>
      </c>
      <c r="G110" s="1">
        <f>COUNTIFS(Table2[Sub-Sector],Table4[[#This Row],[Sub-Sector]],Table2[1Y Return vs Nifty],"&gt;=10")/Table4[[#This Row],[Count]]</f>
        <v>0.25</v>
      </c>
      <c r="H110" s="1">
        <f>COUNTIFS(Table2[Sub-Sector],Table4[[#This Row],[Sub-Sector]],Table2[RSI Exponential â€“ 14D],"&gt;=50")/Table4[[#This Row],[Count]]</f>
        <v>0.75</v>
      </c>
      <c r="I110" s="1">
        <f>COUNTIFS(Table2[Sub-Sector],Table4[[#This Row],[Sub-Sector]],Table2[Relative Volume],"&gt;=1")/Table4[[#This Row],[Count]]</f>
        <v>0</v>
      </c>
      <c r="J110" s="1">
        <f>COUNTIFS(Table2[Sub-Sector],Table4[[#This Row],[Sub-Sector]],Table2[% Away From Day Low],"&gt;=0.05")/Table4[[#This Row],[Count]]</f>
        <v>0</v>
      </c>
      <c r="K110" s="1">
        <f>COUNTIFS(Table2[Sub-Sector],Table4[[#This Row],[Sub-Sector]],Table2[% Away From Day High],"&lt;=0.05")/Table4[[#This Row],[Count]]</f>
        <v>1</v>
      </c>
      <c r="L110" s="1">
        <f>COUNTIFS(Table2[Sub-Sector],Table4[[#This Row],[Sub-Sector]],Table2[% Away From Current Week Low],"&gt;=0.05")/Table4[[#This Row],[Count]]</f>
        <v>0</v>
      </c>
      <c r="M110" s="1">
        <f>COUNTIFS(Table2[Sub-Sector],Table4[[#This Row],[Sub-Sector]],Table2[% Away From Current Week High],"&lt;=0.05")/Table4[[#This Row],[Count]]</f>
        <v>1</v>
      </c>
      <c r="N110" s="1">
        <f>COUNTIFS(Table2[Sub-Sector],Table4[[#This Row],[Sub-Sector]],Table2[% Away From Current Month Low],"&gt;=0.05")/Table4[[#This Row],[Count]]</f>
        <v>0</v>
      </c>
      <c r="O110" s="1">
        <f>COUNTIFS(Table2[Sub-Sector],Table4[[#This Row],[Sub-Sector]],Table2[% Away From Current Month High],"&lt;=0.05")/Table4[[#This Row],[Count]]</f>
        <v>1</v>
      </c>
      <c r="P110" s="1">
        <f>COUNTIFS(Table2[Sub-Sector],Table4[[#This Row],[Sub-Sector]],Table2[% Away From 52W High],"&lt;=10")/Table4[[#This Row],[Count]]</f>
        <v>0.25</v>
      </c>
      <c r="Q110" s="1">
        <f>COUNTIFS(Table2[Sub-Sector],Table4[[#This Row],[Sub-Sector]],Table2[% Away From 52W Low],"&gt;=10")/Table4[[#This Row],[Count]]</f>
        <v>0.75</v>
      </c>
      <c r="R110" s="1">
        <f>COUNTIFS(Table2[Sub-Sector],Table4[[#This Row],[Sub-Sector]],Table2[% Price above 20 EMA],"&gt;=0")/Table4[[#This Row],[Count]]</f>
        <v>0.75</v>
      </c>
      <c r="S110" s="1">
        <f>COUNTIFS(Table2[Sub-Sector],Table4[[#This Row],[Sub-Sector]],Table2[% Price above 50 EMA],"&gt;=0")/Table4[[#This Row],[Count]]</f>
        <v>0.5</v>
      </c>
      <c r="T110" s="1">
        <f>COUNTIFS(Table2[Sub-Sector],Table4[[#This Row],[Sub-Sector]],Table2[% Price above 200 EMA],"&gt;=0")/Table4[[#This Row],[Count]]</f>
        <v>0.25</v>
      </c>
      <c r="U110" s="1">
        <f>COUNTIFS(Table2[Sub-Sector],Table4[[#This Row],[Sub-Sector]],Table2[Rate of Change - Zone],"Positive")/Table4[[#This Row],[Count]]</f>
        <v>0.75</v>
      </c>
      <c r="V110" s="1">
        <f>COUNTIFS(Table2[Sub-Sector],Table4[[#This Row],[Sub-Sector]],Table2[Sharpe Ratio],"&gt;=0.10")/Table4[[#This Row],[Count]]</f>
        <v>0.5</v>
      </c>
      <c r="W11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539</v>
      </c>
      <c r="X110">
        <f>_xlfn.RANK.AVG(Table4[[#This Row],[Score]],Table4[Score],1)</f>
        <v>99</v>
      </c>
      <c r="Y11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345.5</v>
      </c>
      <c r="Z110">
        <f>_xlfn.RANK.AVG(Table4[[#This Row],[Score 2 ]],Table4[[Score 2 ]],1)</f>
        <v>112</v>
      </c>
    </row>
    <row r="111" spans="1:26" x14ac:dyDescent="0.3">
      <c r="A111" t="s">
        <v>590</v>
      </c>
      <c r="B111">
        <f>COUNTIFS(Table2[Sub-Sector],Table4[[#This Row],[Sub-Sector]])</f>
        <v>2</v>
      </c>
      <c r="C111" s="1">
        <f>COUNTIFS(Table2[Sub-Sector],Table4[[#This Row],[Sub-Sector]],Table2[Uptrend],"Uptrend")/Table4[[#This Row],[Count]]</f>
        <v>0</v>
      </c>
      <c r="D111" s="1">
        <f>COUNTIFS(Table2[Sub-Sector],Table4[[#This Row],[Sub-Sector]],Table2[1W Return vs Nifty],"&gt;=5")/Table4[[#This Row],[Count]]</f>
        <v>0.5</v>
      </c>
      <c r="E111" s="1">
        <f>COUNTIFS(Table2[Sub-Sector],Table4[[#This Row],[Sub-Sector]],Table2[1M Return vs Nifty],"&gt;=5")/Table4[[#This Row],[Count]]</f>
        <v>0.5</v>
      </c>
      <c r="F111" s="1">
        <f>COUNTIFS(Table2[Sub-Sector],Table4[[#This Row],[Sub-Sector]],Table2[6M Return vs Nifty],"&gt;=10")/Table4[[#This Row],[Count]]</f>
        <v>0</v>
      </c>
      <c r="G111" s="1">
        <f>COUNTIFS(Table2[Sub-Sector],Table4[[#This Row],[Sub-Sector]],Table2[1Y Return vs Nifty],"&gt;=10")/Table4[[#This Row],[Count]]</f>
        <v>0</v>
      </c>
      <c r="H111" s="1">
        <f>COUNTIFS(Table2[Sub-Sector],Table4[[#This Row],[Sub-Sector]],Table2[RSI Exponential â€“ 14D],"&gt;=50")/Table4[[#This Row],[Count]]</f>
        <v>1</v>
      </c>
      <c r="I111" s="1">
        <f>COUNTIFS(Table2[Sub-Sector],Table4[[#This Row],[Sub-Sector]],Table2[Relative Volume],"&gt;=1")/Table4[[#This Row],[Count]]</f>
        <v>0</v>
      </c>
      <c r="J111" s="1">
        <f>COUNTIFS(Table2[Sub-Sector],Table4[[#This Row],[Sub-Sector]],Table2[% Away From Day Low],"&gt;=0.05")/Table4[[#This Row],[Count]]</f>
        <v>0</v>
      </c>
      <c r="K111" s="1">
        <f>COUNTIFS(Table2[Sub-Sector],Table4[[#This Row],[Sub-Sector]],Table2[% Away From Day High],"&lt;=0.05")/Table4[[#This Row],[Count]]</f>
        <v>1</v>
      </c>
      <c r="L111" s="1">
        <f>COUNTIFS(Table2[Sub-Sector],Table4[[#This Row],[Sub-Sector]],Table2[% Away From Current Week Low],"&gt;=0.05")/Table4[[#This Row],[Count]]</f>
        <v>0</v>
      </c>
      <c r="M111" s="1">
        <f>COUNTIFS(Table2[Sub-Sector],Table4[[#This Row],[Sub-Sector]],Table2[% Away From Current Week High],"&lt;=0.05")/Table4[[#This Row],[Count]]</f>
        <v>1</v>
      </c>
      <c r="N111" s="1">
        <f>COUNTIFS(Table2[Sub-Sector],Table4[[#This Row],[Sub-Sector]],Table2[% Away From Current Month Low],"&gt;=0.05")/Table4[[#This Row],[Count]]</f>
        <v>0</v>
      </c>
      <c r="O111" s="1">
        <f>COUNTIFS(Table2[Sub-Sector],Table4[[#This Row],[Sub-Sector]],Table2[% Away From Current Month High],"&lt;=0.05")/Table4[[#This Row],[Count]]</f>
        <v>1</v>
      </c>
      <c r="P111" s="1">
        <f>COUNTIFS(Table2[Sub-Sector],Table4[[#This Row],[Sub-Sector]],Table2[% Away From 52W High],"&lt;=10")/Table4[[#This Row],[Count]]</f>
        <v>0</v>
      </c>
      <c r="Q111" s="1">
        <f>COUNTIFS(Table2[Sub-Sector],Table4[[#This Row],[Sub-Sector]],Table2[% Away From 52W Low],"&gt;=10")/Table4[[#This Row],[Count]]</f>
        <v>1</v>
      </c>
      <c r="R111" s="1">
        <f>COUNTIFS(Table2[Sub-Sector],Table4[[#This Row],[Sub-Sector]],Table2[% Price above 20 EMA],"&gt;=0")/Table4[[#This Row],[Count]]</f>
        <v>1</v>
      </c>
      <c r="S111" s="1">
        <f>COUNTIFS(Table2[Sub-Sector],Table4[[#This Row],[Sub-Sector]],Table2[% Price above 50 EMA],"&gt;=0")/Table4[[#This Row],[Count]]</f>
        <v>1</v>
      </c>
      <c r="T111" s="1">
        <f>COUNTIFS(Table2[Sub-Sector],Table4[[#This Row],[Sub-Sector]],Table2[% Price above 200 EMA],"&gt;=0")/Table4[[#This Row],[Count]]</f>
        <v>0.5</v>
      </c>
      <c r="U111" s="1">
        <f>COUNTIFS(Table2[Sub-Sector],Table4[[#This Row],[Sub-Sector]],Table2[Rate of Change - Zone],"Positive")/Table4[[#This Row],[Count]]</f>
        <v>1</v>
      </c>
      <c r="V111" s="1">
        <f>COUNTIFS(Table2[Sub-Sector],Table4[[#This Row],[Sub-Sector]],Table2[Sharpe Ratio],"&gt;=0.10")/Table4[[#This Row],[Count]]</f>
        <v>0.5</v>
      </c>
      <c r="W11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479</v>
      </c>
      <c r="X111">
        <f>_xlfn.RANK.AVG(Table4[[#This Row],[Score]],Table4[Score],1)</f>
        <v>81</v>
      </c>
      <c r="Y11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345.5</v>
      </c>
      <c r="Z111">
        <f>_xlfn.RANK.AVG(Table4[[#This Row],[Score 2 ]],Table4[[Score 2 ]],1)</f>
        <v>112</v>
      </c>
    </row>
    <row r="112" spans="1:26" x14ac:dyDescent="0.3">
      <c r="A112" t="s">
        <v>967</v>
      </c>
      <c r="B112">
        <f>COUNTIFS(Table2[Sub-Sector],Table4[[#This Row],[Sub-Sector]])</f>
        <v>3</v>
      </c>
      <c r="C112" s="1">
        <f>COUNTIFS(Table2[Sub-Sector],Table4[[#This Row],[Sub-Sector]],Table2[Uptrend],"Uptrend")/Table4[[#This Row],[Count]]</f>
        <v>0</v>
      </c>
      <c r="D112" s="1">
        <f>COUNTIFS(Table2[Sub-Sector],Table4[[#This Row],[Sub-Sector]],Table2[1W Return vs Nifty],"&gt;=5")/Table4[[#This Row],[Count]]</f>
        <v>0.66666666666666663</v>
      </c>
      <c r="E112" s="1">
        <f>COUNTIFS(Table2[Sub-Sector],Table4[[#This Row],[Sub-Sector]],Table2[1M Return vs Nifty],"&gt;=5")/Table4[[#This Row],[Count]]</f>
        <v>0</v>
      </c>
      <c r="F112" s="1">
        <f>COUNTIFS(Table2[Sub-Sector],Table4[[#This Row],[Sub-Sector]],Table2[6M Return vs Nifty],"&gt;=10")/Table4[[#This Row],[Count]]</f>
        <v>0</v>
      </c>
      <c r="G112" s="1">
        <f>COUNTIFS(Table2[Sub-Sector],Table4[[#This Row],[Sub-Sector]],Table2[1Y Return vs Nifty],"&gt;=10")/Table4[[#This Row],[Count]]</f>
        <v>0</v>
      </c>
      <c r="H112" s="1">
        <f>COUNTIFS(Table2[Sub-Sector],Table4[[#This Row],[Sub-Sector]],Table2[RSI Exponential â€“ 14D],"&gt;=50")/Table4[[#This Row],[Count]]</f>
        <v>1</v>
      </c>
      <c r="I112" s="1">
        <f>COUNTIFS(Table2[Sub-Sector],Table4[[#This Row],[Sub-Sector]],Table2[Relative Volume],"&gt;=1")/Table4[[#This Row],[Count]]</f>
        <v>0</v>
      </c>
      <c r="J112" s="1">
        <f>COUNTIFS(Table2[Sub-Sector],Table4[[#This Row],[Sub-Sector]],Table2[% Away From Day Low],"&gt;=0.05")/Table4[[#This Row],[Count]]</f>
        <v>0</v>
      </c>
      <c r="K112" s="1">
        <f>COUNTIFS(Table2[Sub-Sector],Table4[[#This Row],[Sub-Sector]],Table2[% Away From Day High],"&lt;=0.05")/Table4[[#This Row],[Count]]</f>
        <v>1</v>
      </c>
      <c r="L112" s="1">
        <f>COUNTIFS(Table2[Sub-Sector],Table4[[#This Row],[Sub-Sector]],Table2[% Away From Current Week Low],"&gt;=0.05")/Table4[[#This Row],[Count]]</f>
        <v>0.33333333333333331</v>
      </c>
      <c r="M112" s="1">
        <f>COUNTIFS(Table2[Sub-Sector],Table4[[#This Row],[Sub-Sector]],Table2[% Away From Current Week High],"&lt;=0.05")/Table4[[#This Row],[Count]]</f>
        <v>1</v>
      </c>
      <c r="N112" s="1">
        <f>COUNTIFS(Table2[Sub-Sector],Table4[[#This Row],[Sub-Sector]],Table2[% Away From Current Month Low],"&gt;=0.05")/Table4[[#This Row],[Count]]</f>
        <v>0.33333333333333331</v>
      </c>
      <c r="O112" s="1">
        <f>COUNTIFS(Table2[Sub-Sector],Table4[[#This Row],[Sub-Sector]],Table2[% Away From Current Month High],"&lt;=0.05")/Table4[[#This Row],[Count]]</f>
        <v>1</v>
      </c>
      <c r="P112" s="1">
        <f>COUNTIFS(Table2[Sub-Sector],Table4[[#This Row],[Sub-Sector]],Table2[% Away From 52W High],"&lt;=10")/Table4[[#This Row],[Count]]</f>
        <v>0</v>
      </c>
      <c r="Q112" s="1">
        <f>COUNTIFS(Table2[Sub-Sector],Table4[[#This Row],[Sub-Sector]],Table2[% Away From 52W Low],"&gt;=10")/Table4[[#This Row],[Count]]</f>
        <v>1</v>
      </c>
      <c r="R112" s="1">
        <f>COUNTIFS(Table2[Sub-Sector],Table4[[#This Row],[Sub-Sector]],Table2[% Price above 20 EMA],"&gt;=0")/Table4[[#This Row],[Count]]</f>
        <v>1</v>
      </c>
      <c r="S112" s="1">
        <f>COUNTIFS(Table2[Sub-Sector],Table4[[#This Row],[Sub-Sector]],Table2[% Price above 50 EMA],"&gt;=0")/Table4[[#This Row],[Count]]</f>
        <v>0</v>
      </c>
      <c r="T112" s="1">
        <f>COUNTIFS(Table2[Sub-Sector],Table4[[#This Row],[Sub-Sector]],Table2[% Price above 200 EMA],"&gt;=0")/Table4[[#This Row],[Count]]</f>
        <v>0.33333333333333331</v>
      </c>
      <c r="U112" s="1">
        <f>COUNTIFS(Table2[Sub-Sector],Table4[[#This Row],[Sub-Sector]],Table2[Rate of Change - Zone],"Positive")/Table4[[#This Row],[Count]]</f>
        <v>1</v>
      </c>
      <c r="V112" s="1">
        <f>COUNTIFS(Table2[Sub-Sector],Table4[[#This Row],[Sub-Sector]],Table2[Sharpe Ratio],"&gt;=0.10")/Table4[[#This Row],[Count]]</f>
        <v>0</v>
      </c>
      <c r="W11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545.5</v>
      </c>
      <c r="X112">
        <f>_xlfn.RANK.AVG(Table4[[#This Row],[Score]],Table4[Score],1)</f>
        <v>101</v>
      </c>
      <c r="Y11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345.5</v>
      </c>
      <c r="Z112">
        <f>_xlfn.RANK.AVG(Table4[[#This Row],[Score 2 ]],Table4[[Score 2 ]],1)</f>
        <v>112</v>
      </c>
    </row>
    <row r="113" spans="1:26" x14ac:dyDescent="0.3">
      <c r="A113" t="s">
        <v>542</v>
      </c>
      <c r="B113">
        <f>COUNTIFS(Table2[Sub-Sector],Table4[[#This Row],[Sub-Sector]])</f>
        <v>1</v>
      </c>
      <c r="C113" s="1">
        <f>COUNTIFS(Table2[Sub-Sector],Table4[[#This Row],[Sub-Sector]],Table2[Uptrend],"Uptrend")/Table4[[#This Row],[Count]]</f>
        <v>0</v>
      </c>
      <c r="D113" s="1">
        <f>COUNTIFS(Table2[Sub-Sector],Table4[[#This Row],[Sub-Sector]],Table2[1W Return vs Nifty],"&gt;=5")/Table4[[#This Row],[Count]]</f>
        <v>0</v>
      </c>
      <c r="E113" s="1">
        <f>COUNTIFS(Table2[Sub-Sector],Table4[[#This Row],[Sub-Sector]],Table2[1M Return vs Nifty],"&gt;=5")/Table4[[#This Row],[Count]]</f>
        <v>0</v>
      </c>
      <c r="F113" s="1">
        <f>COUNTIFS(Table2[Sub-Sector],Table4[[#This Row],[Sub-Sector]],Table2[6M Return vs Nifty],"&gt;=10")/Table4[[#This Row],[Count]]</f>
        <v>0</v>
      </c>
      <c r="G113" s="1">
        <f>COUNTIFS(Table2[Sub-Sector],Table4[[#This Row],[Sub-Sector]],Table2[1Y Return vs Nifty],"&gt;=10")/Table4[[#This Row],[Count]]</f>
        <v>0</v>
      </c>
      <c r="H113" s="1">
        <f>COUNTIFS(Table2[Sub-Sector],Table4[[#This Row],[Sub-Sector]],Table2[RSI Exponential â€“ 14D],"&gt;=50")/Table4[[#This Row],[Count]]</f>
        <v>0</v>
      </c>
      <c r="I113" s="1">
        <f>COUNTIFS(Table2[Sub-Sector],Table4[[#This Row],[Sub-Sector]],Table2[Relative Volume],"&gt;=1")/Table4[[#This Row],[Count]]</f>
        <v>0</v>
      </c>
      <c r="J113" s="1">
        <f>COUNTIFS(Table2[Sub-Sector],Table4[[#This Row],[Sub-Sector]],Table2[% Away From Day Low],"&gt;=0.05")/Table4[[#This Row],[Count]]</f>
        <v>0</v>
      </c>
      <c r="K113" s="1">
        <f>COUNTIFS(Table2[Sub-Sector],Table4[[#This Row],[Sub-Sector]],Table2[% Away From Day High],"&lt;=0.05")/Table4[[#This Row],[Count]]</f>
        <v>1</v>
      </c>
      <c r="L113" s="1">
        <f>COUNTIFS(Table2[Sub-Sector],Table4[[#This Row],[Sub-Sector]],Table2[% Away From Current Week Low],"&gt;=0.05")/Table4[[#This Row],[Count]]</f>
        <v>0</v>
      </c>
      <c r="M113" s="1">
        <f>COUNTIFS(Table2[Sub-Sector],Table4[[#This Row],[Sub-Sector]],Table2[% Away From Current Week High],"&lt;=0.05")/Table4[[#This Row],[Count]]</f>
        <v>1</v>
      </c>
      <c r="N113" s="1">
        <f>COUNTIFS(Table2[Sub-Sector],Table4[[#This Row],[Sub-Sector]],Table2[% Away From Current Month Low],"&gt;=0.05")/Table4[[#This Row],[Count]]</f>
        <v>0</v>
      </c>
      <c r="O113" s="1">
        <f>COUNTIFS(Table2[Sub-Sector],Table4[[#This Row],[Sub-Sector]],Table2[% Away From Current Month High],"&lt;=0.05")/Table4[[#This Row],[Count]]</f>
        <v>1</v>
      </c>
      <c r="P113" s="1">
        <f>COUNTIFS(Table2[Sub-Sector],Table4[[#This Row],[Sub-Sector]],Table2[% Away From 52W High],"&lt;=10")/Table4[[#This Row],[Count]]</f>
        <v>0</v>
      </c>
      <c r="Q113" s="1">
        <f>COUNTIFS(Table2[Sub-Sector],Table4[[#This Row],[Sub-Sector]],Table2[% Away From 52W Low],"&gt;=10")/Table4[[#This Row],[Count]]</f>
        <v>1</v>
      </c>
      <c r="R113" s="1">
        <f>COUNTIFS(Table2[Sub-Sector],Table4[[#This Row],[Sub-Sector]],Table2[% Price above 20 EMA],"&gt;=0")/Table4[[#This Row],[Count]]</f>
        <v>0</v>
      </c>
      <c r="S113" s="1">
        <f>COUNTIFS(Table2[Sub-Sector],Table4[[#This Row],[Sub-Sector]],Table2[% Price above 50 EMA],"&gt;=0")/Table4[[#This Row],[Count]]</f>
        <v>0</v>
      </c>
      <c r="T113" s="1">
        <f>COUNTIFS(Table2[Sub-Sector],Table4[[#This Row],[Sub-Sector]],Table2[% Price above 200 EMA],"&gt;=0")/Table4[[#This Row],[Count]]</f>
        <v>0</v>
      </c>
      <c r="U113" s="1">
        <f>COUNTIFS(Table2[Sub-Sector],Table4[[#This Row],[Sub-Sector]],Table2[Rate of Change - Zone],"Positive")/Table4[[#This Row],[Count]]</f>
        <v>1</v>
      </c>
      <c r="V113" s="1">
        <f>COUNTIFS(Table2[Sub-Sector],Table4[[#This Row],[Sub-Sector]],Table2[Sharpe Ratio],"&gt;=0.10")/Table4[[#This Row],[Count]]</f>
        <v>0</v>
      </c>
      <c r="W11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631</v>
      </c>
      <c r="X113">
        <f>_xlfn.RANK.AVG(Table4[[#This Row],[Score]],Table4[Score],1)</f>
        <v>116</v>
      </c>
      <c r="Y11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345.5</v>
      </c>
      <c r="Z113">
        <f>_xlfn.RANK.AVG(Table4[[#This Row],[Score 2 ]],Table4[[Score 2 ]],1)</f>
        <v>112</v>
      </c>
    </row>
    <row r="114" spans="1:26" x14ac:dyDescent="0.3">
      <c r="A114" t="s">
        <v>1488</v>
      </c>
      <c r="B114">
        <f>COUNTIFS(Table2[Sub-Sector],Table4[[#This Row],[Sub-Sector]])</f>
        <v>1</v>
      </c>
      <c r="C114" s="1">
        <f>COUNTIFS(Table2[Sub-Sector],Table4[[#This Row],[Sub-Sector]],Table2[Uptrend],"Uptrend")/Table4[[#This Row],[Count]]</f>
        <v>0</v>
      </c>
      <c r="D114" s="1">
        <f>COUNTIFS(Table2[Sub-Sector],Table4[[#This Row],[Sub-Sector]],Table2[1W Return vs Nifty],"&gt;=5")/Table4[[#This Row],[Count]]</f>
        <v>0</v>
      </c>
      <c r="E114" s="1">
        <f>COUNTIFS(Table2[Sub-Sector],Table4[[#This Row],[Sub-Sector]],Table2[1M Return vs Nifty],"&gt;=5")/Table4[[#This Row],[Count]]</f>
        <v>0</v>
      </c>
      <c r="F114" s="1">
        <f>COUNTIFS(Table2[Sub-Sector],Table4[[#This Row],[Sub-Sector]],Table2[6M Return vs Nifty],"&gt;=10")/Table4[[#This Row],[Count]]</f>
        <v>0</v>
      </c>
      <c r="G114" s="1">
        <f>COUNTIFS(Table2[Sub-Sector],Table4[[#This Row],[Sub-Sector]],Table2[1Y Return vs Nifty],"&gt;=10")/Table4[[#This Row],[Count]]</f>
        <v>0</v>
      </c>
      <c r="H114" s="1">
        <f>COUNTIFS(Table2[Sub-Sector],Table4[[#This Row],[Sub-Sector]],Table2[RSI Exponential â€“ 14D],"&gt;=50")/Table4[[#This Row],[Count]]</f>
        <v>1</v>
      </c>
      <c r="I114" s="1">
        <f>COUNTIFS(Table2[Sub-Sector],Table4[[#This Row],[Sub-Sector]],Table2[Relative Volume],"&gt;=1")/Table4[[#This Row],[Count]]</f>
        <v>0</v>
      </c>
      <c r="J114" s="1">
        <f>COUNTIFS(Table2[Sub-Sector],Table4[[#This Row],[Sub-Sector]],Table2[% Away From Day Low],"&gt;=0.05")/Table4[[#This Row],[Count]]</f>
        <v>0</v>
      </c>
      <c r="K114" s="1">
        <f>COUNTIFS(Table2[Sub-Sector],Table4[[#This Row],[Sub-Sector]],Table2[% Away From Day High],"&lt;=0.05")/Table4[[#This Row],[Count]]</f>
        <v>0</v>
      </c>
      <c r="L114" s="1">
        <f>COUNTIFS(Table2[Sub-Sector],Table4[[#This Row],[Sub-Sector]],Table2[% Away From Current Week Low],"&gt;=0.05")/Table4[[#This Row],[Count]]</f>
        <v>0</v>
      </c>
      <c r="M114" s="1">
        <f>COUNTIFS(Table2[Sub-Sector],Table4[[#This Row],[Sub-Sector]],Table2[% Away From Current Week High],"&lt;=0.05")/Table4[[#This Row],[Count]]</f>
        <v>0</v>
      </c>
      <c r="N114" s="1">
        <f>COUNTIFS(Table2[Sub-Sector],Table4[[#This Row],[Sub-Sector]],Table2[% Away From Current Month Low],"&gt;=0.05")/Table4[[#This Row],[Count]]</f>
        <v>0</v>
      </c>
      <c r="O114" s="1">
        <f>COUNTIFS(Table2[Sub-Sector],Table4[[#This Row],[Sub-Sector]],Table2[% Away From Current Month High],"&lt;=0.05")/Table4[[#This Row],[Count]]</f>
        <v>0</v>
      </c>
      <c r="P114" s="1">
        <f>COUNTIFS(Table2[Sub-Sector],Table4[[#This Row],[Sub-Sector]],Table2[% Away From 52W High],"&lt;=10")/Table4[[#This Row],[Count]]</f>
        <v>0</v>
      </c>
      <c r="Q114" s="1">
        <f>COUNTIFS(Table2[Sub-Sector],Table4[[#This Row],[Sub-Sector]],Table2[% Away From 52W Low],"&gt;=10")/Table4[[#This Row],[Count]]</f>
        <v>0</v>
      </c>
      <c r="R114" s="1">
        <f>COUNTIFS(Table2[Sub-Sector],Table4[[#This Row],[Sub-Sector]],Table2[% Price above 20 EMA],"&gt;=0")/Table4[[#This Row],[Count]]</f>
        <v>0</v>
      </c>
      <c r="S114" s="1">
        <f>COUNTIFS(Table2[Sub-Sector],Table4[[#This Row],[Sub-Sector]],Table2[% Price above 50 EMA],"&gt;=0")/Table4[[#This Row],[Count]]</f>
        <v>0</v>
      </c>
      <c r="T114" s="1">
        <f>COUNTIFS(Table2[Sub-Sector],Table4[[#This Row],[Sub-Sector]],Table2[% Price above 200 EMA],"&gt;=0")/Table4[[#This Row],[Count]]</f>
        <v>0</v>
      </c>
      <c r="U114" s="1">
        <f>COUNTIFS(Table2[Sub-Sector],Table4[[#This Row],[Sub-Sector]],Table2[Rate of Change - Zone],"Positive")/Table4[[#This Row],[Count]]</f>
        <v>1</v>
      </c>
      <c r="V114" s="1">
        <f>COUNTIFS(Table2[Sub-Sector],Table4[[#This Row],[Sub-Sector]],Table2[Sharpe Ratio],"&gt;=0.10")/Table4[[#This Row],[Count]]</f>
        <v>0</v>
      </c>
      <c r="W11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631</v>
      </c>
      <c r="X114">
        <f>_xlfn.RANK.AVG(Table4[[#This Row],[Score]],Table4[Score],1)</f>
        <v>116</v>
      </c>
      <c r="Y11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345.5</v>
      </c>
      <c r="Z114">
        <f>_xlfn.RANK.AVG(Table4[[#This Row],[Score 2 ]],Table4[[Score 2 ]],1)</f>
        <v>112</v>
      </c>
    </row>
    <row r="115" spans="1:26" x14ac:dyDescent="0.3">
      <c r="A115" t="s">
        <v>1037</v>
      </c>
      <c r="B115">
        <f>COUNTIFS(Table2[Sub-Sector],Table4[[#This Row],[Sub-Sector]])</f>
        <v>1</v>
      </c>
      <c r="C115" s="1">
        <f>COUNTIFS(Table2[Sub-Sector],Table4[[#This Row],[Sub-Sector]],Table2[Uptrend],"Uptrend")/Table4[[#This Row],[Count]]</f>
        <v>0</v>
      </c>
      <c r="D115" s="1">
        <f>COUNTIFS(Table2[Sub-Sector],Table4[[#This Row],[Sub-Sector]],Table2[1W Return vs Nifty],"&gt;=5")/Table4[[#This Row],[Count]]</f>
        <v>1</v>
      </c>
      <c r="E115" s="1">
        <f>COUNTIFS(Table2[Sub-Sector],Table4[[#This Row],[Sub-Sector]],Table2[1M Return vs Nifty],"&gt;=5")/Table4[[#This Row],[Count]]</f>
        <v>1</v>
      </c>
      <c r="F115" s="1">
        <f>COUNTIFS(Table2[Sub-Sector],Table4[[#This Row],[Sub-Sector]],Table2[6M Return vs Nifty],"&gt;=10")/Table4[[#This Row],[Count]]</f>
        <v>0</v>
      </c>
      <c r="G115" s="1">
        <f>COUNTIFS(Table2[Sub-Sector],Table4[[#This Row],[Sub-Sector]],Table2[1Y Return vs Nifty],"&gt;=10")/Table4[[#This Row],[Count]]</f>
        <v>0</v>
      </c>
      <c r="H115" s="1">
        <f>COUNTIFS(Table2[Sub-Sector],Table4[[#This Row],[Sub-Sector]],Table2[RSI Exponential â€“ 14D],"&gt;=50")/Table4[[#This Row],[Count]]</f>
        <v>1</v>
      </c>
      <c r="I115" s="1">
        <f>COUNTIFS(Table2[Sub-Sector],Table4[[#This Row],[Sub-Sector]],Table2[Relative Volume],"&gt;=1")/Table4[[#This Row],[Count]]</f>
        <v>0</v>
      </c>
      <c r="J115" s="1">
        <f>COUNTIFS(Table2[Sub-Sector],Table4[[#This Row],[Sub-Sector]],Table2[% Away From Day Low],"&gt;=0.05")/Table4[[#This Row],[Count]]</f>
        <v>0</v>
      </c>
      <c r="K115" s="1">
        <f>COUNTIFS(Table2[Sub-Sector],Table4[[#This Row],[Sub-Sector]],Table2[% Away From Day High],"&lt;=0.05")/Table4[[#This Row],[Count]]</f>
        <v>1</v>
      </c>
      <c r="L115" s="1">
        <f>COUNTIFS(Table2[Sub-Sector],Table4[[#This Row],[Sub-Sector]],Table2[% Away From Current Week Low],"&gt;=0.05")/Table4[[#This Row],[Count]]</f>
        <v>0</v>
      </c>
      <c r="M115" s="1">
        <f>COUNTIFS(Table2[Sub-Sector],Table4[[#This Row],[Sub-Sector]],Table2[% Away From Current Week High],"&lt;=0.05")/Table4[[#This Row],[Count]]</f>
        <v>1</v>
      </c>
      <c r="N115" s="1">
        <f>COUNTIFS(Table2[Sub-Sector],Table4[[#This Row],[Sub-Sector]],Table2[% Away From Current Month Low],"&gt;=0.05")/Table4[[#This Row],[Count]]</f>
        <v>0</v>
      </c>
      <c r="O115" s="1">
        <f>COUNTIFS(Table2[Sub-Sector],Table4[[#This Row],[Sub-Sector]],Table2[% Away From Current Month High],"&lt;=0.05")/Table4[[#This Row],[Count]]</f>
        <v>1</v>
      </c>
      <c r="P115" s="1">
        <f>COUNTIFS(Table2[Sub-Sector],Table4[[#This Row],[Sub-Sector]],Table2[% Away From 52W High],"&lt;=10")/Table4[[#This Row],[Count]]</f>
        <v>0</v>
      </c>
      <c r="Q115" s="1">
        <f>COUNTIFS(Table2[Sub-Sector],Table4[[#This Row],[Sub-Sector]],Table2[% Away From 52W Low],"&gt;=10")/Table4[[#This Row],[Count]]</f>
        <v>1</v>
      </c>
      <c r="R115" s="1">
        <f>COUNTIFS(Table2[Sub-Sector],Table4[[#This Row],[Sub-Sector]],Table2[% Price above 20 EMA],"&gt;=0")/Table4[[#This Row],[Count]]</f>
        <v>1</v>
      </c>
      <c r="S115" s="1">
        <f>COUNTIFS(Table2[Sub-Sector],Table4[[#This Row],[Sub-Sector]],Table2[% Price above 50 EMA],"&gt;=0")/Table4[[#This Row],[Count]]</f>
        <v>1</v>
      </c>
      <c r="T115" s="1">
        <f>COUNTIFS(Table2[Sub-Sector],Table4[[#This Row],[Sub-Sector]],Table2[% Price above 200 EMA],"&gt;=0")/Table4[[#This Row],[Count]]</f>
        <v>0</v>
      </c>
      <c r="U115" s="1">
        <f>COUNTIFS(Table2[Sub-Sector],Table4[[#This Row],[Sub-Sector]],Table2[Rate of Change - Zone],"Positive")/Table4[[#This Row],[Count]]</f>
        <v>1</v>
      </c>
      <c r="V115" s="1">
        <f>COUNTIFS(Table2[Sub-Sector],Table4[[#This Row],[Sub-Sector]],Table2[Sharpe Ratio],"&gt;=0.10")/Table4[[#This Row],[Count]]</f>
        <v>0</v>
      </c>
      <c r="W11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449</v>
      </c>
      <c r="X115">
        <f>_xlfn.RANK.AVG(Table4[[#This Row],[Score]],Table4[Score],1)</f>
        <v>69</v>
      </c>
      <c r="Y11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345.5</v>
      </c>
      <c r="Z115">
        <f>_xlfn.RANK.AVG(Table4[[#This Row],[Score 2 ]],Table4[[Score 2 ]],1)</f>
        <v>112</v>
      </c>
    </row>
    <row r="116" spans="1:26" x14ac:dyDescent="0.3">
      <c r="A116" t="s">
        <v>370</v>
      </c>
      <c r="B116">
        <f>COUNTIFS(Table2[Sub-Sector],Table4[[#This Row],[Sub-Sector]])</f>
        <v>1</v>
      </c>
      <c r="C116" s="1">
        <f>COUNTIFS(Table2[Sub-Sector],Table4[[#This Row],[Sub-Sector]],Table2[Uptrend],"Uptrend")/Table4[[#This Row],[Count]]</f>
        <v>0</v>
      </c>
      <c r="D116" s="1">
        <f>COUNTIFS(Table2[Sub-Sector],Table4[[#This Row],[Sub-Sector]],Table2[1W Return vs Nifty],"&gt;=5")/Table4[[#This Row],[Count]]</f>
        <v>0</v>
      </c>
      <c r="E116" s="1">
        <f>COUNTIFS(Table2[Sub-Sector],Table4[[#This Row],[Sub-Sector]],Table2[1M Return vs Nifty],"&gt;=5")/Table4[[#This Row],[Count]]</f>
        <v>0</v>
      </c>
      <c r="F116" s="1">
        <f>COUNTIFS(Table2[Sub-Sector],Table4[[#This Row],[Sub-Sector]],Table2[6M Return vs Nifty],"&gt;=10")/Table4[[#This Row],[Count]]</f>
        <v>0</v>
      </c>
      <c r="G116" s="1">
        <f>COUNTIFS(Table2[Sub-Sector],Table4[[#This Row],[Sub-Sector]],Table2[1Y Return vs Nifty],"&gt;=10")/Table4[[#This Row],[Count]]</f>
        <v>0</v>
      </c>
      <c r="H116" s="1">
        <f>COUNTIFS(Table2[Sub-Sector],Table4[[#This Row],[Sub-Sector]],Table2[RSI Exponential â€“ 14D],"&gt;=50")/Table4[[#This Row],[Count]]</f>
        <v>1</v>
      </c>
      <c r="I116" s="1">
        <f>COUNTIFS(Table2[Sub-Sector],Table4[[#This Row],[Sub-Sector]],Table2[Relative Volume],"&gt;=1")/Table4[[#This Row],[Count]]</f>
        <v>0</v>
      </c>
      <c r="J116" s="1">
        <f>COUNTIFS(Table2[Sub-Sector],Table4[[#This Row],[Sub-Sector]],Table2[% Away From Day Low],"&gt;=0.05")/Table4[[#This Row],[Count]]</f>
        <v>0</v>
      </c>
      <c r="K116" s="1">
        <f>COUNTIFS(Table2[Sub-Sector],Table4[[#This Row],[Sub-Sector]],Table2[% Away From Day High],"&lt;=0.05")/Table4[[#This Row],[Count]]</f>
        <v>1</v>
      </c>
      <c r="L116" s="1">
        <f>COUNTIFS(Table2[Sub-Sector],Table4[[#This Row],[Sub-Sector]],Table2[% Away From Current Week Low],"&gt;=0.05")/Table4[[#This Row],[Count]]</f>
        <v>0</v>
      </c>
      <c r="M116" s="1">
        <f>COUNTIFS(Table2[Sub-Sector],Table4[[#This Row],[Sub-Sector]],Table2[% Away From Current Week High],"&lt;=0.05")/Table4[[#This Row],[Count]]</f>
        <v>1</v>
      </c>
      <c r="N116" s="1">
        <f>COUNTIFS(Table2[Sub-Sector],Table4[[#This Row],[Sub-Sector]],Table2[% Away From Current Month Low],"&gt;=0.05")/Table4[[#This Row],[Count]]</f>
        <v>0</v>
      </c>
      <c r="O116" s="1">
        <f>COUNTIFS(Table2[Sub-Sector],Table4[[#This Row],[Sub-Sector]],Table2[% Away From Current Month High],"&lt;=0.05")/Table4[[#This Row],[Count]]</f>
        <v>1</v>
      </c>
      <c r="P116" s="1">
        <f>COUNTIFS(Table2[Sub-Sector],Table4[[#This Row],[Sub-Sector]],Table2[% Away From 52W High],"&lt;=10")/Table4[[#This Row],[Count]]</f>
        <v>0</v>
      </c>
      <c r="Q116" s="1">
        <f>COUNTIFS(Table2[Sub-Sector],Table4[[#This Row],[Sub-Sector]],Table2[% Away From 52W Low],"&gt;=10")/Table4[[#This Row],[Count]]</f>
        <v>0</v>
      </c>
      <c r="R116" s="1">
        <f>COUNTIFS(Table2[Sub-Sector],Table4[[#This Row],[Sub-Sector]],Table2[% Price above 20 EMA],"&gt;=0")/Table4[[#This Row],[Count]]</f>
        <v>1</v>
      </c>
      <c r="S116" s="1">
        <f>COUNTIFS(Table2[Sub-Sector],Table4[[#This Row],[Sub-Sector]],Table2[% Price above 50 EMA],"&gt;=0")/Table4[[#This Row],[Count]]</f>
        <v>0</v>
      </c>
      <c r="T116" s="1">
        <f>COUNTIFS(Table2[Sub-Sector],Table4[[#This Row],[Sub-Sector]],Table2[% Price above 200 EMA],"&gt;=0")/Table4[[#This Row],[Count]]</f>
        <v>0</v>
      </c>
      <c r="U116" s="1">
        <f>COUNTIFS(Table2[Sub-Sector],Table4[[#This Row],[Sub-Sector]],Table2[Rate of Change - Zone],"Positive")/Table4[[#This Row],[Count]]</f>
        <v>1</v>
      </c>
      <c r="V116" s="1">
        <f>COUNTIFS(Table2[Sub-Sector],Table4[[#This Row],[Sub-Sector]],Table2[Sharpe Ratio],"&gt;=0.10")/Table4[[#This Row],[Count]]</f>
        <v>0</v>
      </c>
      <c r="W11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631</v>
      </c>
      <c r="X116">
        <f>_xlfn.RANK.AVG(Table4[[#This Row],[Score]],Table4[Score],1)</f>
        <v>116</v>
      </c>
      <c r="Y11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345.5</v>
      </c>
      <c r="Z116">
        <f>_xlfn.RANK.AVG(Table4[[#This Row],[Score 2 ]],Table4[[Score 2 ]],1)</f>
        <v>112</v>
      </c>
    </row>
    <row r="117" spans="1:26" x14ac:dyDescent="0.3">
      <c r="A117" t="s">
        <v>520</v>
      </c>
      <c r="B117">
        <f>COUNTIFS(Table2[Sub-Sector],Table4[[#This Row],[Sub-Sector]])</f>
        <v>5</v>
      </c>
      <c r="C117" s="1">
        <f>COUNTIFS(Table2[Sub-Sector],Table4[[#This Row],[Sub-Sector]],Table2[Uptrend],"Uptrend")/Table4[[#This Row],[Count]]</f>
        <v>0</v>
      </c>
      <c r="D117" s="1">
        <f>COUNTIFS(Table2[Sub-Sector],Table4[[#This Row],[Sub-Sector]],Table2[1W Return vs Nifty],"&gt;=5")/Table4[[#This Row],[Count]]</f>
        <v>0.2</v>
      </c>
      <c r="E117" s="1">
        <f>COUNTIFS(Table2[Sub-Sector],Table4[[#This Row],[Sub-Sector]],Table2[1M Return vs Nifty],"&gt;=5")/Table4[[#This Row],[Count]]</f>
        <v>0.2</v>
      </c>
      <c r="F117" s="1">
        <f>COUNTIFS(Table2[Sub-Sector],Table4[[#This Row],[Sub-Sector]],Table2[6M Return vs Nifty],"&gt;=10")/Table4[[#This Row],[Count]]</f>
        <v>0</v>
      </c>
      <c r="G117" s="1">
        <f>COUNTIFS(Table2[Sub-Sector],Table4[[#This Row],[Sub-Sector]],Table2[1Y Return vs Nifty],"&gt;=10")/Table4[[#This Row],[Count]]</f>
        <v>0.2</v>
      </c>
      <c r="H117" s="1">
        <f>COUNTIFS(Table2[Sub-Sector],Table4[[#This Row],[Sub-Sector]],Table2[RSI Exponential â€“ 14D],"&gt;=50")/Table4[[#This Row],[Count]]</f>
        <v>0.6</v>
      </c>
      <c r="I117" s="1">
        <f>COUNTIFS(Table2[Sub-Sector],Table4[[#This Row],[Sub-Sector]],Table2[Relative Volume],"&gt;=1")/Table4[[#This Row],[Count]]</f>
        <v>0.2</v>
      </c>
      <c r="J117" s="1">
        <f>COUNTIFS(Table2[Sub-Sector],Table4[[#This Row],[Sub-Sector]],Table2[% Away From Day Low],"&gt;=0.05")/Table4[[#This Row],[Count]]</f>
        <v>0</v>
      </c>
      <c r="K117" s="1">
        <f>COUNTIFS(Table2[Sub-Sector],Table4[[#This Row],[Sub-Sector]],Table2[% Away From Day High],"&lt;=0.05")/Table4[[#This Row],[Count]]</f>
        <v>1</v>
      </c>
      <c r="L117" s="1">
        <f>COUNTIFS(Table2[Sub-Sector],Table4[[#This Row],[Sub-Sector]],Table2[% Away From Current Week Low],"&gt;=0.05")/Table4[[#This Row],[Count]]</f>
        <v>0</v>
      </c>
      <c r="M117" s="1">
        <f>COUNTIFS(Table2[Sub-Sector],Table4[[#This Row],[Sub-Sector]],Table2[% Away From Current Week High],"&lt;=0.05")/Table4[[#This Row],[Count]]</f>
        <v>1</v>
      </c>
      <c r="N117" s="1">
        <f>COUNTIFS(Table2[Sub-Sector],Table4[[#This Row],[Sub-Sector]],Table2[% Away From Current Month Low],"&gt;=0.05")/Table4[[#This Row],[Count]]</f>
        <v>0</v>
      </c>
      <c r="O117" s="1">
        <f>COUNTIFS(Table2[Sub-Sector],Table4[[#This Row],[Sub-Sector]],Table2[% Away From Current Month High],"&lt;=0.05")/Table4[[#This Row],[Count]]</f>
        <v>1</v>
      </c>
      <c r="P117" s="1">
        <f>COUNTIFS(Table2[Sub-Sector],Table4[[#This Row],[Sub-Sector]],Table2[% Away From 52W High],"&lt;=10")/Table4[[#This Row],[Count]]</f>
        <v>0</v>
      </c>
      <c r="Q117" s="1">
        <f>COUNTIFS(Table2[Sub-Sector],Table4[[#This Row],[Sub-Sector]],Table2[% Away From 52W Low],"&gt;=10")/Table4[[#This Row],[Count]]</f>
        <v>0.8</v>
      </c>
      <c r="R117" s="1">
        <f>COUNTIFS(Table2[Sub-Sector],Table4[[#This Row],[Sub-Sector]],Table2[% Price above 20 EMA],"&gt;=0")/Table4[[#This Row],[Count]]</f>
        <v>0.6</v>
      </c>
      <c r="S117" s="1">
        <f>COUNTIFS(Table2[Sub-Sector],Table4[[#This Row],[Sub-Sector]],Table2[% Price above 50 EMA],"&gt;=0")/Table4[[#This Row],[Count]]</f>
        <v>0.4</v>
      </c>
      <c r="T117" s="1">
        <f>COUNTIFS(Table2[Sub-Sector],Table4[[#This Row],[Sub-Sector]],Table2[% Price above 200 EMA],"&gt;=0")/Table4[[#This Row],[Count]]</f>
        <v>0.4</v>
      </c>
      <c r="U117" s="1">
        <f>COUNTIFS(Table2[Sub-Sector],Table4[[#This Row],[Sub-Sector]],Table2[Rate of Change - Zone],"Positive")/Table4[[#This Row],[Count]]</f>
        <v>0.8</v>
      </c>
      <c r="V117" s="1">
        <f>COUNTIFS(Table2[Sub-Sector],Table4[[#This Row],[Sub-Sector]],Table2[Sharpe Ratio],"&gt;=0.10")/Table4[[#This Row],[Count]]</f>
        <v>0.2</v>
      </c>
      <c r="W11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556.5</v>
      </c>
      <c r="X117">
        <f>_xlfn.RANK.AVG(Table4[[#This Row],[Score]],Table4[Score],1)</f>
        <v>103</v>
      </c>
      <c r="Y11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354.5</v>
      </c>
      <c r="Z117">
        <f>_xlfn.RANK.AVG(Table4[[#This Row],[Score 2 ]],Table4[[Score 2 ]],1)</f>
        <v>116</v>
      </c>
    </row>
    <row r="118" spans="1:26" x14ac:dyDescent="0.3">
      <c r="A118" t="s">
        <v>511</v>
      </c>
      <c r="B118">
        <f>COUNTIFS(Table2[Sub-Sector],Table4[[#This Row],[Sub-Sector]])</f>
        <v>5</v>
      </c>
      <c r="C118" s="1">
        <f>COUNTIFS(Table2[Sub-Sector],Table4[[#This Row],[Sub-Sector]],Table2[Uptrend],"Uptrend")/Table4[[#This Row],[Count]]</f>
        <v>0.2</v>
      </c>
      <c r="D118" s="1">
        <f>COUNTIFS(Table2[Sub-Sector],Table4[[#This Row],[Sub-Sector]],Table2[1W Return vs Nifty],"&gt;=5")/Table4[[#This Row],[Count]]</f>
        <v>0.2</v>
      </c>
      <c r="E118" s="1">
        <f>COUNTIFS(Table2[Sub-Sector],Table4[[#This Row],[Sub-Sector]],Table2[1M Return vs Nifty],"&gt;=5")/Table4[[#This Row],[Count]]</f>
        <v>0.2</v>
      </c>
      <c r="F118" s="1">
        <f>COUNTIFS(Table2[Sub-Sector],Table4[[#This Row],[Sub-Sector]],Table2[6M Return vs Nifty],"&gt;=10")/Table4[[#This Row],[Count]]</f>
        <v>0.2</v>
      </c>
      <c r="G118" s="1">
        <f>COUNTIFS(Table2[Sub-Sector],Table4[[#This Row],[Sub-Sector]],Table2[1Y Return vs Nifty],"&gt;=10")/Table4[[#This Row],[Count]]</f>
        <v>0</v>
      </c>
      <c r="H118" s="1">
        <f>COUNTIFS(Table2[Sub-Sector],Table4[[#This Row],[Sub-Sector]],Table2[RSI Exponential â€“ 14D],"&gt;=50")/Table4[[#This Row],[Count]]</f>
        <v>0.8</v>
      </c>
      <c r="I118" s="1">
        <f>COUNTIFS(Table2[Sub-Sector],Table4[[#This Row],[Sub-Sector]],Table2[Relative Volume],"&gt;=1")/Table4[[#This Row],[Count]]</f>
        <v>0</v>
      </c>
      <c r="J118" s="1">
        <f>COUNTIFS(Table2[Sub-Sector],Table4[[#This Row],[Sub-Sector]],Table2[% Away From Day Low],"&gt;=0.05")/Table4[[#This Row],[Count]]</f>
        <v>0</v>
      </c>
      <c r="K118" s="1">
        <f>COUNTIFS(Table2[Sub-Sector],Table4[[#This Row],[Sub-Sector]],Table2[% Away From Day High],"&lt;=0.05")/Table4[[#This Row],[Count]]</f>
        <v>0.8</v>
      </c>
      <c r="L118" s="1">
        <f>COUNTIFS(Table2[Sub-Sector],Table4[[#This Row],[Sub-Sector]],Table2[% Away From Current Week Low],"&gt;=0.05")/Table4[[#This Row],[Count]]</f>
        <v>0</v>
      </c>
      <c r="M118" s="1">
        <f>COUNTIFS(Table2[Sub-Sector],Table4[[#This Row],[Sub-Sector]],Table2[% Away From Current Week High],"&lt;=0.05")/Table4[[#This Row],[Count]]</f>
        <v>0.8</v>
      </c>
      <c r="N118" s="1">
        <f>COUNTIFS(Table2[Sub-Sector],Table4[[#This Row],[Sub-Sector]],Table2[% Away From Current Month Low],"&gt;=0.05")/Table4[[#This Row],[Count]]</f>
        <v>0</v>
      </c>
      <c r="O118" s="1">
        <f>COUNTIFS(Table2[Sub-Sector],Table4[[#This Row],[Sub-Sector]],Table2[% Away From Current Month High],"&lt;=0.05")/Table4[[#This Row],[Count]]</f>
        <v>0.8</v>
      </c>
      <c r="P118" s="1">
        <f>COUNTIFS(Table2[Sub-Sector],Table4[[#This Row],[Sub-Sector]],Table2[% Away From 52W High],"&lt;=10")/Table4[[#This Row],[Count]]</f>
        <v>0.2</v>
      </c>
      <c r="Q118" s="1">
        <f>COUNTIFS(Table2[Sub-Sector],Table4[[#This Row],[Sub-Sector]],Table2[% Away From 52W Low],"&gt;=10")/Table4[[#This Row],[Count]]</f>
        <v>1</v>
      </c>
      <c r="R118" s="1">
        <f>COUNTIFS(Table2[Sub-Sector],Table4[[#This Row],[Sub-Sector]],Table2[% Price above 20 EMA],"&gt;=0")/Table4[[#This Row],[Count]]</f>
        <v>0.8</v>
      </c>
      <c r="S118" s="1">
        <f>COUNTIFS(Table2[Sub-Sector],Table4[[#This Row],[Sub-Sector]],Table2[% Price above 50 EMA],"&gt;=0")/Table4[[#This Row],[Count]]</f>
        <v>0.2</v>
      </c>
      <c r="T118" s="1">
        <f>COUNTIFS(Table2[Sub-Sector],Table4[[#This Row],[Sub-Sector]],Table2[% Price above 200 EMA],"&gt;=0")/Table4[[#This Row],[Count]]</f>
        <v>0.4</v>
      </c>
      <c r="U118" s="1">
        <f>COUNTIFS(Table2[Sub-Sector],Table4[[#This Row],[Sub-Sector]],Table2[Rate of Change - Zone],"Positive")/Table4[[#This Row],[Count]]</f>
        <v>0.8</v>
      </c>
      <c r="V118" s="1">
        <f>COUNTIFS(Table2[Sub-Sector],Table4[[#This Row],[Sub-Sector]],Table2[Sharpe Ratio],"&gt;=0.10")/Table4[[#This Row],[Count]]</f>
        <v>0</v>
      </c>
      <c r="W11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539.5</v>
      </c>
      <c r="X118">
        <f>_xlfn.RANK.AVG(Table4[[#This Row],[Score]],Table4[Score],1)</f>
        <v>100</v>
      </c>
      <c r="Y11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370</v>
      </c>
      <c r="Z118">
        <f>_xlfn.RANK.AVG(Table4[[#This Row],[Score 2 ]],Table4[[Score 2 ]],1)</f>
        <v>117</v>
      </c>
    </row>
    <row r="119" spans="1:26" x14ac:dyDescent="0.3">
      <c r="A119" t="s">
        <v>117</v>
      </c>
      <c r="B119">
        <f>COUNTIFS(Table2[Sub-Sector],Table4[[#This Row],[Sub-Sector]])</f>
        <v>4</v>
      </c>
      <c r="C119" s="1">
        <f>COUNTIFS(Table2[Sub-Sector],Table4[[#This Row],[Sub-Sector]],Table2[Uptrend],"Uptrend")/Table4[[#This Row],[Count]]</f>
        <v>0</v>
      </c>
      <c r="D119" s="1">
        <f>COUNTIFS(Table2[Sub-Sector],Table4[[#This Row],[Sub-Sector]],Table2[1W Return vs Nifty],"&gt;=5")/Table4[[#This Row],[Count]]</f>
        <v>0</v>
      </c>
      <c r="E119" s="1">
        <f>COUNTIFS(Table2[Sub-Sector],Table4[[#This Row],[Sub-Sector]],Table2[1M Return vs Nifty],"&gt;=5")/Table4[[#This Row],[Count]]</f>
        <v>0</v>
      </c>
      <c r="F119" s="1">
        <f>COUNTIFS(Table2[Sub-Sector],Table4[[#This Row],[Sub-Sector]],Table2[6M Return vs Nifty],"&gt;=10")/Table4[[#This Row],[Count]]</f>
        <v>0</v>
      </c>
      <c r="G119" s="1">
        <f>COUNTIFS(Table2[Sub-Sector],Table4[[#This Row],[Sub-Sector]],Table2[1Y Return vs Nifty],"&gt;=10")/Table4[[#This Row],[Count]]</f>
        <v>0</v>
      </c>
      <c r="H119" s="1">
        <f>COUNTIFS(Table2[Sub-Sector],Table4[[#This Row],[Sub-Sector]],Table2[RSI Exponential â€“ 14D],"&gt;=50")/Table4[[#This Row],[Count]]</f>
        <v>0.25</v>
      </c>
      <c r="I119" s="1">
        <f>COUNTIFS(Table2[Sub-Sector],Table4[[#This Row],[Sub-Sector]],Table2[Relative Volume],"&gt;=1")/Table4[[#This Row],[Count]]</f>
        <v>0.25</v>
      </c>
      <c r="J119" s="1">
        <f>COUNTIFS(Table2[Sub-Sector],Table4[[#This Row],[Sub-Sector]],Table2[% Away From Day Low],"&gt;=0.05")/Table4[[#This Row],[Count]]</f>
        <v>0</v>
      </c>
      <c r="K119" s="1">
        <f>COUNTIFS(Table2[Sub-Sector],Table4[[#This Row],[Sub-Sector]],Table2[% Away From Day High],"&lt;=0.05")/Table4[[#This Row],[Count]]</f>
        <v>1</v>
      </c>
      <c r="L119" s="1">
        <f>COUNTIFS(Table2[Sub-Sector],Table4[[#This Row],[Sub-Sector]],Table2[% Away From Current Week Low],"&gt;=0.05")/Table4[[#This Row],[Count]]</f>
        <v>0</v>
      </c>
      <c r="M119" s="1">
        <f>COUNTIFS(Table2[Sub-Sector],Table4[[#This Row],[Sub-Sector]],Table2[% Away From Current Week High],"&lt;=0.05")/Table4[[#This Row],[Count]]</f>
        <v>1</v>
      </c>
      <c r="N119" s="1">
        <f>COUNTIFS(Table2[Sub-Sector],Table4[[#This Row],[Sub-Sector]],Table2[% Away From Current Month Low],"&gt;=0.05")/Table4[[#This Row],[Count]]</f>
        <v>0</v>
      </c>
      <c r="O119" s="1">
        <f>COUNTIFS(Table2[Sub-Sector],Table4[[#This Row],[Sub-Sector]],Table2[% Away From Current Month High],"&lt;=0.05")/Table4[[#This Row],[Count]]</f>
        <v>1</v>
      </c>
      <c r="P119" s="1">
        <f>COUNTIFS(Table2[Sub-Sector],Table4[[#This Row],[Sub-Sector]],Table2[% Away From 52W High],"&lt;=10")/Table4[[#This Row],[Count]]</f>
        <v>0</v>
      </c>
      <c r="Q119" s="1">
        <f>COUNTIFS(Table2[Sub-Sector],Table4[[#This Row],[Sub-Sector]],Table2[% Away From 52W Low],"&gt;=10")/Table4[[#This Row],[Count]]</f>
        <v>0.5</v>
      </c>
      <c r="R119" s="1">
        <f>COUNTIFS(Table2[Sub-Sector],Table4[[#This Row],[Sub-Sector]],Table2[% Price above 20 EMA],"&gt;=0")/Table4[[#This Row],[Count]]</f>
        <v>0.25</v>
      </c>
      <c r="S119" s="1">
        <f>COUNTIFS(Table2[Sub-Sector],Table4[[#This Row],[Sub-Sector]],Table2[% Price above 50 EMA],"&gt;=0")/Table4[[#This Row],[Count]]</f>
        <v>0.25</v>
      </c>
      <c r="T119" s="1">
        <f>COUNTIFS(Table2[Sub-Sector],Table4[[#This Row],[Sub-Sector]],Table2[% Price above 200 EMA],"&gt;=0")/Table4[[#This Row],[Count]]</f>
        <v>0</v>
      </c>
      <c r="U119" s="1">
        <f>COUNTIFS(Table2[Sub-Sector],Table4[[#This Row],[Sub-Sector]],Table2[Rate of Change - Zone],"Positive")/Table4[[#This Row],[Count]]</f>
        <v>0.25</v>
      </c>
      <c r="V119" s="1">
        <f>COUNTIFS(Table2[Sub-Sector],Table4[[#This Row],[Sub-Sector]],Table2[Sharpe Ratio],"&gt;=0.10")/Table4[[#This Row],[Count]]</f>
        <v>0</v>
      </c>
      <c r="W11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679.5</v>
      </c>
      <c r="X119">
        <f>_xlfn.RANK.AVG(Table4[[#This Row],[Score]],Table4[Score],1)</f>
        <v>118</v>
      </c>
      <c r="Y11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394</v>
      </c>
      <c r="Z119">
        <f>_xlfn.RANK.AVG(Table4[[#This Row],[Score 2 ]],Table4[[Score 2 ]],1)</f>
        <v>118</v>
      </c>
    </row>
    <row r="120" spans="1:26" x14ac:dyDescent="0.3">
      <c r="A120" t="s">
        <v>471</v>
      </c>
      <c r="B120">
        <f>COUNTIFS(Table2[Sub-Sector],Table4[[#This Row],[Sub-Sector]])</f>
        <v>1</v>
      </c>
      <c r="C120" s="1">
        <f>COUNTIFS(Table2[Sub-Sector],Table4[[#This Row],[Sub-Sector]],Table2[Uptrend],"Uptrend")/Table4[[#This Row],[Count]]</f>
        <v>0</v>
      </c>
      <c r="D120" s="1">
        <f>COUNTIFS(Table2[Sub-Sector],Table4[[#This Row],[Sub-Sector]],Table2[1W Return vs Nifty],"&gt;=5")/Table4[[#This Row],[Count]]</f>
        <v>0</v>
      </c>
      <c r="E120" s="1">
        <f>COUNTIFS(Table2[Sub-Sector],Table4[[#This Row],[Sub-Sector]],Table2[1M Return vs Nifty],"&gt;=5")/Table4[[#This Row],[Count]]</f>
        <v>0</v>
      </c>
      <c r="F120" s="1">
        <f>COUNTIFS(Table2[Sub-Sector],Table4[[#This Row],[Sub-Sector]],Table2[6M Return vs Nifty],"&gt;=10")/Table4[[#This Row],[Count]]</f>
        <v>0</v>
      </c>
      <c r="G120" s="1">
        <f>COUNTIFS(Table2[Sub-Sector],Table4[[#This Row],[Sub-Sector]],Table2[1Y Return vs Nifty],"&gt;=10")/Table4[[#This Row],[Count]]</f>
        <v>0</v>
      </c>
      <c r="H120" s="1">
        <f>COUNTIFS(Table2[Sub-Sector],Table4[[#This Row],[Sub-Sector]],Table2[RSI Exponential â€“ 14D],"&gt;=50")/Table4[[#This Row],[Count]]</f>
        <v>0</v>
      </c>
      <c r="I120" s="1">
        <f>COUNTIFS(Table2[Sub-Sector],Table4[[#This Row],[Sub-Sector]],Table2[Relative Volume],"&gt;=1")/Table4[[#This Row],[Count]]</f>
        <v>0</v>
      </c>
      <c r="J120" s="1">
        <f>COUNTIFS(Table2[Sub-Sector],Table4[[#This Row],[Sub-Sector]],Table2[% Away From Day Low],"&gt;=0.05")/Table4[[#This Row],[Count]]</f>
        <v>0</v>
      </c>
      <c r="K120" s="1">
        <f>COUNTIFS(Table2[Sub-Sector],Table4[[#This Row],[Sub-Sector]],Table2[% Away From Day High],"&lt;=0.05")/Table4[[#This Row],[Count]]</f>
        <v>1</v>
      </c>
      <c r="L120" s="1">
        <f>COUNTIFS(Table2[Sub-Sector],Table4[[#This Row],[Sub-Sector]],Table2[% Away From Current Week Low],"&gt;=0.05")/Table4[[#This Row],[Count]]</f>
        <v>0</v>
      </c>
      <c r="M120" s="1">
        <f>COUNTIFS(Table2[Sub-Sector],Table4[[#This Row],[Sub-Sector]],Table2[% Away From Current Week High],"&lt;=0.05")/Table4[[#This Row],[Count]]</f>
        <v>1</v>
      </c>
      <c r="N120" s="1">
        <f>COUNTIFS(Table2[Sub-Sector],Table4[[#This Row],[Sub-Sector]],Table2[% Away From Current Month Low],"&gt;=0.05")/Table4[[#This Row],[Count]]</f>
        <v>0</v>
      </c>
      <c r="O120" s="1">
        <f>COUNTIFS(Table2[Sub-Sector],Table4[[#This Row],[Sub-Sector]],Table2[% Away From Current Month High],"&lt;=0.05")/Table4[[#This Row],[Count]]</f>
        <v>1</v>
      </c>
      <c r="P120" s="1">
        <f>COUNTIFS(Table2[Sub-Sector],Table4[[#This Row],[Sub-Sector]],Table2[% Away From 52W High],"&lt;=10")/Table4[[#This Row],[Count]]</f>
        <v>0</v>
      </c>
      <c r="Q120" s="1">
        <f>COUNTIFS(Table2[Sub-Sector],Table4[[#This Row],[Sub-Sector]],Table2[% Away From 52W Low],"&gt;=10")/Table4[[#This Row],[Count]]</f>
        <v>1</v>
      </c>
      <c r="R120" s="1">
        <f>COUNTIFS(Table2[Sub-Sector],Table4[[#This Row],[Sub-Sector]],Table2[% Price above 20 EMA],"&gt;=0")/Table4[[#This Row],[Count]]</f>
        <v>0</v>
      </c>
      <c r="S120" s="1">
        <f>COUNTIFS(Table2[Sub-Sector],Table4[[#This Row],[Sub-Sector]],Table2[% Price above 50 EMA],"&gt;=0")/Table4[[#This Row],[Count]]</f>
        <v>0</v>
      </c>
      <c r="T120" s="1">
        <f>COUNTIFS(Table2[Sub-Sector],Table4[[#This Row],[Sub-Sector]],Table2[% Price above 200 EMA],"&gt;=0")/Table4[[#This Row],[Count]]</f>
        <v>0</v>
      </c>
      <c r="U120" s="1">
        <f>COUNTIFS(Table2[Sub-Sector],Table4[[#This Row],[Sub-Sector]],Table2[Rate of Change - Zone],"Positive")/Table4[[#This Row],[Count]]</f>
        <v>0</v>
      </c>
      <c r="V120" s="1">
        <f>COUNTIFS(Table2[Sub-Sector],Table4[[#This Row],[Sub-Sector]],Table2[Sharpe Ratio],"&gt;=0.10")/Table4[[#This Row],[Count]]</f>
        <v>0</v>
      </c>
      <c r="W12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712.5</v>
      </c>
      <c r="X120">
        <f>_xlfn.RANK.AVG(Table4[[#This Row],[Score]],Table4[Score],1)</f>
        <v>119</v>
      </c>
      <c r="Y12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427</v>
      </c>
      <c r="Z120">
        <f>_xlfn.RANK.AVG(Table4[[#This Row],[Score 2 ]],Table4[[Score 2 ]],1)</f>
        <v>119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F453-4FB5-4CE4-8C23-676366B9D057}">
  <dimension ref="A1:AV738"/>
  <sheetViews>
    <sheetView topLeftCell="AL1" workbookViewId="0">
      <selection activeCell="AV2" sqref="AV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3168</v>
      </c>
      <c r="D1" t="s">
        <v>2</v>
      </c>
      <c r="E1" t="s">
        <v>3</v>
      </c>
      <c r="F1" t="s">
        <v>4</v>
      </c>
      <c r="G1" t="s">
        <v>5</v>
      </c>
      <c r="H1" t="s">
        <v>3191</v>
      </c>
      <c r="I1" t="s">
        <v>6</v>
      </c>
      <c r="J1" t="s">
        <v>3192</v>
      </c>
      <c r="K1" t="s">
        <v>7</v>
      </c>
      <c r="L1" t="s">
        <v>3193</v>
      </c>
      <c r="M1" t="s">
        <v>8</v>
      </c>
      <c r="N1" t="s">
        <v>3194</v>
      </c>
      <c r="O1" t="s">
        <v>3195</v>
      </c>
      <c r="P1" t="s">
        <v>9</v>
      </c>
      <c r="Q1" t="s">
        <v>10</v>
      </c>
      <c r="R1" t="s">
        <v>11</v>
      </c>
      <c r="S1" s="1" t="s">
        <v>3196</v>
      </c>
      <c r="T1" s="1" t="s">
        <v>3197</v>
      </c>
      <c r="U1" s="1" t="s">
        <v>3198</v>
      </c>
      <c r="V1" t="s">
        <v>12</v>
      </c>
      <c r="W1" t="s">
        <v>3199</v>
      </c>
      <c r="X1" t="s">
        <v>3200</v>
      </c>
      <c r="Y1" t="s">
        <v>3201</v>
      </c>
      <c r="Z1" t="s">
        <v>3202</v>
      </c>
      <c r="AA1" t="s">
        <v>3203</v>
      </c>
      <c r="AB1" t="s">
        <v>3204</v>
      </c>
      <c r="AC1" s="1" t="s">
        <v>3205</v>
      </c>
      <c r="AD1" s="1" t="s">
        <v>3206</v>
      </c>
      <c r="AE1" s="1" t="s">
        <v>3207</v>
      </c>
      <c r="AF1" s="1" t="s">
        <v>3208</v>
      </c>
      <c r="AG1" s="1" t="s">
        <v>3209</v>
      </c>
      <c r="AH1" s="1" t="s">
        <v>3210</v>
      </c>
      <c r="AI1" t="s">
        <v>13</v>
      </c>
      <c r="AJ1" t="s">
        <v>14</v>
      </c>
      <c r="AK1" t="s">
        <v>3211</v>
      </c>
      <c r="AL1" t="s">
        <v>3212</v>
      </c>
      <c r="AM1" t="s">
        <v>3213</v>
      </c>
      <c r="AN1" t="s">
        <v>3214</v>
      </c>
      <c r="AO1" t="s">
        <v>3215</v>
      </c>
      <c r="AP1" t="s">
        <v>15</v>
      </c>
      <c r="AQ1" s="2" t="s">
        <v>3224</v>
      </c>
      <c r="AR1" s="2" t="s">
        <v>3219</v>
      </c>
      <c r="AS1" s="2" t="s">
        <v>3220</v>
      </c>
      <c r="AT1" s="2" t="s">
        <v>3221</v>
      </c>
      <c r="AU1" s="2" t="s">
        <v>3222</v>
      </c>
      <c r="AV1" s="2" t="s">
        <v>3223</v>
      </c>
    </row>
    <row r="2" spans="1:48" x14ac:dyDescent="0.3">
      <c r="A2" t="s">
        <v>807</v>
      </c>
      <c r="B2" t="s">
        <v>808</v>
      </c>
      <c r="C2" t="s">
        <v>3180</v>
      </c>
      <c r="D2" t="s">
        <v>120</v>
      </c>
      <c r="E2">
        <v>19842.538560389999</v>
      </c>
      <c r="F2">
        <v>759.85</v>
      </c>
      <c r="G2">
        <v>208.747736459306</v>
      </c>
      <c r="H2">
        <f>(Table2[[#This Row],[1Y Return vs Nifty]]-AVERAGE(Table2[1Y Return vs Nifty]))/_xlfn.STDEV.P(Table2[1Y Return vs Nifty])</f>
        <v>3.7512415458704287</v>
      </c>
      <c r="I2">
        <v>16.0873746023784</v>
      </c>
      <c r="J2">
        <f>(Table2[[#This Row],[1M Return vs Nifty]]-AVERAGE(Table2[1M Return vs Nifty]))/_xlfn.STDEV.P(Table2[1M Return vs Nifty])</f>
        <v>1.786677748685529</v>
      </c>
      <c r="K2">
        <v>172.776594390214</v>
      </c>
      <c r="L2">
        <f>(Table2[[#This Row],[6M Return vs Nifty]]-AVERAGE(Table2[6M Return vs Nifty]))/_xlfn.STDEV.P(Table2[6M Return vs Nifty])</f>
        <v>5.1427231707208909</v>
      </c>
      <c r="M2">
        <v>7.6650586467536996</v>
      </c>
      <c r="N2">
        <f>(Table2[[#This Row],[1W Return vs Nifty]]-AVERAGE(Table2[1W Return vs Nifty]))/_xlfn.STDEV.P(Table2[1W Return vs Nifty])</f>
        <v>1.1172845568758372</v>
      </c>
      <c r="O2">
        <v>681.67</v>
      </c>
      <c r="P2">
        <v>634.47382410100602</v>
      </c>
      <c r="Q2">
        <v>454.03170131796099</v>
      </c>
      <c r="R2">
        <v>79.557497947194506</v>
      </c>
      <c r="S2" s="1">
        <f>(Table2[[#This Row],[Close Price]]-Table2[[#This Row],[20D EMA]])/Table2[[#This Row],[20D EMA]]</f>
        <v>0.11468892572652467</v>
      </c>
      <c r="T2" s="1">
        <f>(Table2[[#This Row],[Close Price]]-Table2[[#This Row],[50D EMA]])/Table2[[#This Row],[50D EMA]]</f>
        <v>0.19760653810524192</v>
      </c>
      <c r="U2" s="1">
        <f>(Table2[[#This Row],[Close Price]]-Table2[[#This Row],[200D EMA]])/Table2[[#This Row],[200D EMA]]</f>
        <v>0.67356155483044722</v>
      </c>
      <c r="V2">
        <v>1.1422138851283301</v>
      </c>
      <c r="W2">
        <v>735.05</v>
      </c>
      <c r="X2">
        <v>762.5</v>
      </c>
      <c r="Y2">
        <v>720.05</v>
      </c>
      <c r="Z2">
        <v>762.5</v>
      </c>
      <c r="AA2">
        <v>720.05</v>
      </c>
      <c r="AB2">
        <v>762.5</v>
      </c>
      <c r="AC2" s="1">
        <f>(Table2[[#This Row],[Close Price]]/Table2[[#This Row],[Day Low]])-1</f>
        <v>3.3739201414869857E-2</v>
      </c>
      <c r="AD2" s="1">
        <f>(Table2[[#This Row],[Day High]]/Table2[[#This Row],[Close Price]])-1</f>
        <v>3.4875304336381419E-3</v>
      </c>
      <c r="AE2" s="1">
        <f>(Table2[[#This Row],[Close Price]]/Table2[[#This Row],[Current Week Low]])-1</f>
        <v>5.5273939309770315E-2</v>
      </c>
      <c r="AF2" s="1">
        <f>(Table2[[#This Row],[Current Week High]]/Table2[[#This Row],[Close Price]])-1</f>
        <v>3.4875304336381419E-3</v>
      </c>
      <c r="AG2" s="1">
        <f>(Table2[[#This Row],[Close Price]]/Table2[[#This Row],[Current Month Low]])-1</f>
        <v>5.5273939309770315E-2</v>
      </c>
      <c r="AH2" s="1">
        <f>(Table2[[#This Row],[Current Month High]]/Table2[[#This Row],[Close Price]])-1</f>
        <v>3.4875304336381419E-3</v>
      </c>
      <c r="AI2">
        <v>0.34875304336381402</v>
      </c>
      <c r="AJ2">
        <v>417.944173681878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0.33</v>
      </c>
      <c r="AM2" t="s">
        <v>3217</v>
      </c>
      <c r="AN2">
        <v>20.7</v>
      </c>
      <c r="AO2" t="s">
        <v>3217</v>
      </c>
      <c r="AP2">
        <v>0.26059052713806102</v>
      </c>
      <c r="AQ2">
        <f>(Table2[[#This Row],[Sharpe Ratio]]-AVERAGE(Table2[Sharpe Ratio]))/_xlfn.STDEV.P(Table2[Sharpe Ratio])</f>
        <v>2.3395806609831333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14.137507683135819</v>
      </c>
      <c r="AS2">
        <f>_xlfn.RANK.AVG(Table2[[#This Row],[1Y Return vs Nifty Z-Score]],Table2[1Y Return vs Nifty Z-Score])</f>
        <v>4</v>
      </c>
      <c r="AT2">
        <f>_xlfn.RANK.AVG(Table2[[#This Row],[6M Return vs Nifty Z-Score]],Table2[6M Return vs Nifty Z-Score])</f>
        <v>4</v>
      </c>
      <c r="AU2">
        <f>_xlfn.RANK.AVG(Table2[[#This Row],[Sharpe Ratio Z-Score]],Table2[Sharpe Ratio Z-Score])</f>
        <v>6</v>
      </c>
      <c r="AV2">
        <f>(Table2[[#This Row],[Rank 1Y]]+Table2[[#This Row],[Rank 6M]]+Table2[[#This Row],[Rank Sharpe]])/3</f>
        <v>4.666666666666667</v>
      </c>
    </row>
    <row r="3" spans="1:48" x14ac:dyDescent="0.3">
      <c r="A3" t="s">
        <v>768</v>
      </c>
      <c r="B3" t="s">
        <v>769</v>
      </c>
      <c r="C3" t="s">
        <v>3175</v>
      </c>
      <c r="D3" t="s">
        <v>51</v>
      </c>
      <c r="E3">
        <v>22000.308760529999</v>
      </c>
      <c r="F3">
        <v>17147.7</v>
      </c>
      <c r="G3">
        <v>202.09566274417</v>
      </c>
      <c r="H3">
        <f>(Table2[[#This Row],[1Y Return vs Nifty]]-AVERAGE(Table2[1Y Return vs Nifty]))/_xlfn.STDEV.P(Table2[1Y Return vs Nifty])</f>
        <v>3.6213796123951889</v>
      </c>
      <c r="I3">
        <v>13.600607857559099</v>
      </c>
      <c r="J3">
        <f>(Table2[[#This Row],[1M Return vs Nifty]]-AVERAGE(Table2[1M Return vs Nifty]))/_xlfn.STDEV.P(Table2[1M Return vs Nifty])</f>
        <v>1.5234085236552171</v>
      </c>
      <c r="K3">
        <v>175.31860378822299</v>
      </c>
      <c r="L3">
        <f>(Table2[[#This Row],[6M Return vs Nifty]]-AVERAGE(Table2[6M Return vs Nifty]))/_xlfn.STDEV.P(Table2[6M Return vs Nifty])</f>
        <v>5.2220643495787558</v>
      </c>
      <c r="M3">
        <v>9.4203354698295403</v>
      </c>
      <c r="N3">
        <f>(Table2[[#This Row],[1W Return vs Nifty]]-AVERAGE(Table2[1W Return vs Nifty]))/_xlfn.STDEV.P(Table2[1W Return vs Nifty])</f>
        <v>1.4635095719823239</v>
      </c>
      <c r="O3">
        <v>15405.34</v>
      </c>
      <c r="P3">
        <v>14210.1858521006</v>
      </c>
      <c r="Q3">
        <v>10383.774963955901</v>
      </c>
      <c r="R3">
        <v>77.817173010997706</v>
      </c>
      <c r="S3" s="1">
        <f>(Table2[[#This Row],[Close Price]]-Table2[[#This Row],[20D EMA]])/Table2[[#This Row],[20D EMA]]</f>
        <v>0.11310104158687835</v>
      </c>
      <c r="T3" s="1">
        <f>(Table2[[#This Row],[Close Price]]-Table2[[#This Row],[50D EMA]])/Table2[[#This Row],[50D EMA]]</f>
        <v>0.20671891124247099</v>
      </c>
      <c r="U3" s="1">
        <f>(Table2[[#This Row],[Close Price]]-Table2[[#This Row],[200D EMA]])/Table2[[#This Row],[200D EMA]]</f>
        <v>0.65139364629173857</v>
      </c>
      <c r="V3">
        <v>0.77388347602997098</v>
      </c>
      <c r="W3">
        <v>16469.599999999999</v>
      </c>
      <c r="X3">
        <v>17210</v>
      </c>
      <c r="Y3">
        <v>16469.599999999999</v>
      </c>
      <c r="Z3">
        <v>17234.900000000001</v>
      </c>
      <c r="AA3">
        <v>16469.599999999999</v>
      </c>
      <c r="AB3">
        <v>17234.900000000001</v>
      </c>
      <c r="AC3" s="1">
        <f>(Table2[[#This Row],[Close Price]]/Table2[[#This Row],[Day Low]])-1</f>
        <v>4.1172827512508059E-2</v>
      </c>
      <c r="AD3" s="1">
        <f>(Table2[[#This Row],[Day High]]/Table2[[#This Row],[Close Price]])-1</f>
        <v>3.6331403045306576E-3</v>
      </c>
      <c r="AE3" s="1">
        <f>(Table2[[#This Row],[Close Price]]/Table2[[#This Row],[Current Week Low]])-1</f>
        <v>4.1172827512508059E-2</v>
      </c>
      <c r="AF3" s="1">
        <f>(Table2[[#This Row],[Current Week High]]/Table2[[#This Row],[Close Price]])-1</f>
        <v>5.0852300891666147E-3</v>
      </c>
      <c r="AG3" s="1">
        <f>(Table2[[#This Row],[Close Price]]/Table2[[#This Row],[Current Month Low]])-1</f>
        <v>4.1172827512508059E-2</v>
      </c>
      <c r="AH3" s="1">
        <f>(Table2[[#This Row],[Current Month High]]/Table2[[#This Row],[Close Price]])-1</f>
        <v>5.0852300891666147E-3</v>
      </c>
      <c r="AI3">
        <v>0.50852300891666102</v>
      </c>
      <c r="AJ3">
        <v>248.10243501385401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0.41</v>
      </c>
      <c r="AM3" t="s">
        <v>3217</v>
      </c>
      <c r="AN3">
        <v>16.920000000000002</v>
      </c>
      <c r="AO3" t="s">
        <v>3217</v>
      </c>
      <c r="AP3">
        <v>0.20114344278712701</v>
      </c>
      <c r="AQ3">
        <f>(Table2[[#This Row],[Sharpe Ratio]]-AVERAGE(Table2[Sharpe Ratio]))/_xlfn.STDEV.P(Table2[Sharpe Ratio])</f>
        <v>1.647651186594413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13.478013244205901</v>
      </c>
      <c r="AS3">
        <f>_xlfn.RANK.AVG(Table2[[#This Row],[1Y Return vs Nifty Z-Score]],Table2[1Y Return vs Nifty Z-Score])</f>
        <v>7</v>
      </c>
      <c r="AT3">
        <f>_xlfn.RANK.AVG(Table2[[#This Row],[6M Return vs Nifty Z-Score]],Table2[6M Return vs Nifty Z-Score])</f>
        <v>3</v>
      </c>
      <c r="AU3">
        <f>_xlfn.RANK.AVG(Table2[[#This Row],[Sharpe Ratio Z-Score]],Table2[Sharpe Ratio Z-Score])</f>
        <v>32</v>
      </c>
      <c r="AV3">
        <f>(Table2[[#This Row],[Rank 1Y]]+Table2[[#This Row],[Rank 6M]]+Table2[[#This Row],[Rank Sharpe]])/3</f>
        <v>14</v>
      </c>
    </row>
    <row r="4" spans="1:48" x14ac:dyDescent="0.3">
      <c r="A4" t="s">
        <v>981</v>
      </c>
      <c r="B4" t="s">
        <v>982</v>
      </c>
      <c r="C4" t="s">
        <v>3177</v>
      </c>
      <c r="D4" t="s">
        <v>111</v>
      </c>
      <c r="E4">
        <v>15258.783092079901</v>
      </c>
      <c r="F4">
        <v>1051.5999999999999</v>
      </c>
      <c r="G4">
        <v>145.121087769626</v>
      </c>
      <c r="H4">
        <f>(Table2[[#This Row],[1Y Return vs Nifty]]-AVERAGE(Table2[1Y Return vs Nifty]))/_xlfn.STDEV.P(Table2[1Y Return vs Nifty])</f>
        <v>2.5091206715044514</v>
      </c>
      <c r="I4">
        <v>3.6083790808586702</v>
      </c>
      <c r="J4">
        <f>(Table2[[#This Row],[1M Return vs Nifty]]-AVERAGE(Table2[1M Return vs Nifty]))/_xlfn.STDEV.P(Table2[1M Return vs Nifty])</f>
        <v>0.46555043067245139</v>
      </c>
      <c r="K4">
        <v>100.804422441257</v>
      </c>
      <c r="L4">
        <f>(Table2[[#This Row],[6M Return vs Nifty]]-AVERAGE(Table2[6M Return vs Nifty]))/_xlfn.STDEV.P(Table2[6M Return vs Nifty])</f>
        <v>2.8963282628720681</v>
      </c>
      <c r="M4">
        <v>-3.1732798745060702</v>
      </c>
      <c r="N4">
        <f>(Table2[[#This Row],[1W Return vs Nifty]]-AVERAGE(Table2[1W Return vs Nifty]))/_xlfn.STDEV.P(Table2[1W Return vs Nifty])</f>
        <v>-1.0205571037214476</v>
      </c>
      <c r="O4">
        <v>999.57</v>
      </c>
      <c r="P4">
        <v>989.24145359544502</v>
      </c>
      <c r="Q4">
        <v>807.71138762971805</v>
      </c>
      <c r="R4">
        <v>61.154326705561701</v>
      </c>
      <c r="S4" s="1">
        <f>(Table2[[#This Row],[Close Price]]-Table2[[#This Row],[20D EMA]])/Table2[[#This Row],[20D EMA]]</f>
        <v>5.2052382524485387E-2</v>
      </c>
      <c r="T4" s="1">
        <f>(Table2[[#This Row],[Close Price]]-Table2[[#This Row],[50D EMA]])/Table2[[#This Row],[50D EMA]]</f>
        <v>6.3036729989336571E-2</v>
      </c>
      <c r="U4" s="1">
        <f>(Table2[[#This Row],[Close Price]]-Table2[[#This Row],[200D EMA]])/Table2[[#This Row],[200D EMA]]</f>
        <v>0.30195019669833922</v>
      </c>
      <c r="V4">
        <v>0.70474649605616402</v>
      </c>
      <c r="W4">
        <v>1023.55</v>
      </c>
      <c r="X4">
        <v>1063.8</v>
      </c>
      <c r="Y4">
        <v>1016.75</v>
      </c>
      <c r="Z4">
        <v>1064.95</v>
      </c>
      <c r="AA4">
        <v>1016.75</v>
      </c>
      <c r="AB4">
        <v>1064.95</v>
      </c>
      <c r="AC4" s="1">
        <f>(Table2[[#This Row],[Close Price]]/Table2[[#This Row],[Day Low]])-1</f>
        <v>2.7404621171413179E-2</v>
      </c>
      <c r="AD4" s="1">
        <f>(Table2[[#This Row],[Day High]]/Table2[[#This Row],[Close Price]])-1</f>
        <v>1.1601369341955214E-2</v>
      </c>
      <c r="AE4" s="1">
        <f>(Table2[[#This Row],[Close Price]]/Table2[[#This Row],[Current Week Low]])-1</f>
        <v>3.4275879026309131E-2</v>
      </c>
      <c r="AF4" s="1">
        <f>(Table2[[#This Row],[Current Week High]]/Table2[[#This Row],[Close Price]])-1</f>
        <v>1.2694941042221464E-2</v>
      </c>
      <c r="AG4" s="1">
        <f>(Table2[[#This Row],[Close Price]]/Table2[[#This Row],[Current Month Low]])-1</f>
        <v>3.4275879026309131E-2</v>
      </c>
      <c r="AH4" s="1">
        <f>(Table2[[#This Row],[Current Month High]]/Table2[[#This Row],[Close Price]])-1</f>
        <v>1.2694941042221464E-2</v>
      </c>
      <c r="AI4">
        <v>28.166603271205702</v>
      </c>
      <c r="AJ4">
        <v>172.93018427199499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0.14000000000000001</v>
      </c>
      <c r="AM4" t="s">
        <v>3217</v>
      </c>
      <c r="AN4">
        <v>17.95</v>
      </c>
      <c r="AO4" t="s">
        <v>3217</v>
      </c>
      <c r="AP4">
        <v>0.20460666473304601</v>
      </c>
      <c r="AQ4">
        <f>(Table2[[#This Row],[Sharpe Ratio]]-AVERAGE(Table2[Sharpe Ratio]))/_xlfn.STDEV.P(Table2[Sharpe Ratio])</f>
        <v>1.6879610750758245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6.5384033364033467</v>
      </c>
      <c r="AS4">
        <f>_xlfn.RANK.AVG(Table2[[#This Row],[1Y Return vs Nifty Z-Score]],Table2[1Y Return vs Nifty Z-Score])</f>
        <v>22</v>
      </c>
      <c r="AT4">
        <f>_xlfn.RANK.AVG(Table2[[#This Row],[6M Return vs Nifty Z-Score]],Table2[6M Return vs Nifty Z-Score])</f>
        <v>12</v>
      </c>
      <c r="AU4">
        <f>_xlfn.RANK.AVG(Table2[[#This Row],[Sharpe Ratio Z-Score]],Table2[Sharpe Ratio Z-Score])</f>
        <v>28</v>
      </c>
      <c r="AV4">
        <f>(Table2[[#This Row],[Rank 1Y]]+Table2[[#This Row],[Rank 6M]]+Table2[[#This Row],[Rank Sharpe]])/3</f>
        <v>20.666666666666668</v>
      </c>
    </row>
    <row r="5" spans="1:48" x14ac:dyDescent="0.3">
      <c r="A5" t="s">
        <v>729</v>
      </c>
      <c r="B5" t="s">
        <v>730</v>
      </c>
      <c r="C5" t="s">
        <v>3184</v>
      </c>
      <c r="D5" t="s">
        <v>136</v>
      </c>
      <c r="E5">
        <v>24467.411738445</v>
      </c>
      <c r="F5">
        <v>715.65</v>
      </c>
      <c r="G5">
        <v>146.21482299419301</v>
      </c>
      <c r="H5">
        <f>(Table2[[#This Row],[1Y Return vs Nifty]]-AVERAGE(Table2[1Y Return vs Nifty]))/_xlfn.STDEV.P(Table2[1Y Return vs Nifty])</f>
        <v>2.5304725952886189</v>
      </c>
      <c r="I5">
        <v>-5.59759660172619</v>
      </c>
      <c r="J5">
        <f>(Table2[[#This Row],[1M Return vs Nifty]]-AVERAGE(Table2[1M Return vs Nifty]))/_xlfn.STDEV.P(Table2[1M Return vs Nifty])</f>
        <v>-0.50906855546737162</v>
      </c>
      <c r="K5">
        <v>74.276674551775002</v>
      </c>
      <c r="L5">
        <f>(Table2[[#This Row],[6M Return vs Nifty]]-AVERAGE(Table2[6M Return vs Nifty]))/_xlfn.STDEV.P(Table2[6M Return vs Nifty])</f>
        <v>2.0683443885227919</v>
      </c>
      <c r="M5">
        <v>3.4381446559755098</v>
      </c>
      <c r="N5">
        <f>(Table2[[#This Row],[1W Return vs Nifty]]-AVERAGE(Table2[1W Return vs Nifty]))/_xlfn.STDEV.P(Table2[1W Return vs Nifty])</f>
        <v>0.28353381108377751</v>
      </c>
      <c r="O5">
        <v>692.82</v>
      </c>
      <c r="P5">
        <v>685.99058109326802</v>
      </c>
      <c r="Q5">
        <v>537.72960959865304</v>
      </c>
      <c r="R5">
        <v>65.3675033732369</v>
      </c>
      <c r="S5" s="1">
        <f>(Table2[[#This Row],[Close Price]]-Table2[[#This Row],[20D EMA]])/Table2[[#This Row],[20D EMA]]</f>
        <v>3.2952281978002838E-2</v>
      </c>
      <c r="T5" s="1">
        <f>(Table2[[#This Row],[Close Price]]-Table2[[#This Row],[50D EMA]])/Table2[[#This Row],[50D EMA]]</f>
        <v>4.3235898165633023E-2</v>
      </c>
      <c r="U5" s="1">
        <f>(Table2[[#This Row],[Close Price]]-Table2[[#This Row],[200D EMA]])/Table2[[#This Row],[200D EMA]]</f>
        <v>0.33087333712968109</v>
      </c>
      <c r="V5">
        <v>0.75438644382687303</v>
      </c>
      <c r="W5">
        <v>707.05</v>
      </c>
      <c r="X5">
        <v>729.95</v>
      </c>
      <c r="Y5">
        <v>674.25</v>
      </c>
      <c r="Z5">
        <v>729.95</v>
      </c>
      <c r="AA5">
        <v>674.25</v>
      </c>
      <c r="AB5">
        <v>729.95</v>
      </c>
      <c r="AC5" s="1">
        <f>(Table2[[#This Row],[Close Price]]/Table2[[#This Row],[Day Low]])-1</f>
        <v>1.2163213351248148E-2</v>
      </c>
      <c r="AD5" s="1">
        <f>(Table2[[#This Row],[Day High]]/Table2[[#This Row],[Close Price]])-1</f>
        <v>1.9981834695731227E-2</v>
      </c>
      <c r="AE5" s="1">
        <f>(Table2[[#This Row],[Close Price]]/Table2[[#This Row],[Current Week Low]])-1</f>
        <v>6.1401557285873265E-2</v>
      </c>
      <c r="AF5" s="1">
        <f>(Table2[[#This Row],[Current Week High]]/Table2[[#This Row],[Close Price]])-1</f>
        <v>1.9981834695731227E-2</v>
      </c>
      <c r="AG5" s="1">
        <f>(Table2[[#This Row],[Close Price]]/Table2[[#This Row],[Current Month Low]])-1</f>
        <v>6.1401557285873265E-2</v>
      </c>
      <c r="AH5" s="1">
        <f>(Table2[[#This Row],[Current Month High]]/Table2[[#This Row],[Close Price]])-1</f>
        <v>1.9981834695731227E-2</v>
      </c>
      <c r="AI5">
        <v>11.262488646684799</v>
      </c>
      <c r="AJ5">
        <v>172.21376949410401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0.1</v>
      </c>
      <c r="AM5" t="s">
        <v>3217</v>
      </c>
      <c r="AN5">
        <v>6.15</v>
      </c>
      <c r="AO5" t="s">
        <v>3217</v>
      </c>
      <c r="AP5">
        <v>0.242699431267062</v>
      </c>
      <c r="AQ5">
        <f>(Table2[[#This Row],[Sharpe Ratio]]-AVERAGE(Table2[Sharpe Ratio]))/_xlfn.STDEV.P(Table2[Sharpe Ratio])</f>
        <v>2.1313387144281202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6.5046209538559365</v>
      </c>
      <c r="AS5">
        <f>_xlfn.RANK.AVG(Table2[[#This Row],[1Y Return vs Nifty Z-Score]],Table2[1Y Return vs Nifty Z-Score])</f>
        <v>21</v>
      </c>
      <c r="AT5">
        <f>_xlfn.RANK.AVG(Table2[[#This Row],[6M Return vs Nifty Z-Score]],Table2[6M Return vs Nifty Z-Score])</f>
        <v>31</v>
      </c>
      <c r="AU5">
        <f>_xlfn.RANK.AVG(Table2[[#This Row],[Sharpe Ratio Z-Score]],Table2[Sharpe Ratio Z-Score])</f>
        <v>11</v>
      </c>
      <c r="AV5">
        <f>(Table2[[#This Row],[Rank 1Y]]+Table2[[#This Row],[Rank 6M]]+Table2[[#This Row],[Rank Sharpe]])/3</f>
        <v>21</v>
      </c>
    </row>
    <row r="6" spans="1:48" x14ac:dyDescent="0.3">
      <c r="A6" t="s">
        <v>529</v>
      </c>
      <c r="B6" t="s">
        <v>530</v>
      </c>
      <c r="C6" t="s">
        <v>3179</v>
      </c>
      <c r="D6" t="s">
        <v>236</v>
      </c>
      <c r="E6">
        <v>39849.9048635</v>
      </c>
      <c r="F6">
        <v>6225.5</v>
      </c>
      <c r="G6">
        <v>130.35378124895701</v>
      </c>
      <c r="H6">
        <f>(Table2[[#This Row],[1Y Return vs Nifty]]-AVERAGE(Table2[1Y Return vs Nifty]))/_xlfn.STDEV.P(Table2[1Y Return vs Nifty])</f>
        <v>2.2208329797081223</v>
      </c>
      <c r="I6">
        <v>14.194230386794599</v>
      </c>
      <c r="J6">
        <f>(Table2[[#This Row],[1M Return vs Nifty]]-AVERAGE(Table2[1M Return vs Nifty]))/_xlfn.STDEV.P(Table2[1M Return vs Nifty])</f>
        <v>1.5862542021081514</v>
      </c>
      <c r="K6">
        <v>71.857304510886095</v>
      </c>
      <c r="L6">
        <f>(Table2[[#This Row],[6M Return vs Nifty]]-AVERAGE(Table2[6M Return vs Nifty]))/_xlfn.STDEV.P(Table2[6M Return vs Nifty])</f>
        <v>1.9928310283881379</v>
      </c>
      <c r="M6">
        <v>5.4787250367207703</v>
      </c>
      <c r="N6">
        <f>(Table2[[#This Row],[1W Return vs Nifty]]-AVERAGE(Table2[1W Return vs Nifty]))/_xlfn.STDEV.P(Table2[1W Return vs Nifty])</f>
        <v>0.68603441034053791</v>
      </c>
      <c r="O6">
        <v>5826.76</v>
      </c>
      <c r="P6">
        <v>5546.3110665508202</v>
      </c>
      <c r="Q6">
        <v>4344.1229465067699</v>
      </c>
      <c r="R6">
        <v>68.844187764635294</v>
      </c>
      <c r="S6" s="1">
        <f>(Table2[[#This Row],[Close Price]]-Table2[[#This Row],[20D EMA]])/Table2[[#This Row],[20D EMA]]</f>
        <v>6.8432542270489907E-2</v>
      </c>
      <c r="T6" s="1">
        <f>(Table2[[#This Row],[Close Price]]-Table2[[#This Row],[50D EMA]])/Table2[[#This Row],[50D EMA]]</f>
        <v>0.12245777874690297</v>
      </c>
      <c r="U6" s="1">
        <f>(Table2[[#This Row],[Close Price]]-Table2[[#This Row],[200D EMA]])/Table2[[#This Row],[200D EMA]]</f>
        <v>0.43308559096056376</v>
      </c>
      <c r="V6">
        <v>0.86051913818936698</v>
      </c>
      <c r="W6">
        <v>6152</v>
      </c>
      <c r="X6">
        <v>6485</v>
      </c>
      <c r="Y6">
        <v>5995.35</v>
      </c>
      <c r="Z6">
        <v>6485</v>
      </c>
      <c r="AA6">
        <v>5995.35</v>
      </c>
      <c r="AB6">
        <v>6485</v>
      </c>
      <c r="AC6" s="1">
        <f>(Table2[[#This Row],[Close Price]]/Table2[[#This Row],[Day Low]])-1</f>
        <v>1.1947334200260062E-2</v>
      </c>
      <c r="AD6" s="1">
        <f>(Table2[[#This Row],[Day High]]/Table2[[#This Row],[Close Price]])-1</f>
        <v>4.1683398923781256E-2</v>
      </c>
      <c r="AE6" s="1">
        <f>(Table2[[#This Row],[Close Price]]/Table2[[#This Row],[Current Week Low]])-1</f>
        <v>3.8388084098509578E-2</v>
      </c>
      <c r="AF6" s="1">
        <f>(Table2[[#This Row],[Current Week High]]/Table2[[#This Row],[Close Price]])-1</f>
        <v>4.1683398923781256E-2</v>
      </c>
      <c r="AG6" s="1">
        <f>(Table2[[#This Row],[Close Price]]/Table2[[#This Row],[Current Month Low]])-1</f>
        <v>3.8388084098509578E-2</v>
      </c>
      <c r="AH6" s="1">
        <f>(Table2[[#This Row],[Current Month High]]/Table2[[#This Row],[Close Price]])-1</f>
        <v>4.1683398923781256E-2</v>
      </c>
      <c r="AI6">
        <v>4.1683398923781203</v>
      </c>
      <c r="AJ6">
        <v>173.546147593206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0.31</v>
      </c>
      <c r="AM6" t="s">
        <v>3217</v>
      </c>
      <c r="AN6">
        <v>14.48</v>
      </c>
      <c r="AO6" t="s">
        <v>3217</v>
      </c>
      <c r="AP6">
        <v>0.330843690017116</v>
      </c>
      <c r="AQ6">
        <f>(Table2[[#This Row],[Sharpe Ratio]]-AVERAGE(Table2[Sharpe Ratio]))/_xlfn.STDEV.P(Table2[Sharpe Ratio])</f>
        <v>3.1572866022550188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9.6432392227999681</v>
      </c>
      <c r="AS6">
        <f>_xlfn.RANK.AVG(Table2[[#This Row],[1Y Return vs Nifty Z-Score]],Table2[1Y Return vs Nifty Z-Score])</f>
        <v>30</v>
      </c>
      <c r="AT6">
        <f>_xlfn.RANK.AVG(Table2[[#This Row],[6M Return vs Nifty Z-Score]],Table2[6M Return vs Nifty Z-Score])</f>
        <v>33</v>
      </c>
      <c r="AU6">
        <f>_xlfn.RANK.AVG(Table2[[#This Row],[Sharpe Ratio Z-Score]],Table2[Sharpe Ratio Z-Score])</f>
        <v>2</v>
      </c>
      <c r="AV6">
        <f>(Table2[[#This Row],[Rank 1Y]]+Table2[[#This Row],[Rank 6M]]+Table2[[#This Row],[Rank Sharpe]])/3</f>
        <v>21.666666666666668</v>
      </c>
    </row>
    <row r="7" spans="1:48" x14ac:dyDescent="0.3">
      <c r="A7" t="s">
        <v>1101</v>
      </c>
      <c r="B7" t="s">
        <v>1102</v>
      </c>
      <c r="C7" t="s">
        <v>3179</v>
      </c>
      <c r="D7" t="s">
        <v>285</v>
      </c>
      <c r="E7">
        <v>11859.32400321</v>
      </c>
      <c r="F7">
        <v>5104.6499999999996</v>
      </c>
      <c r="G7">
        <v>235.78814231778401</v>
      </c>
      <c r="H7">
        <f>(Table2[[#This Row],[1Y Return vs Nifty]]-AVERAGE(Table2[1Y Return vs Nifty]))/_xlfn.STDEV.P(Table2[1Y Return vs Nifty])</f>
        <v>4.279124960443407</v>
      </c>
      <c r="I7">
        <v>27.150671847849001</v>
      </c>
      <c r="J7">
        <f>(Table2[[#This Row],[1M Return vs Nifty]]-AVERAGE(Table2[1M Return vs Nifty]))/_xlfn.STDEV.P(Table2[1M Return vs Nifty])</f>
        <v>2.9579278058784388</v>
      </c>
      <c r="K7">
        <v>178.242075212407</v>
      </c>
      <c r="L7">
        <f>(Table2[[#This Row],[6M Return vs Nifty]]-AVERAGE(Table2[6M Return vs Nifty]))/_xlfn.STDEV.P(Table2[6M Return vs Nifty])</f>
        <v>5.3133117184255108</v>
      </c>
      <c r="M7">
        <v>3.40674915531446</v>
      </c>
      <c r="N7">
        <f>(Table2[[#This Row],[1W Return vs Nifty]]-AVERAGE(Table2[1W Return vs Nifty]))/_xlfn.STDEV.P(Table2[1W Return vs Nifty])</f>
        <v>0.27734110828741754</v>
      </c>
      <c r="O7">
        <v>4566.3999999999996</v>
      </c>
      <c r="P7">
        <v>4097.7464023356997</v>
      </c>
      <c r="Q7">
        <v>2929.5983274023702</v>
      </c>
      <c r="R7">
        <v>75.418702693038895</v>
      </c>
      <c r="S7" s="1">
        <f>(Table2[[#This Row],[Close Price]]-Table2[[#This Row],[20D EMA]])/Table2[[#This Row],[20D EMA]]</f>
        <v>0.11787184653118431</v>
      </c>
      <c r="T7" s="1">
        <f>(Table2[[#This Row],[Close Price]]-Table2[[#This Row],[50D EMA]])/Table2[[#This Row],[50D EMA]]</f>
        <v>0.24572130600624009</v>
      </c>
      <c r="U7" s="1">
        <f>(Table2[[#This Row],[Close Price]]-Table2[[#This Row],[200D EMA]])/Table2[[#This Row],[200D EMA]]</f>
        <v>0.74244023566405237</v>
      </c>
      <c r="V7">
        <v>0.86161244379503299</v>
      </c>
      <c r="W7">
        <v>5020</v>
      </c>
      <c r="X7">
        <v>5199.8999999999996</v>
      </c>
      <c r="Y7">
        <v>4872.75</v>
      </c>
      <c r="Z7">
        <v>5199.8999999999996</v>
      </c>
      <c r="AA7">
        <v>4872.75</v>
      </c>
      <c r="AB7">
        <v>5199.8999999999996</v>
      </c>
      <c r="AC7" s="1">
        <f>(Table2[[#This Row],[Close Price]]/Table2[[#This Row],[Day Low]])-1</f>
        <v>1.6862549800796822E-2</v>
      </c>
      <c r="AD7" s="1">
        <f>(Table2[[#This Row],[Day High]]/Table2[[#This Row],[Close Price]])-1</f>
        <v>1.8659457553407144E-2</v>
      </c>
      <c r="AE7" s="1">
        <f>(Table2[[#This Row],[Close Price]]/Table2[[#This Row],[Current Week Low]])-1</f>
        <v>4.7591195936586006E-2</v>
      </c>
      <c r="AF7" s="1">
        <f>(Table2[[#This Row],[Current Week High]]/Table2[[#This Row],[Close Price]])-1</f>
        <v>1.8659457553407144E-2</v>
      </c>
      <c r="AG7" s="1">
        <f>(Table2[[#This Row],[Close Price]]/Table2[[#This Row],[Current Month Low]])-1</f>
        <v>4.7591195936586006E-2</v>
      </c>
      <c r="AH7" s="1">
        <f>(Table2[[#This Row],[Current Month High]]/Table2[[#This Row],[Close Price]])-1</f>
        <v>1.8659457553407144E-2</v>
      </c>
      <c r="AI7">
        <v>1.8659457553407099</v>
      </c>
      <c r="AJ7">
        <v>293.42196531791899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0.73</v>
      </c>
      <c r="AM7" t="s">
        <v>3217</v>
      </c>
      <c r="AN7">
        <v>36.69</v>
      </c>
      <c r="AO7" t="s">
        <v>3217</v>
      </c>
      <c r="AP7">
        <v>0.17057246603263099</v>
      </c>
      <c r="AQ7">
        <f>(Table2[[#This Row],[Sharpe Ratio]]-AVERAGE(Table2[Sharpe Ratio]))/_xlfn.STDEV.P(Table2[Sharpe Ratio])</f>
        <v>1.2918228039538795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14.119528396988654</v>
      </c>
      <c r="AS7">
        <f>_xlfn.RANK.AVG(Table2[[#This Row],[1Y Return vs Nifty Z-Score]],Table2[1Y Return vs Nifty Z-Score])</f>
        <v>3</v>
      </c>
      <c r="AT7">
        <f>_xlfn.RANK.AVG(Table2[[#This Row],[6M Return vs Nifty Z-Score]],Table2[6M Return vs Nifty Z-Score])</f>
        <v>1</v>
      </c>
      <c r="AU7">
        <f>_xlfn.RANK.AVG(Table2[[#This Row],[Sharpe Ratio Z-Score]],Table2[Sharpe Ratio Z-Score])</f>
        <v>68</v>
      </c>
      <c r="AV7">
        <f>(Table2[[#This Row],[Rank 1Y]]+Table2[[#This Row],[Rank 6M]]+Table2[[#This Row],[Rank Sharpe]])/3</f>
        <v>24</v>
      </c>
    </row>
    <row r="8" spans="1:48" x14ac:dyDescent="0.3">
      <c r="A8" t="s">
        <v>1109</v>
      </c>
      <c r="B8" t="s">
        <v>1110</v>
      </c>
      <c r="C8" t="s">
        <v>3190</v>
      </c>
      <c r="D8" t="s">
        <v>1111</v>
      </c>
      <c r="E8">
        <v>11580.168645739999</v>
      </c>
      <c r="F8">
        <v>1849.2</v>
      </c>
      <c r="G8">
        <v>178.96603727974201</v>
      </c>
      <c r="H8">
        <f>(Table2[[#This Row],[1Y Return vs Nifty]]-AVERAGE(Table2[1Y Return vs Nifty]))/_xlfn.STDEV.P(Table2[1Y Return vs Nifty])</f>
        <v>3.1698425411005204</v>
      </c>
      <c r="I8">
        <v>2.9679446150949098</v>
      </c>
      <c r="J8">
        <f>(Table2[[#This Row],[1M Return vs Nifty]]-AVERAGE(Table2[1M Return vs Nifty]))/_xlfn.STDEV.P(Table2[1M Return vs Nifty])</f>
        <v>0.39774886229633138</v>
      </c>
      <c r="K8">
        <v>80.981919531023493</v>
      </c>
      <c r="L8">
        <f>(Table2[[#This Row],[6M Return vs Nifty]]-AVERAGE(Table2[6M Return vs Nifty]))/_xlfn.STDEV.P(Table2[6M Return vs Nifty])</f>
        <v>2.2776284460880571</v>
      </c>
      <c r="M8">
        <v>8.0826144462301794</v>
      </c>
      <c r="N8">
        <f>(Table2[[#This Row],[1W Return vs Nifty]]-AVERAGE(Table2[1W Return vs Nifty]))/_xlfn.STDEV.P(Table2[1W Return vs Nifty])</f>
        <v>1.199646644200737</v>
      </c>
      <c r="O8">
        <v>1733.8</v>
      </c>
      <c r="P8">
        <v>1629.8509487098599</v>
      </c>
      <c r="Q8">
        <v>1256.0465796850399</v>
      </c>
      <c r="R8">
        <v>78.440369903579295</v>
      </c>
      <c r="S8" s="1">
        <f>(Table2[[#This Row],[Close Price]]-Table2[[#This Row],[20D EMA]])/Table2[[#This Row],[20D EMA]]</f>
        <v>6.6559003345253262E-2</v>
      </c>
      <c r="T8" s="1">
        <f>(Table2[[#This Row],[Close Price]]-Table2[[#This Row],[50D EMA]])/Table2[[#This Row],[50D EMA]]</f>
        <v>0.1345822766577337</v>
      </c>
      <c r="U8" s="1">
        <f>(Table2[[#This Row],[Close Price]]-Table2[[#This Row],[200D EMA]])/Table2[[#This Row],[200D EMA]]</f>
        <v>0.47223839458541134</v>
      </c>
      <c r="V8">
        <v>0.56976945568727</v>
      </c>
      <c r="W8">
        <v>1825.25</v>
      </c>
      <c r="X8">
        <v>1899</v>
      </c>
      <c r="Y8">
        <v>1804.4</v>
      </c>
      <c r="Z8">
        <v>1899</v>
      </c>
      <c r="AA8">
        <v>1804.4</v>
      </c>
      <c r="AB8">
        <v>1899</v>
      </c>
      <c r="AC8" s="1">
        <f>(Table2[[#This Row],[Close Price]]/Table2[[#This Row],[Day Low]])-1</f>
        <v>1.3121490206821074E-2</v>
      </c>
      <c r="AD8" s="1">
        <f>(Table2[[#This Row],[Day High]]/Table2[[#This Row],[Close Price]])-1</f>
        <v>2.6930564568462101E-2</v>
      </c>
      <c r="AE8" s="1">
        <f>(Table2[[#This Row],[Close Price]]/Table2[[#This Row],[Current Week Low]])-1</f>
        <v>2.4828197738860469E-2</v>
      </c>
      <c r="AF8" s="1">
        <f>(Table2[[#This Row],[Current Week High]]/Table2[[#This Row],[Close Price]])-1</f>
        <v>2.6930564568462101E-2</v>
      </c>
      <c r="AG8" s="1">
        <f>(Table2[[#This Row],[Close Price]]/Table2[[#This Row],[Current Month Low]])-1</f>
        <v>2.4828197738860469E-2</v>
      </c>
      <c r="AH8" s="1">
        <f>(Table2[[#This Row],[Current Month High]]/Table2[[#This Row],[Close Price]])-1</f>
        <v>2.6930564568462101E-2</v>
      </c>
      <c r="AI8">
        <v>3.0526714254812899</v>
      </c>
      <c r="AJ8">
        <v>221.51612622793999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</v>
      </c>
      <c r="AM8">
        <v>0</v>
      </c>
      <c r="AN8">
        <v>12.02</v>
      </c>
      <c r="AO8" t="s">
        <v>3217</v>
      </c>
      <c r="AP8">
        <v>0.19767775782956201</v>
      </c>
      <c r="AQ8">
        <f>(Table2[[#This Row],[Sharpe Ratio]]-AVERAGE(Table2[Sharpe Ratio]))/_xlfn.STDEV.P(Table2[Sharpe Ratio])</f>
        <v>1.6073126300904697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8.652179123776115</v>
      </c>
      <c r="AS8">
        <f>_xlfn.RANK.AVG(Table2[[#This Row],[1Y Return vs Nifty Z-Score]],Table2[1Y Return vs Nifty Z-Score])</f>
        <v>14</v>
      </c>
      <c r="AT8">
        <f>_xlfn.RANK.AVG(Table2[[#This Row],[6M Return vs Nifty Z-Score]],Table2[6M Return vs Nifty Z-Score])</f>
        <v>22</v>
      </c>
      <c r="AU8">
        <f>_xlfn.RANK.AVG(Table2[[#This Row],[Sharpe Ratio Z-Score]],Table2[Sharpe Ratio Z-Score])</f>
        <v>37</v>
      </c>
      <c r="AV8">
        <f>(Table2[[#This Row],[Rank 1Y]]+Table2[[#This Row],[Rank 6M]]+Table2[[#This Row],[Rank Sharpe]])/3</f>
        <v>24.333333333333332</v>
      </c>
    </row>
    <row r="9" spans="1:48" x14ac:dyDescent="0.3">
      <c r="A9" t="s">
        <v>935</v>
      </c>
      <c r="B9" t="s">
        <v>936</v>
      </c>
      <c r="C9" t="s">
        <v>3179</v>
      </c>
      <c r="D9" t="s">
        <v>120</v>
      </c>
      <c r="E9">
        <v>16233.7367334399</v>
      </c>
      <c r="F9">
        <v>1912.25</v>
      </c>
      <c r="G9">
        <v>126.935174207731</v>
      </c>
      <c r="H9">
        <f>(Table2[[#This Row],[1Y Return vs Nifty]]-AVERAGE(Table2[1Y Return vs Nifty]))/_xlfn.STDEV.P(Table2[1Y Return vs Nifty])</f>
        <v>2.1540948557520498</v>
      </c>
      <c r="I9">
        <v>-1.6150762699535499</v>
      </c>
      <c r="J9">
        <f>(Table2[[#This Row],[1M Return vs Nifty]]-AVERAGE(Table2[1M Return vs Nifty]))/_xlfn.STDEV.P(Table2[1M Return vs Nifty])</f>
        <v>-8.7446767417672072E-2</v>
      </c>
      <c r="K9">
        <v>87.929869500174803</v>
      </c>
      <c r="L9">
        <f>(Table2[[#This Row],[6M Return vs Nifty]]-AVERAGE(Table2[6M Return vs Nifty]))/_xlfn.STDEV.P(Table2[6M Return vs Nifty])</f>
        <v>2.4944878100344314</v>
      </c>
      <c r="M9">
        <v>2.3463785626364699</v>
      </c>
      <c r="N9">
        <f>(Table2[[#This Row],[1W Return vs Nifty]]-AVERAGE(Table2[1W Return vs Nifty]))/_xlfn.STDEV.P(Table2[1W Return vs Nifty])</f>
        <v>6.8185025530578827E-2</v>
      </c>
      <c r="O9">
        <v>1828.76</v>
      </c>
      <c r="P9">
        <v>1777.9813264424999</v>
      </c>
      <c r="Q9">
        <v>1415.0931470477401</v>
      </c>
      <c r="R9">
        <v>43.934258453763199</v>
      </c>
      <c r="S9" s="1">
        <f>(Table2[[#This Row],[Close Price]]-Table2[[#This Row],[20D EMA]])/Table2[[#This Row],[20D EMA]]</f>
        <v>4.565388569303791E-2</v>
      </c>
      <c r="T9" s="1">
        <f>(Table2[[#This Row],[Close Price]]-Table2[[#This Row],[50D EMA]])/Table2[[#This Row],[50D EMA]]</f>
        <v>7.5517482417069862E-2</v>
      </c>
      <c r="U9" s="1">
        <f>(Table2[[#This Row],[Close Price]]-Table2[[#This Row],[200D EMA]])/Table2[[#This Row],[200D EMA]]</f>
        <v>0.35132447216599205</v>
      </c>
      <c r="V9">
        <v>0.86749599666799304</v>
      </c>
      <c r="W9">
        <v>1771.1</v>
      </c>
      <c r="X9">
        <v>1913</v>
      </c>
      <c r="Y9">
        <v>1771.1</v>
      </c>
      <c r="Z9">
        <v>1975.95</v>
      </c>
      <c r="AA9">
        <v>1771.1</v>
      </c>
      <c r="AB9">
        <v>1975.95</v>
      </c>
      <c r="AC9" s="1">
        <f>(Table2[[#This Row],[Close Price]]/Table2[[#This Row],[Day Low]])-1</f>
        <v>7.9696233978883146E-2</v>
      </c>
      <c r="AD9" s="1">
        <f>(Table2[[#This Row],[Day High]]/Table2[[#This Row],[Close Price]])-1</f>
        <v>3.9220813178197922E-4</v>
      </c>
      <c r="AE9" s="1">
        <f>(Table2[[#This Row],[Close Price]]/Table2[[#This Row],[Current Week Low]])-1</f>
        <v>7.9696233978883146E-2</v>
      </c>
      <c r="AF9" s="1">
        <f>(Table2[[#This Row],[Current Week High]]/Table2[[#This Row],[Close Price]])-1</f>
        <v>3.3311543992678772E-2</v>
      </c>
      <c r="AG9" s="1">
        <f>(Table2[[#This Row],[Close Price]]/Table2[[#This Row],[Current Month Low]])-1</f>
        <v>7.9696233978883146E-2</v>
      </c>
      <c r="AH9" s="1">
        <f>(Table2[[#This Row],[Current Month High]]/Table2[[#This Row],[Close Price]])-1</f>
        <v>3.3311543992678772E-2</v>
      </c>
      <c r="AI9">
        <v>4.4685579814354801</v>
      </c>
      <c r="AJ9">
        <v>177.92311605261199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0.1</v>
      </c>
      <c r="AM9" t="s">
        <v>3217</v>
      </c>
      <c r="AN9">
        <v>6.55</v>
      </c>
      <c r="AO9" t="s">
        <v>3217</v>
      </c>
      <c r="AP9">
        <v>0.20051510408151699</v>
      </c>
      <c r="AQ9">
        <f>(Table2[[#This Row],[Sharpe Ratio]]-AVERAGE(Table2[Sharpe Ratio]))/_xlfn.STDEV.P(Table2[Sharpe Ratio])</f>
        <v>1.640337689640647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6.2696586135400354</v>
      </c>
      <c r="AS9">
        <f>_xlfn.RANK.AVG(Table2[[#This Row],[1Y Return vs Nifty Z-Score]],Table2[1Y Return vs Nifty Z-Score])</f>
        <v>32</v>
      </c>
      <c r="AT9">
        <f>_xlfn.RANK.AVG(Table2[[#This Row],[6M Return vs Nifty Z-Score]],Table2[6M Return vs Nifty Z-Score])</f>
        <v>17</v>
      </c>
      <c r="AU9">
        <f>_xlfn.RANK.AVG(Table2[[#This Row],[Sharpe Ratio Z-Score]],Table2[Sharpe Ratio Z-Score])</f>
        <v>33</v>
      </c>
      <c r="AV9">
        <f>(Table2[[#This Row],[Rank 1Y]]+Table2[[#This Row],[Rank 6M]]+Table2[[#This Row],[Rank Sharpe]])/3</f>
        <v>27.333333333333332</v>
      </c>
    </row>
    <row r="10" spans="1:48" x14ac:dyDescent="0.3">
      <c r="A10" t="s">
        <v>341</v>
      </c>
      <c r="B10" t="s">
        <v>342</v>
      </c>
      <c r="C10" t="s">
        <v>3180</v>
      </c>
      <c r="D10" t="s">
        <v>83</v>
      </c>
      <c r="E10">
        <v>74969.880231874995</v>
      </c>
      <c r="F10">
        <v>726.85</v>
      </c>
      <c r="G10">
        <v>95.590658047679796</v>
      </c>
      <c r="H10">
        <f>(Table2[[#This Row],[1Y Return vs Nifty]]-AVERAGE(Table2[1Y Return vs Nifty]))/_xlfn.STDEV.P(Table2[1Y Return vs Nifty])</f>
        <v>1.5421865025526116</v>
      </c>
      <c r="I10">
        <v>8.5240532954350208</v>
      </c>
      <c r="J10">
        <f>(Table2[[#This Row],[1M Return vs Nifty]]-AVERAGE(Table2[1M Return vs Nifty]))/_xlfn.STDEV.P(Table2[1M Return vs Nifty])</f>
        <v>0.98596343027086852</v>
      </c>
      <c r="K10">
        <v>80.789723882247699</v>
      </c>
      <c r="L10">
        <f>(Table2[[#This Row],[6M Return vs Nifty]]-AVERAGE(Table2[6M Return vs Nifty]))/_xlfn.STDEV.P(Table2[6M Return vs Nifty])</f>
        <v>2.2716296368951538</v>
      </c>
      <c r="M10">
        <v>1.0285427587671601</v>
      </c>
      <c r="N10">
        <f>(Table2[[#This Row],[1W Return vs Nifty]]-AVERAGE(Table2[1W Return vs Nifty]))/_xlfn.STDEV.P(Table2[1W Return vs Nifty])</f>
        <v>-0.19175558047764332</v>
      </c>
      <c r="O10">
        <v>701.53</v>
      </c>
      <c r="P10">
        <v>686.90961866968803</v>
      </c>
      <c r="Q10">
        <v>552.487480690128</v>
      </c>
      <c r="R10">
        <v>66.683032250126004</v>
      </c>
      <c r="S10" s="1">
        <f>(Table2[[#This Row],[Close Price]]-Table2[[#This Row],[20D EMA]])/Table2[[#This Row],[20D EMA]]</f>
        <v>3.6092540589853679E-2</v>
      </c>
      <c r="T10" s="1">
        <f>(Table2[[#This Row],[Close Price]]-Table2[[#This Row],[50D EMA]])/Table2[[#This Row],[50D EMA]]</f>
        <v>5.8145031376417501E-2</v>
      </c>
      <c r="U10" s="1">
        <f>(Table2[[#This Row],[Close Price]]-Table2[[#This Row],[200D EMA]])/Table2[[#This Row],[200D EMA]]</f>
        <v>0.31559542144207647</v>
      </c>
      <c r="V10">
        <v>1.1848760973035399</v>
      </c>
      <c r="W10">
        <v>720.55</v>
      </c>
      <c r="X10">
        <v>731.7</v>
      </c>
      <c r="Y10">
        <v>715.75</v>
      </c>
      <c r="Z10">
        <v>741.55</v>
      </c>
      <c r="AA10">
        <v>715.75</v>
      </c>
      <c r="AB10">
        <v>741.55</v>
      </c>
      <c r="AC10" s="1">
        <f>(Table2[[#This Row],[Close Price]]/Table2[[#This Row],[Day Low]])-1</f>
        <v>8.743321074179633E-3</v>
      </c>
      <c r="AD10" s="1">
        <f>(Table2[[#This Row],[Day High]]/Table2[[#This Row],[Close Price]])-1</f>
        <v>6.6726284652955936E-3</v>
      </c>
      <c r="AE10" s="1">
        <f>(Table2[[#This Row],[Close Price]]/Table2[[#This Row],[Current Week Low]])-1</f>
        <v>1.5508208173244942E-2</v>
      </c>
      <c r="AF10" s="1">
        <f>(Table2[[#This Row],[Current Week High]]/Table2[[#This Row],[Close Price]])-1</f>
        <v>2.0224255348421094E-2</v>
      </c>
      <c r="AG10" s="1">
        <f>(Table2[[#This Row],[Close Price]]/Table2[[#This Row],[Current Month Low]])-1</f>
        <v>1.5508208173244942E-2</v>
      </c>
      <c r="AH10" s="1">
        <f>(Table2[[#This Row],[Current Month High]]/Table2[[#This Row],[Close Price]])-1</f>
        <v>2.0224255348421094E-2</v>
      </c>
      <c r="AI10">
        <v>8.1722501203824702</v>
      </c>
      <c r="AJ10">
        <v>133.67625783636001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0.14000000000000001</v>
      </c>
      <c r="AM10" t="s">
        <v>3217</v>
      </c>
      <c r="AN10">
        <v>8.41</v>
      </c>
      <c r="AO10" t="s">
        <v>3217</v>
      </c>
      <c r="AP10">
        <v>0.25192663368466001</v>
      </c>
      <c r="AQ10">
        <f>(Table2[[#This Row],[Sharpe Ratio]]-AVERAGE(Table2[Sharpe Ratio]))/_xlfn.STDEV.P(Table2[Sharpe Ratio])</f>
        <v>2.2387379820052624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6.8467619712462522</v>
      </c>
      <c r="AS10">
        <f>_xlfn.RANK.AVG(Table2[[#This Row],[1Y Return vs Nifty Z-Score]],Table2[1Y Return vs Nifty Z-Score])</f>
        <v>52</v>
      </c>
      <c r="AT10">
        <f>_xlfn.RANK.AVG(Table2[[#This Row],[6M Return vs Nifty Z-Score]],Table2[6M Return vs Nifty Z-Score])</f>
        <v>24</v>
      </c>
      <c r="AU10">
        <f>_xlfn.RANK.AVG(Table2[[#This Row],[Sharpe Ratio Z-Score]],Table2[Sharpe Ratio Z-Score])</f>
        <v>9</v>
      </c>
      <c r="AV10">
        <f>(Table2[[#This Row],[Rank 1Y]]+Table2[[#This Row],[Rank 6M]]+Table2[[#This Row],[Rank Sharpe]])/3</f>
        <v>28.333333333333332</v>
      </c>
    </row>
    <row r="11" spans="1:48" x14ac:dyDescent="0.3">
      <c r="A11" t="s">
        <v>968</v>
      </c>
      <c r="B11" t="s">
        <v>969</v>
      </c>
      <c r="C11" t="s">
        <v>3175</v>
      </c>
      <c r="D11" t="s">
        <v>51</v>
      </c>
      <c r="E11">
        <v>15835.807103970001</v>
      </c>
      <c r="F11">
        <v>349.45</v>
      </c>
      <c r="G11">
        <v>84.106473410697106</v>
      </c>
      <c r="H11">
        <f>(Table2[[#This Row],[1Y Return vs Nifty]]-AVERAGE(Table2[1Y Return vs Nifty]))/_xlfn.STDEV.P(Table2[1Y Return vs Nifty])</f>
        <v>1.3179919904034445</v>
      </c>
      <c r="I11">
        <v>20.481655514122</v>
      </c>
      <c r="J11">
        <f>(Table2[[#This Row],[1M Return vs Nifty]]-AVERAGE(Table2[1M Return vs Nifty]))/_xlfn.STDEV.P(Table2[1M Return vs Nifty])</f>
        <v>2.2518918394764587</v>
      </c>
      <c r="K11">
        <v>134.630671198643</v>
      </c>
      <c r="L11">
        <f>(Table2[[#This Row],[6M Return vs Nifty]]-AVERAGE(Table2[6M Return vs Nifty]))/_xlfn.STDEV.P(Table2[6M Return vs Nifty])</f>
        <v>3.9521128932721328</v>
      </c>
      <c r="M11">
        <v>8.8366622017066199</v>
      </c>
      <c r="N11">
        <f>(Table2[[#This Row],[1W Return vs Nifty]]-AVERAGE(Table2[1W Return vs Nifty]))/_xlfn.STDEV.P(Table2[1W Return vs Nifty])</f>
        <v>1.348381129894771</v>
      </c>
      <c r="O11">
        <v>319.64</v>
      </c>
      <c r="P11">
        <v>296.63512644575599</v>
      </c>
      <c r="Q11">
        <v>226.81656331679</v>
      </c>
      <c r="R11">
        <v>73.503034282489494</v>
      </c>
      <c r="S11" s="1">
        <f>(Table2[[#This Row],[Close Price]]-Table2[[#This Row],[20D EMA]])/Table2[[#This Row],[20D EMA]]</f>
        <v>9.3261168814916792E-2</v>
      </c>
      <c r="T11" s="1">
        <f>(Table2[[#This Row],[Close Price]]-Table2[[#This Row],[50D EMA]])/Table2[[#This Row],[50D EMA]]</f>
        <v>0.17804659275206222</v>
      </c>
      <c r="U11" s="1">
        <f>(Table2[[#This Row],[Close Price]]-Table2[[#This Row],[200D EMA]])/Table2[[#This Row],[200D EMA]]</f>
        <v>0.54067231638604107</v>
      </c>
      <c r="V11">
        <v>0.99911411520699001</v>
      </c>
      <c r="W11">
        <v>347</v>
      </c>
      <c r="X11">
        <v>356</v>
      </c>
      <c r="Y11">
        <v>342.5</v>
      </c>
      <c r="Z11">
        <v>358.7</v>
      </c>
      <c r="AA11">
        <v>342.5</v>
      </c>
      <c r="AB11">
        <v>358.7</v>
      </c>
      <c r="AC11" s="1">
        <f>(Table2[[#This Row],[Close Price]]/Table2[[#This Row],[Day Low]])-1</f>
        <v>7.060518731988541E-3</v>
      </c>
      <c r="AD11" s="1">
        <f>(Table2[[#This Row],[Day High]]/Table2[[#This Row],[Close Price]])-1</f>
        <v>1.874374016311342E-2</v>
      </c>
      <c r="AE11" s="1">
        <f>(Table2[[#This Row],[Close Price]]/Table2[[#This Row],[Current Week Low]])-1</f>
        <v>2.0291970802919668E-2</v>
      </c>
      <c r="AF11" s="1">
        <f>(Table2[[#This Row],[Current Week High]]/Table2[[#This Row],[Close Price]])-1</f>
        <v>2.6470167405923561E-2</v>
      </c>
      <c r="AG11" s="1">
        <f>(Table2[[#This Row],[Close Price]]/Table2[[#This Row],[Current Month Low]])-1</f>
        <v>2.0291970802919668E-2</v>
      </c>
      <c r="AH11" s="1">
        <f>(Table2[[#This Row],[Current Month High]]/Table2[[#This Row],[Close Price]])-1</f>
        <v>2.6470167405923561E-2</v>
      </c>
      <c r="AI11">
        <v>2.6470167405923499</v>
      </c>
      <c r="AJ11">
        <v>168.80769230769201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0.36</v>
      </c>
      <c r="AM11" t="s">
        <v>3217</v>
      </c>
      <c r="AN11">
        <v>14.31</v>
      </c>
      <c r="AO11" t="s">
        <v>3217</v>
      </c>
      <c r="AP11">
        <v>0.20687765701727701</v>
      </c>
      <c r="AQ11">
        <f>(Table2[[#This Row],[Sharpe Ratio]]-AVERAGE(Table2[Sharpe Ratio]))/_xlfn.STDEV.P(Table2[Sharpe Ratio])</f>
        <v>1.7143941039573176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10.584771957004124</v>
      </c>
      <c r="AS11">
        <f>_xlfn.RANK.AVG(Table2[[#This Row],[1Y Return vs Nifty Z-Score]],Table2[1Y Return vs Nifty Z-Score])</f>
        <v>63</v>
      </c>
      <c r="AT11">
        <f>_xlfn.RANK.AVG(Table2[[#This Row],[6M Return vs Nifty Z-Score]],Table2[6M Return vs Nifty Z-Score])</f>
        <v>8</v>
      </c>
      <c r="AU11">
        <f>_xlfn.RANK.AVG(Table2[[#This Row],[Sharpe Ratio Z-Score]],Table2[Sharpe Ratio Z-Score])</f>
        <v>25</v>
      </c>
      <c r="AV11">
        <f>(Table2[[#This Row],[Rank 1Y]]+Table2[[#This Row],[Rank 6M]]+Table2[[#This Row],[Rank Sharpe]])/3</f>
        <v>32</v>
      </c>
    </row>
    <row r="12" spans="1:48" x14ac:dyDescent="0.3">
      <c r="A12" t="s">
        <v>1140</v>
      </c>
      <c r="B12" t="s">
        <v>1141</v>
      </c>
      <c r="C12" t="s">
        <v>3189</v>
      </c>
      <c r="D12" t="s">
        <v>1078</v>
      </c>
      <c r="E12">
        <v>11120.709172049999</v>
      </c>
      <c r="F12">
        <v>846.65</v>
      </c>
      <c r="G12">
        <v>114.315351336513</v>
      </c>
      <c r="H12">
        <f>(Table2[[#This Row],[1Y Return vs Nifty]]-AVERAGE(Table2[1Y Return vs Nifty]))/_xlfn.STDEV.P(Table2[1Y Return vs Nifty])</f>
        <v>1.9077303883165126</v>
      </c>
      <c r="I12">
        <v>-9.1335840819731509</v>
      </c>
      <c r="J12">
        <f>(Table2[[#This Row],[1M Return vs Nifty]]-AVERAGE(Table2[1M Return vs Nifty]))/_xlfn.STDEV.P(Table2[1M Return vs Nifty])</f>
        <v>-0.88341676708830019</v>
      </c>
      <c r="K12">
        <v>107.276729142441</v>
      </c>
      <c r="L12">
        <f>(Table2[[#This Row],[6M Return vs Nifty]]-AVERAGE(Table2[6M Return vs Nifty]))/_xlfn.STDEV.P(Table2[6M Return vs Nifty])</f>
        <v>3.0983418525951478</v>
      </c>
      <c r="M12">
        <v>-5.6561363628443999</v>
      </c>
      <c r="N12">
        <f>(Table2[[#This Row],[1W Return vs Nifty]]-AVERAGE(Table2[1W Return vs Nifty]))/_xlfn.STDEV.P(Table2[1W Return vs Nifty])</f>
        <v>-1.5102958240651816</v>
      </c>
      <c r="O12">
        <v>867.3</v>
      </c>
      <c r="P12">
        <v>820.03105356146295</v>
      </c>
      <c r="Q12">
        <v>631.46127094139695</v>
      </c>
      <c r="R12">
        <v>49.5033632115939</v>
      </c>
      <c r="S12" s="1">
        <f>(Table2[[#This Row],[Close Price]]-Table2[[#This Row],[20D EMA]])/Table2[[#This Row],[20D EMA]]</f>
        <v>-2.3809523809523784E-2</v>
      </c>
      <c r="T12" s="1">
        <f>(Table2[[#This Row],[Close Price]]-Table2[[#This Row],[50D EMA]])/Table2[[#This Row],[50D EMA]]</f>
        <v>3.2460900502400157E-2</v>
      </c>
      <c r="U12" s="1">
        <f>(Table2[[#This Row],[Close Price]]-Table2[[#This Row],[200D EMA]])/Table2[[#This Row],[200D EMA]]</f>
        <v>0.34077898196004125</v>
      </c>
      <c r="V12">
        <v>0.68841331661493099</v>
      </c>
      <c r="W12">
        <v>843.9</v>
      </c>
      <c r="X12">
        <v>873.15</v>
      </c>
      <c r="Y12">
        <v>836</v>
      </c>
      <c r="Z12">
        <v>873.15</v>
      </c>
      <c r="AA12">
        <v>836</v>
      </c>
      <c r="AB12">
        <v>873.15</v>
      </c>
      <c r="AC12" s="1">
        <f>(Table2[[#This Row],[Close Price]]/Table2[[#This Row],[Day Low]])-1</f>
        <v>3.2586799383813592E-3</v>
      </c>
      <c r="AD12" s="1">
        <f>(Table2[[#This Row],[Day High]]/Table2[[#This Row],[Close Price]])-1</f>
        <v>3.1299828736786051E-2</v>
      </c>
      <c r="AE12" s="1">
        <f>(Table2[[#This Row],[Close Price]]/Table2[[#This Row],[Current Week Low]])-1</f>
        <v>1.2739234449760772E-2</v>
      </c>
      <c r="AF12" s="1">
        <f>(Table2[[#This Row],[Current Week High]]/Table2[[#This Row],[Close Price]])-1</f>
        <v>3.1299828736786051E-2</v>
      </c>
      <c r="AG12" s="1">
        <f>(Table2[[#This Row],[Close Price]]/Table2[[#This Row],[Current Month Low]])-1</f>
        <v>1.2739234449760772E-2</v>
      </c>
      <c r="AH12" s="1">
        <f>(Table2[[#This Row],[Current Month High]]/Table2[[#This Row],[Close Price]])-1</f>
        <v>3.1299828736786051E-2</v>
      </c>
      <c r="AI12">
        <v>12.2069332073466</v>
      </c>
      <c r="AJ12">
        <v>152.01666914719399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0.25</v>
      </c>
      <c r="AM12" t="s">
        <v>3217</v>
      </c>
      <c r="AN12">
        <v>-0.84</v>
      </c>
      <c r="AO12" t="s">
        <v>3218</v>
      </c>
      <c r="AP12">
        <v>0.180776428346476</v>
      </c>
      <c r="AQ12">
        <f>(Table2[[#This Row],[Sharpe Ratio]]-AVERAGE(Table2[Sharpe Ratio]))/_xlfn.STDEV.P(Table2[Sharpe Ratio])</f>
        <v>1.4105909884256578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4.0229506381838362</v>
      </c>
      <c r="AS12">
        <f>_xlfn.RANK.AVG(Table2[[#This Row],[1Y Return vs Nifty Z-Score]],Table2[1Y Return vs Nifty Z-Score])</f>
        <v>40</v>
      </c>
      <c r="AT12">
        <f>_xlfn.RANK.AVG(Table2[[#This Row],[6M Return vs Nifty Z-Score]],Table2[6M Return vs Nifty Z-Score])</f>
        <v>11</v>
      </c>
      <c r="AU12">
        <f>_xlfn.RANK.AVG(Table2[[#This Row],[Sharpe Ratio Z-Score]],Table2[Sharpe Ratio Z-Score])</f>
        <v>52</v>
      </c>
      <c r="AV12">
        <f>(Table2[[#This Row],[Rank 1Y]]+Table2[[#This Row],[Rank 6M]]+Table2[[#This Row],[Rank Sharpe]])/3</f>
        <v>34.333333333333336</v>
      </c>
    </row>
    <row r="13" spans="1:48" x14ac:dyDescent="0.3">
      <c r="A13" t="s">
        <v>1001</v>
      </c>
      <c r="B13" t="s">
        <v>1002</v>
      </c>
      <c r="C13" t="s">
        <v>3181</v>
      </c>
      <c r="D13" t="s">
        <v>1003</v>
      </c>
      <c r="E13">
        <v>14611.48222107</v>
      </c>
      <c r="F13">
        <v>2147.5500000000002</v>
      </c>
      <c r="G13">
        <v>71.944634959265201</v>
      </c>
      <c r="H13">
        <f>(Table2[[#This Row],[1Y Return vs Nifty]]-AVERAGE(Table2[1Y Return vs Nifty]))/_xlfn.STDEV.P(Table2[1Y Return vs Nifty])</f>
        <v>1.0805683051663408</v>
      </c>
      <c r="I13">
        <v>-2.6557519497781099</v>
      </c>
      <c r="J13">
        <f>(Table2[[#This Row],[1M Return vs Nifty]]-AVERAGE(Table2[1M Return vs Nifty]))/_xlfn.STDEV.P(Table2[1M Return vs Nifty])</f>
        <v>-0.19762110536315297</v>
      </c>
      <c r="K13">
        <v>95.295446777355195</v>
      </c>
      <c r="L13">
        <f>(Table2[[#This Row],[6M Return vs Nifty]]-AVERAGE(Table2[6M Return vs Nifty]))/_xlfn.STDEV.P(Table2[6M Return vs Nifty])</f>
        <v>2.7243821544841103</v>
      </c>
      <c r="M13">
        <v>-0.88691418652343701</v>
      </c>
      <c r="N13">
        <f>(Table2[[#This Row],[1W Return vs Nifty]]-AVERAGE(Table2[1W Return vs Nifty]))/_xlfn.STDEV.P(Table2[1W Return vs Nifty])</f>
        <v>-0.56957582005498086</v>
      </c>
      <c r="O13">
        <v>2162.79</v>
      </c>
      <c r="P13">
        <v>2181.0497964291899</v>
      </c>
      <c r="Q13">
        <v>1735.03577483139</v>
      </c>
      <c r="R13">
        <v>48.654659584269098</v>
      </c>
      <c r="S13" s="1">
        <f>(Table2[[#This Row],[Close Price]]-Table2[[#This Row],[20D EMA]])/Table2[[#This Row],[20D EMA]]</f>
        <v>-7.0464538859527654E-3</v>
      </c>
      <c r="T13" s="1">
        <f>(Table2[[#This Row],[Close Price]]-Table2[[#This Row],[50D EMA]])/Table2[[#This Row],[50D EMA]]</f>
        <v>-1.5359482614305963E-2</v>
      </c>
      <c r="U13" s="1">
        <f>(Table2[[#This Row],[Close Price]]-Table2[[#This Row],[200D EMA]])/Table2[[#This Row],[200D EMA]]</f>
        <v>0.23775545792921657</v>
      </c>
      <c r="V13">
        <v>0.53402568011546803</v>
      </c>
      <c r="W13">
        <v>2136.15</v>
      </c>
      <c r="X13">
        <v>2176.4499999999998</v>
      </c>
      <c r="Y13">
        <v>2135.0500000000002</v>
      </c>
      <c r="Z13">
        <v>2203.3000000000002</v>
      </c>
      <c r="AA13">
        <v>2135.0500000000002</v>
      </c>
      <c r="AB13">
        <v>2203.3000000000002</v>
      </c>
      <c r="AC13" s="1">
        <f>(Table2[[#This Row],[Close Price]]/Table2[[#This Row],[Day Low]])-1</f>
        <v>5.3367038831542146E-3</v>
      </c>
      <c r="AD13" s="1">
        <f>(Table2[[#This Row],[Day High]]/Table2[[#This Row],[Close Price]])-1</f>
        <v>1.3457195408721478E-2</v>
      </c>
      <c r="AE13" s="1">
        <f>(Table2[[#This Row],[Close Price]]/Table2[[#This Row],[Current Week Low]])-1</f>
        <v>5.8546638252030547E-3</v>
      </c>
      <c r="AF13" s="1">
        <f>(Table2[[#This Row],[Current Week High]]/Table2[[#This Row],[Close Price]])-1</f>
        <v>2.5959814672533721E-2</v>
      </c>
      <c r="AG13" s="1">
        <f>(Table2[[#This Row],[Close Price]]/Table2[[#This Row],[Current Month Low]])-1</f>
        <v>5.8546638252030547E-3</v>
      </c>
      <c r="AH13" s="1">
        <f>(Table2[[#This Row],[Current Month High]]/Table2[[#This Row],[Close Price]])-1</f>
        <v>2.5959814672533721E-2</v>
      </c>
      <c r="AI13">
        <v>25.7246629880561</v>
      </c>
      <c r="AJ13">
        <v>194.18493150684901</v>
      </c>
      <c r="AK13" t="str">
        <f>IF(AND(Table2[[#This Row],[20D EMA]]&gt;Table2[[#This Row],[50D EMA]],Table2[[#This Row],[50D EMA]]&gt;Table2[[#This Row],[200D EMA]]),"Uptrend","Downtrend/NoTrend")</f>
        <v>Downtrend/NoTrend</v>
      </c>
      <c r="AL13">
        <v>-7.0000000000000007E-2</v>
      </c>
      <c r="AM13" t="s">
        <v>3218</v>
      </c>
      <c r="AN13">
        <v>-0.49</v>
      </c>
      <c r="AO13" t="s">
        <v>3218</v>
      </c>
      <c r="AP13">
        <v>0.222187519272421</v>
      </c>
      <c r="AQ13">
        <f>(Table2[[#This Row],[Sharpe Ratio]]-AVERAGE(Table2[Sharpe Ratio]))/_xlfn.STDEV.P(Table2[Sharpe Ratio])</f>
        <v>1.8925919930351029</v>
      </c>
      <c r="AR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">
        <f>_xlfn.RANK.AVG(Table2[[#This Row],[1Y Return vs Nifty Z-Score]],Table2[1Y Return vs Nifty Z-Score])</f>
        <v>81</v>
      </c>
      <c r="AT13">
        <f>_xlfn.RANK.AVG(Table2[[#This Row],[6M Return vs Nifty Z-Score]],Table2[6M Return vs Nifty Z-Score])</f>
        <v>13</v>
      </c>
      <c r="AU13">
        <f>_xlfn.RANK.AVG(Table2[[#This Row],[Sharpe Ratio Z-Score]],Table2[Sharpe Ratio Z-Score])</f>
        <v>15</v>
      </c>
      <c r="AV13">
        <f>(Table2[[#This Row],[Rank 1Y]]+Table2[[#This Row],[Rank 6M]]+Table2[[#This Row],[Rank Sharpe]])/3</f>
        <v>36.333333333333336</v>
      </c>
    </row>
    <row r="14" spans="1:48" x14ac:dyDescent="0.3">
      <c r="A14" t="s">
        <v>1072</v>
      </c>
      <c r="B14" t="s">
        <v>1073</v>
      </c>
      <c r="C14" t="s">
        <v>3171</v>
      </c>
      <c r="D14" t="s">
        <v>210</v>
      </c>
      <c r="E14">
        <v>12436.289304600001</v>
      </c>
      <c r="F14">
        <v>3003.45</v>
      </c>
      <c r="G14">
        <v>117.09581588675999</v>
      </c>
      <c r="H14">
        <f>(Table2[[#This Row],[1Y Return vs Nifty]]-AVERAGE(Table2[1Y Return vs Nifty]))/_xlfn.STDEV.P(Table2[1Y Return vs Nifty])</f>
        <v>1.9620106801348143</v>
      </c>
      <c r="I14">
        <v>-17.033912006021101</v>
      </c>
      <c r="J14">
        <f>(Table2[[#This Row],[1M Return vs Nifty]]-AVERAGE(Table2[1M Return vs Nifty]))/_xlfn.STDEV.P(Table2[1M Return vs Nifty])</f>
        <v>-1.7198093295924182</v>
      </c>
      <c r="K14">
        <v>73.684847058914499</v>
      </c>
      <c r="L14">
        <f>(Table2[[#This Row],[6M Return vs Nifty]]-AVERAGE(Table2[6M Return vs Nifty]))/_xlfn.STDEV.P(Table2[6M Return vs Nifty])</f>
        <v>2.0498722731164425</v>
      </c>
      <c r="M14">
        <v>-2.6906695407907399</v>
      </c>
      <c r="N14">
        <f>(Table2[[#This Row],[1W Return vs Nifty]]-AVERAGE(Table2[1W Return vs Nifty]))/_xlfn.STDEV.P(Table2[1W Return vs Nifty])</f>
        <v>-0.92536313324086239</v>
      </c>
      <c r="O14">
        <v>2968.43</v>
      </c>
      <c r="P14">
        <v>2783.9490169719902</v>
      </c>
      <c r="Q14">
        <v>2168.05015374714</v>
      </c>
      <c r="R14">
        <v>50.689883179080503</v>
      </c>
      <c r="S14" s="1">
        <f>(Table2[[#This Row],[Close Price]]-Table2[[#This Row],[20D EMA]])/Table2[[#This Row],[20D EMA]]</f>
        <v>1.1797482170709764E-2</v>
      </c>
      <c r="T14" s="1">
        <f>(Table2[[#This Row],[Close Price]]-Table2[[#This Row],[50D EMA]])/Table2[[#This Row],[50D EMA]]</f>
        <v>7.8845187785354501E-2</v>
      </c>
      <c r="U14" s="1">
        <f>(Table2[[#This Row],[Close Price]]-Table2[[#This Row],[200D EMA]])/Table2[[#This Row],[200D EMA]]</f>
        <v>0.38532311847537293</v>
      </c>
      <c r="V14">
        <v>0.820052469520831</v>
      </c>
      <c r="W14">
        <v>2969.95</v>
      </c>
      <c r="X14">
        <v>3089.7</v>
      </c>
      <c r="Y14">
        <v>2969.95</v>
      </c>
      <c r="Z14">
        <v>3098.95</v>
      </c>
      <c r="AA14">
        <v>2969.95</v>
      </c>
      <c r="AB14">
        <v>3098.95</v>
      </c>
      <c r="AC14" s="1">
        <f>(Table2[[#This Row],[Close Price]]/Table2[[#This Row],[Day Low]])-1</f>
        <v>1.1279651172578564E-2</v>
      </c>
      <c r="AD14" s="1">
        <f>(Table2[[#This Row],[Day High]]/Table2[[#This Row],[Close Price]])-1</f>
        <v>2.871697547820018E-2</v>
      </c>
      <c r="AE14" s="1">
        <f>(Table2[[#This Row],[Close Price]]/Table2[[#This Row],[Current Week Low]])-1</f>
        <v>1.1279651172578564E-2</v>
      </c>
      <c r="AF14" s="1">
        <f>(Table2[[#This Row],[Current Week High]]/Table2[[#This Row],[Close Price]])-1</f>
        <v>3.1796767051224473E-2</v>
      </c>
      <c r="AG14" s="1">
        <f>(Table2[[#This Row],[Close Price]]/Table2[[#This Row],[Current Month Low]])-1</f>
        <v>1.1279651172578564E-2</v>
      </c>
      <c r="AH14" s="1">
        <f>(Table2[[#This Row],[Current Month High]]/Table2[[#This Row],[Close Price]])-1</f>
        <v>3.1796767051224473E-2</v>
      </c>
      <c r="AI14">
        <v>24.363648470925099</v>
      </c>
      <c r="AJ14">
        <v>164.62114537444899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0.25</v>
      </c>
      <c r="AM14" t="s">
        <v>3217</v>
      </c>
      <c r="AN14">
        <v>4.1399999999999997</v>
      </c>
      <c r="AO14" t="s">
        <v>3217</v>
      </c>
      <c r="AP14">
        <v>0.177038710614629</v>
      </c>
      <c r="AQ14">
        <f>(Table2[[#This Row],[Sharpe Ratio]]-AVERAGE(Table2[Sharpe Ratio]))/_xlfn.STDEV.P(Table2[Sharpe Ratio])</f>
        <v>1.3670861287029679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2.7337966191209442</v>
      </c>
      <c r="AS14">
        <f>_xlfn.RANK.AVG(Table2[[#This Row],[1Y Return vs Nifty Z-Score]],Table2[1Y Return vs Nifty Z-Score])</f>
        <v>39</v>
      </c>
      <c r="AT14">
        <f>_xlfn.RANK.AVG(Table2[[#This Row],[6M Return vs Nifty Z-Score]],Table2[6M Return vs Nifty Z-Score])</f>
        <v>32</v>
      </c>
      <c r="AU14">
        <f>_xlfn.RANK.AVG(Table2[[#This Row],[Sharpe Ratio Z-Score]],Table2[Sharpe Ratio Z-Score])</f>
        <v>57</v>
      </c>
      <c r="AV14">
        <f>(Table2[[#This Row],[Rank 1Y]]+Table2[[#This Row],[Rank 6M]]+Table2[[#This Row],[Rank Sharpe]])/3</f>
        <v>42.666666666666664</v>
      </c>
    </row>
    <row r="15" spans="1:48" x14ac:dyDescent="0.3">
      <c r="A15" t="s">
        <v>1179</v>
      </c>
      <c r="B15" t="s">
        <v>1180</v>
      </c>
      <c r="C15" t="s">
        <v>3171</v>
      </c>
      <c r="D15" t="s">
        <v>488</v>
      </c>
      <c r="E15">
        <v>10581.043530000001</v>
      </c>
      <c r="F15">
        <v>530.70000000000005</v>
      </c>
      <c r="G15">
        <v>120.12009007762001</v>
      </c>
      <c r="H15">
        <f>(Table2[[#This Row],[1Y Return vs Nifty]]-AVERAGE(Table2[1Y Return vs Nifty]))/_xlfn.STDEV.P(Table2[1Y Return vs Nifty])</f>
        <v>2.0210506292698818</v>
      </c>
      <c r="I15">
        <v>0.70084062250072399</v>
      </c>
      <c r="J15">
        <f>(Table2[[#This Row],[1M Return vs Nifty]]-AVERAGE(Table2[1M Return vs Nifty]))/_xlfn.STDEV.P(Table2[1M Return vs Nifty])</f>
        <v>0.15773491147571747</v>
      </c>
      <c r="K15">
        <v>40.069166833045102</v>
      </c>
      <c r="L15">
        <f>(Table2[[#This Row],[6M Return vs Nifty]]-AVERAGE(Table2[6M Return vs Nifty]))/_xlfn.STDEV.P(Table2[6M Return vs Nifty])</f>
        <v>1.0006599061918717</v>
      </c>
      <c r="M15">
        <v>0.57219708961772997</v>
      </c>
      <c r="N15">
        <f>(Table2[[#This Row],[1W Return vs Nifty]]-AVERAGE(Table2[1W Return vs Nifty]))/_xlfn.STDEV.P(Table2[1W Return vs Nifty])</f>
        <v>-0.28176889582363795</v>
      </c>
      <c r="O15">
        <v>521.85</v>
      </c>
      <c r="P15">
        <v>498.12661472880501</v>
      </c>
      <c r="Q15">
        <v>402.27267876183498</v>
      </c>
      <c r="R15">
        <v>55.627256013349601</v>
      </c>
      <c r="S15" s="1">
        <f>(Table2[[#This Row],[Close Price]]-Table2[[#This Row],[20D EMA]])/Table2[[#This Row],[20D EMA]]</f>
        <v>1.69588962345502E-2</v>
      </c>
      <c r="T15" s="1">
        <f>(Table2[[#This Row],[Close Price]]-Table2[[#This Row],[50D EMA]])/Table2[[#This Row],[50D EMA]]</f>
        <v>6.5391778531907918E-2</v>
      </c>
      <c r="U15" s="1">
        <f>(Table2[[#This Row],[Close Price]]-Table2[[#This Row],[200D EMA]])/Table2[[#This Row],[200D EMA]]</f>
        <v>0.31925439637972602</v>
      </c>
      <c r="V15">
        <v>0.81432739929041498</v>
      </c>
      <c r="W15">
        <v>526.85</v>
      </c>
      <c r="X15">
        <v>540.70000000000005</v>
      </c>
      <c r="Y15">
        <v>525.29999999999995</v>
      </c>
      <c r="Z15">
        <v>540.70000000000005</v>
      </c>
      <c r="AA15">
        <v>525.29999999999995</v>
      </c>
      <c r="AB15">
        <v>540.70000000000005</v>
      </c>
      <c r="AC15" s="1">
        <f>(Table2[[#This Row],[Close Price]]/Table2[[#This Row],[Day Low]])-1</f>
        <v>7.3075828034545598E-3</v>
      </c>
      <c r="AD15" s="1">
        <f>(Table2[[#This Row],[Day High]]/Table2[[#This Row],[Close Price]])-1</f>
        <v>1.884303749764471E-2</v>
      </c>
      <c r="AE15" s="1">
        <f>(Table2[[#This Row],[Close Price]]/Table2[[#This Row],[Current Week Low]])-1</f>
        <v>1.0279840091376613E-2</v>
      </c>
      <c r="AF15" s="1">
        <f>(Table2[[#This Row],[Current Week High]]/Table2[[#This Row],[Close Price]])-1</f>
        <v>1.884303749764471E-2</v>
      </c>
      <c r="AG15" s="1">
        <f>(Table2[[#This Row],[Close Price]]/Table2[[#This Row],[Current Month Low]])-1</f>
        <v>1.0279840091376613E-2</v>
      </c>
      <c r="AH15" s="1">
        <f>(Table2[[#This Row],[Current Month High]]/Table2[[#This Row],[Close Price]])-1</f>
        <v>1.884303749764471E-2</v>
      </c>
      <c r="AI15">
        <v>4.5788581119276399</v>
      </c>
      <c r="AJ15">
        <v>146.95207073057199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0.15</v>
      </c>
      <c r="AM15" t="s">
        <v>3217</v>
      </c>
      <c r="AN15">
        <v>4.6399999999999997</v>
      </c>
      <c r="AO15" t="s">
        <v>3217</v>
      </c>
      <c r="AP15">
        <v>0.338595721807119</v>
      </c>
      <c r="AQ15">
        <f>(Table2[[#This Row],[Sharpe Ratio]]-AVERAGE(Table2[Sharpe Ratio]))/_xlfn.STDEV.P(Table2[Sharpe Ratio])</f>
        <v>3.2475157420095768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6.1451922931234098</v>
      </c>
      <c r="AS15">
        <f>_xlfn.RANK.AVG(Table2[[#This Row],[1Y Return vs Nifty Z-Score]],Table2[1Y Return vs Nifty Z-Score])</f>
        <v>35</v>
      </c>
      <c r="AT15">
        <f>_xlfn.RANK.AVG(Table2[[#This Row],[6M Return vs Nifty Z-Score]],Table2[6M Return vs Nifty Z-Score])</f>
        <v>94</v>
      </c>
      <c r="AU15">
        <f>_xlfn.RANK.AVG(Table2[[#This Row],[Sharpe Ratio Z-Score]],Table2[Sharpe Ratio Z-Score])</f>
        <v>1</v>
      </c>
      <c r="AV15">
        <f>(Table2[[#This Row],[Rank 1Y]]+Table2[[#This Row],[Rank 6M]]+Table2[[#This Row],[Rank Sharpe]])/3</f>
        <v>43.333333333333336</v>
      </c>
    </row>
    <row r="16" spans="1:48" x14ac:dyDescent="0.3">
      <c r="A16" t="s">
        <v>112</v>
      </c>
      <c r="B16" t="s">
        <v>113</v>
      </c>
      <c r="C16" t="s">
        <v>3183</v>
      </c>
      <c r="D16" t="s">
        <v>114</v>
      </c>
      <c r="E16">
        <v>243201.41413123501</v>
      </c>
      <c r="F16">
        <v>6805.3</v>
      </c>
      <c r="G16">
        <v>120.923175457613</v>
      </c>
      <c r="H16">
        <f>(Table2[[#This Row],[1Y Return vs Nifty]]-AVERAGE(Table2[1Y Return vs Nifty]))/_xlfn.STDEV.P(Table2[1Y Return vs Nifty])</f>
        <v>2.0367284802164649</v>
      </c>
      <c r="I16">
        <v>-4.5832491176377497</v>
      </c>
      <c r="J16">
        <f>(Table2[[#This Row],[1M Return vs Nifty]]-AVERAGE(Table2[1M Return vs Nifty]))/_xlfn.STDEV.P(Table2[1M Return vs Nifty])</f>
        <v>-0.40168153310037619</v>
      </c>
      <c r="K16">
        <v>40.838377378772996</v>
      </c>
      <c r="L16">
        <f>(Table2[[#This Row],[6M Return vs Nifty]]-AVERAGE(Table2[6M Return vs Nifty]))/_xlfn.STDEV.P(Table2[6M Return vs Nifty])</f>
        <v>1.0246685001552751</v>
      </c>
      <c r="M16">
        <v>-0.130964078454226</v>
      </c>
      <c r="N16">
        <f>(Table2[[#This Row],[1W Return vs Nifty]]-AVERAGE(Table2[1W Return vs Nifty]))/_xlfn.STDEV.P(Table2[1W Return vs Nifty])</f>
        <v>-0.42046609892998177</v>
      </c>
      <c r="O16">
        <v>6791.77</v>
      </c>
      <c r="P16">
        <v>6936.85446688928</v>
      </c>
      <c r="Q16">
        <v>5741.7641660176696</v>
      </c>
      <c r="R16">
        <v>58.154100219240902</v>
      </c>
      <c r="S16" s="1">
        <f>(Table2[[#This Row],[Close Price]]-Table2[[#This Row],[20D EMA]])/Table2[[#This Row],[20D EMA]]</f>
        <v>1.9921169297546508E-3</v>
      </c>
      <c r="T16" s="1">
        <f>(Table2[[#This Row],[Close Price]]-Table2[[#This Row],[50D EMA]])/Table2[[#This Row],[50D EMA]]</f>
        <v>-1.8964570687940833E-2</v>
      </c>
      <c r="U16" s="1">
        <f>(Table2[[#This Row],[Close Price]]-Table2[[#This Row],[200D EMA]])/Table2[[#This Row],[200D EMA]]</f>
        <v>0.18522805939624126</v>
      </c>
      <c r="V16">
        <v>0.84878200067305798</v>
      </c>
      <c r="W16">
        <v>6681.8</v>
      </c>
      <c r="X16">
        <v>6864.55</v>
      </c>
      <c r="Y16">
        <v>6681.8</v>
      </c>
      <c r="Z16">
        <v>6898</v>
      </c>
      <c r="AA16">
        <v>6681.8</v>
      </c>
      <c r="AB16">
        <v>6898</v>
      </c>
      <c r="AC16" s="1">
        <f>(Table2[[#This Row],[Close Price]]/Table2[[#This Row],[Day Low]])-1</f>
        <v>1.8483043491274831E-2</v>
      </c>
      <c r="AD16" s="1">
        <f>(Table2[[#This Row],[Day High]]/Table2[[#This Row],[Close Price]])-1</f>
        <v>8.706449385038173E-3</v>
      </c>
      <c r="AE16" s="1">
        <f>(Table2[[#This Row],[Close Price]]/Table2[[#This Row],[Current Week Low]])-1</f>
        <v>1.8483043491274831E-2</v>
      </c>
      <c r="AF16" s="1">
        <f>(Table2[[#This Row],[Current Week High]]/Table2[[#This Row],[Close Price]])-1</f>
        <v>1.3621735999882478E-2</v>
      </c>
      <c r="AG16" s="1">
        <f>(Table2[[#This Row],[Close Price]]/Table2[[#This Row],[Current Month Low]])-1</f>
        <v>1.8483043491274831E-2</v>
      </c>
      <c r="AH16" s="1">
        <f>(Table2[[#This Row],[Current Month High]]/Table2[[#This Row],[Close Price]])-1</f>
        <v>1.3621735999882478E-2</v>
      </c>
      <c r="AI16">
        <v>22.625012857625599</v>
      </c>
      <c r="AJ16">
        <v>145.47930381459099</v>
      </c>
      <c r="AK16" t="str">
        <f>IF(AND(Table2[[#This Row],[20D EMA]]&gt;Table2[[#This Row],[50D EMA]],Table2[[#This Row],[50D EMA]]&gt;Table2[[#This Row],[200D EMA]]),"Uptrend","Downtrend/NoTrend")</f>
        <v>Downtrend/NoTrend</v>
      </c>
      <c r="AL16">
        <v>0.03</v>
      </c>
      <c r="AM16" t="s">
        <v>3217</v>
      </c>
      <c r="AN16">
        <v>5.28</v>
      </c>
      <c r="AO16" t="s">
        <v>3217</v>
      </c>
      <c r="AP16">
        <v>0.26434747662161701</v>
      </c>
      <c r="AQ16">
        <f>(Table2[[#This Row],[Sharpe Ratio]]-AVERAGE(Table2[Sharpe Ratio]))/_xlfn.STDEV.P(Table2[Sharpe Ratio])</f>
        <v>2.383309367106313</v>
      </c>
      <c r="AR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">
        <f>_xlfn.RANK.AVG(Table2[[#This Row],[1Y Return vs Nifty Z-Score]],Table2[1Y Return vs Nifty Z-Score])</f>
        <v>33</v>
      </c>
      <c r="AT16">
        <f>_xlfn.RANK.AVG(Table2[[#This Row],[6M Return vs Nifty Z-Score]],Table2[6M Return vs Nifty Z-Score])</f>
        <v>93</v>
      </c>
      <c r="AU16">
        <f>_xlfn.RANK.AVG(Table2[[#This Row],[Sharpe Ratio Z-Score]],Table2[Sharpe Ratio Z-Score])</f>
        <v>5</v>
      </c>
      <c r="AV16">
        <f>(Table2[[#This Row],[Rank 1Y]]+Table2[[#This Row],[Rank 6M]]+Table2[[#This Row],[Rank Sharpe]])/3</f>
        <v>43.666666666666664</v>
      </c>
    </row>
    <row r="17" spans="1:48" x14ac:dyDescent="0.3">
      <c r="A17" t="s">
        <v>1166</v>
      </c>
      <c r="B17" t="s">
        <v>1167</v>
      </c>
      <c r="C17" t="s">
        <v>3184</v>
      </c>
      <c r="D17" t="s">
        <v>136</v>
      </c>
      <c r="E17">
        <v>10713.5733232</v>
      </c>
      <c r="F17">
        <v>1284.8</v>
      </c>
      <c r="G17">
        <v>207.63009256563399</v>
      </c>
      <c r="H17">
        <f>(Table2[[#This Row],[1Y Return vs Nifty]]-AVERAGE(Table2[1Y Return vs Nifty]))/_xlfn.STDEV.P(Table2[1Y Return vs Nifty])</f>
        <v>3.7294228765074005</v>
      </c>
      <c r="I17">
        <v>18.139688312573899</v>
      </c>
      <c r="J17">
        <f>(Table2[[#This Row],[1M Return vs Nifty]]-AVERAGE(Table2[1M Return vs Nifty]))/_xlfn.STDEV.P(Table2[1M Return vs Nifty])</f>
        <v>2.0039522643303469</v>
      </c>
      <c r="K17">
        <v>52.650496495560098</v>
      </c>
      <c r="L17">
        <f>(Table2[[#This Row],[6M Return vs Nifty]]-AVERAGE(Table2[6M Return vs Nifty]))/_xlfn.STDEV.P(Table2[6M Return vs Nifty])</f>
        <v>1.3933482761897236</v>
      </c>
      <c r="M17">
        <v>5.3954082376705497</v>
      </c>
      <c r="N17">
        <f>(Table2[[#This Row],[1W Return vs Nifty]]-AVERAGE(Table2[1W Return vs Nifty]))/_xlfn.STDEV.P(Table2[1W Return vs Nifty])</f>
        <v>0.6696003301826069</v>
      </c>
      <c r="O17">
        <v>1166.43</v>
      </c>
      <c r="P17">
        <v>1061.3325076630499</v>
      </c>
      <c r="Q17">
        <v>872.96805816154301</v>
      </c>
      <c r="R17">
        <v>80.322223326905203</v>
      </c>
      <c r="S17" s="1">
        <f>(Table2[[#This Row],[Close Price]]-Table2[[#This Row],[20D EMA]])/Table2[[#This Row],[20D EMA]]</f>
        <v>0.10148058606174386</v>
      </c>
      <c r="T17" s="1">
        <f>(Table2[[#This Row],[Close Price]]-Table2[[#This Row],[50D EMA]])/Table2[[#This Row],[50D EMA]]</f>
        <v>0.21055370557621339</v>
      </c>
      <c r="U17" s="1">
        <f>(Table2[[#This Row],[Close Price]]-Table2[[#This Row],[200D EMA]])/Table2[[#This Row],[200D EMA]]</f>
        <v>0.47176060794912533</v>
      </c>
      <c r="V17">
        <v>1.15257675941978</v>
      </c>
      <c r="W17">
        <v>1275</v>
      </c>
      <c r="X17">
        <v>1327</v>
      </c>
      <c r="Y17">
        <v>1225</v>
      </c>
      <c r="Z17">
        <v>1327</v>
      </c>
      <c r="AA17">
        <v>1225</v>
      </c>
      <c r="AB17">
        <v>1327</v>
      </c>
      <c r="AC17" s="1">
        <f>(Table2[[#This Row],[Close Price]]/Table2[[#This Row],[Day Low]])-1</f>
        <v>7.6862745098038587E-3</v>
      </c>
      <c r="AD17" s="1">
        <f>(Table2[[#This Row],[Day High]]/Table2[[#This Row],[Close Price]])-1</f>
        <v>3.2845579078455867E-2</v>
      </c>
      <c r="AE17" s="1">
        <f>(Table2[[#This Row],[Close Price]]/Table2[[#This Row],[Current Week Low]])-1</f>
        <v>4.8816326530612297E-2</v>
      </c>
      <c r="AF17" s="1">
        <f>(Table2[[#This Row],[Current Week High]]/Table2[[#This Row],[Close Price]])-1</f>
        <v>3.2845579078455867E-2</v>
      </c>
      <c r="AG17" s="1">
        <f>(Table2[[#This Row],[Close Price]]/Table2[[#This Row],[Current Month Low]])-1</f>
        <v>4.8816326530612297E-2</v>
      </c>
      <c r="AH17" s="1">
        <f>(Table2[[#This Row],[Current Month High]]/Table2[[#This Row],[Close Price]])-1</f>
        <v>3.2845579078455867E-2</v>
      </c>
      <c r="AI17">
        <v>3.28455790784558</v>
      </c>
      <c r="AJ17">
        <v>244.40423535719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0.54</v>
      </c>
      <c r="AM17" t="s">
        <v>3217</v>
      </c>
      <c r="AN17">
        <v>23.38</v>
      </c>
      <c r="AO17" t="s">
        <v>3217</v>
      </c>
      <c r="AP17">
        <v>0.171953107526885</v>
      </c>
      <c r="AQ17">
        <f>(Table2[[#This Row],[Sharpe Ratio]]-AVERAGE(Table2[Sharpe Ratio]))/_xlfn.STDEV.P(Table2[Sharpe Ratio])</f>
        <v>1.3078926676632412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9.1042164148733189</v>
      </c>
      <c r="AS17">
        <f>_xlfn.RANK.AVG(Table2[[#This Row],[1Y Return vs Nifty Z-Score]],Table2[1Y Return vs Nifty Z-Score])</f>
        <v>5</v>
      </c>
      <c r="AT17">
        <f>_xlfn.RANK.AVG(Table2[[#This Row],[6M Return vs Nifty Z-Score]],Table2[6M Return vs Nifty Z-Score])</f>
        <v>64</v>
      </c>
      <c r="AU17">
        <f>_xlfn.RANK.AVG(Table2[[#This Row],[Sharpe Ratio Z-Score]],Table2[Sharpe Ratio Z-Score])</f>
        <v>66</v>
      </c>
      <c r="AV17">
        <f>(Table2[[#This Row],[Rank 1Y]]+Table2[[#This Row],[Rank 6M]]+Table2[[#This Row],[Rank Sharpe]])/3</f>
        <v>45</v>
      </c>
    </row>
    <row r="18" spans="1:48" x14ac:dyDescent="0.3">
      <c r="A18" t="s">
        <v>995</v>
      </c>
      <c r="B18" t="s">
        <v>996</v>
      </c>
      <c r="C18" t="s">
        <v>3175</v>
      </c>
      <c r="D18" t="s">
        <v>51</v>
      </c>
      <c r="E18">
        <v>14708.7083408299</v>
      </c>
      <c r="F18">
        <v>1592.8</v>
      </c>
      <c r="G18">
        <v>200.29787080147</v>
      </c>
      <c r="H18">
        <f>(Table2[[#This Row],[1Y Return vs Nifty]]-AVERAGE(Table2[1Y Return vs Nifty]))/_xlfn.STDEV.P(Table2[1Y Return vs Nifty])</f>
        <v>3.5862830774403811</v>
      </c>
      <c r="I18">
        <v>1.14766378710876</v>
      </c>
      <c r="J18">
        <f>(Table2[[#This Row],[1M Return vs Nifty]]-AVERAGE(Table2[1M Return vs Nifty]))/_xlfn.STDEV.P(Table2[1M Return vs Nifty])</f>
        <v>0.20503922279362402</v>
      </c>
      <c r="K18">
        <v>80.306514805615805</v>
      </c>
      <c r="L18">
        <f>(Table2[[#This Row],[6M Return vs Nifty]]-AVERAGE(Table2[6M Return vs Nifty]))/_xlfn.STDEV.P(Table2[6M Return vs Nifty])</f>
        <v>2.256547718706801</v>
      </c>
      <c r="M18">
        <v>12.418306402074499</v>
      </c>
      <c r="N18">
        <f>(Table2[[#This Row],[1W Return vs Nifty]]-AVERAGE(Table2[1W Return vs Nifty]))/_xlfn.STDEV.P(Table2[1W Return vs Nifty])</f>
        <v>2.0548536367244532</v>
      </c>
      <c r="O18">
        <v>1520.27</v>
      </c>
      <c r="P18">
        <v>1465.94470231585</v>
      </c>
      <c r="Q18">
        <v>1146.7795372022999</v>
      </c>
      <c r="R18">
        <v>62.2503572551229</v>
      </c>
      <c r="S18" s="1">
        <f>(Table2[[#This Row],[Close Price]]-Table2[[#This Row],[20D EMA]])/Table2[[#This Row],[20D EMA]]</f>
        <v>4.7708630703756555E-2</v>
      </c>
      <c r="T18" s="1">
        <f>(Table2[[#This Row],[Close Price]]-Table2[[#This Row],[50D EMA]])/Table2[[#This Row],[50D EMA]]</f>
        <v>8.6534845061855492E-2</v>
      </c>
      <c r="U18" s="1">
        <f>(Table2[[#This Row],[Close Price]]-Table2[[#This Row],[200D EMA]])/Table2[[#This Row],[200D EMA]]</f>
        <v>0.38893304975236831</v>
      </c>
      <c r="V18">
        <v>1.10068295236185</v>
      </c>
      <c r="W18">
        <v>1555</v>
      </c>
      <c r="X18">
        <v>1615</v>
      </c>
      <c r="Y18">
        <v>1555</v>
      </c>
      <c r="Z18">
        <v>1655</v>
      </c>
      <c r="AA18">
        <v>1555</v>
      </c>
      <c r="AB18">
        <v>1655</v>
      </c>
      <c r="AC18" s="1">
        <f>(Table2[[#This Row],[Close Price]]/Table2[[#This Row],[Day Low]])-1</f>
        <v>2.4308681672025712E-2</v>
      </c>
      <c r="AD18" s="1">
        <f>(Table2[[#This Row],[Day High]]/Table2[[#This Row],[Close Price]])-1</f>
        <v>1.393771973882485E-2</v>
      </c>
      <c r="AE18" s="1">
        <f>(Table2[[#This Row],[Close Price]]/Table2[[#This Row],[Current Week Low]])-1</f>
        <v>2.4308681672025712E-2</v>
      </c>
      <c r="AF18" s="1">
        <f>(Table2[[#This Row],[Current Week High]]/Table2[[#This Row],[Close Price]])-1</f>
        <v>3.9050728277247648E-2</v>
      </c>
      <c r="AG18" s="1">
        <f>(Table2[[#This Row],[Close Price]]/Table2[[#This Row],[Current Month Low]])-1</f>
        <v>2.4308681672025712E-2</v>
      </c>
      <c r="AH18" s="1">
        <f>(Table2[[#This Row],[Current Month High]]/Table2[[#This Row],[Close Price]])-1</f>
        <v>3.9050728277247648E-2</v>
      </c>
      <c r="AI18">
        <v>5.1607232546459096</v>
      </c>
      <c r="AJ18">
        <v>230.45643153526899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0.23</v>
      </c>
      <c r="AM18" t="s">
        <v>3217</v>
      </c>
      <c r="AN18">
        <v>14.91</v>
      </c>
      <c r="AO18" t="s">
        <v>3217</v>
      </c>
      <c r="AP18">
        <v>0.15313117824132</v>
      </c>
      <c r="AQ18">
        <f>(Table2[[#This Row],[Sharpe Ratio]]-AVERAGE(Table2[Sharpe Ratio]))/_xlfn.STDEV.P(Table2[Sharpe Ratio])</f>
        <v>1.0888163617394497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9.1915400174047086</v>
      </c>
      <c r="AS18">
        <f>_xlfn.RANK.AVG(Table2[[#This Row],[1Y Return vs Nifty Z-Score]],Table2[1Y Return vs Nifty Z-Score])</f>
        <v>9</v>
      </c>
      <c r="AT18">
        <f>_xlfn.RANK.AVG(Table2[[#This Row],[6M Return vs Nifty Z-Score]],Table2[6M Return vs Nifty Z-Score])</f>
        <v>25</v>
      </c>
      <c r="AU18">
        <f>_xlfn.RANK.AVG(Table2[[#This Row],[Sharpe Ratio Z-Score]],Table2[Sharpe Ratio Z-Score])</f>
        <v>102</v>
      </c>
      <c r="AV18">
        <f>(Table2[[#This Row],[Rank 1Y]]+Table2[[#This Row],[Rank 6M]]+Table2[[#This Row],[Rank Sharpe]])/3</f>
        <v>45.333333333333336</v>
      </c>
    </row>
    <row r="19" spans="1:48" x14ac:dyDescent="0.3">
      <c r="A19" t="s">
        <v>280</v>
      </c>
      <c r="B19" t="s">
        <v>281</v>
      </c>
      <c r="C19" t="s">
        <v>3179</v>
      </c>
      <c r="D19" t="s">
        <v>282</v>
      </c>
      <c r="E19">
        <v>94893.128100000002</v>
      </c>
      <c r="F19">
        <v>4704.8999999999996</v>
      </c>
      <c r="G19">
        <v>112.24069287666499</v>
      </c>
      <c r="H19">
        <f>(Table2[[#This Row],[1Y Return vs Nifty]]-AVERAGE(Table2[1Y Return vs Nifty]))/_xlfn.STDEV.P(Table2[1Y Return vs Nifty])</f>
        <v>1.8672288589537827</v>
      </c>
      <c r="I19">
        <v>10.5279315817209</v>
      </c>
      <c r="J19">
        <f>(Table2[[#This Row],[1M Return vs Nifty]]-AVERAGE(Table2[1M Return vs Nifty]))/_xlfn.STDEV.P(Table2[1M Return vs Nifty])</f>
        <v>1.198110180497693</v>
      </c>
      <c r="K19">
        <v>39.299221975904501</v>
      </c>
      <c r="L19">
        <f>(Table2[[#This Row],[6M Return vs Nifty]]-AVERAGE(Table2[6M Return vs Nifty]))/_xlfn.STDEV.P(Table2[6M Return vs Nifty])</f>
        <v>0.97662839290599135</v>
      </c>
      <c r="M19">
        <v>7.27139697643773</v>
      </c>
      <c r="N19">
        <f>(Table2[[#This Row],[1W Return vs Nifty]]-AVERAGE(Table2[1W Return vs Nifty]))/_xlfn.STDEV.P(Table2[1W Return vs Nifty])</f>
        <v>1.0396355410851794</v>
      </c>
      <c r="O19">
        <v>4291.8500000000004</v>
      </c>
      <c r="P19">
        <v>4255.7130025385704</v>
      </c>
      <c r="Q19">
        <v>3712.4163624800599</v>
      </c>
      <c r="R19">
        <v>78.895175913017198</v>
      </c>
      <c r="S19" s="1">
        <f>(Table2[[#This Row],[Close Price]]-Table2[[#This Row],[20D EMA]])/Table2[[#This Row],[20D EMA]]</f>
        <v>9.6240548947423427E-2</v>
      </c>
      <c r="T19" s="1">
        <f>(Table2[[#This Row],[Close Price]]-Table2[[#This Row],[50D EMA]])/Table2[[#This Row],[50D EMA]]</f>
        <v>0.10554917523655499</v>
      </c>
      <c r="U19" s="1">
        <f>(Table2[[#This Row],[Close Price]]-Table2[[#This Row],[200D EMA]])/Table2[[#This Row],[200D EMA]]</f>
        <v>0.26734168277852227</v>
      </c>
      <c r="V19">
        <v>0.95032470063805696</v>
      </c>
      <c r="W19">
        <v>4513.55</v>
      </c>
      <c r="X19">
        <v>4755</v>
      </c>
      <c r="Y19">
        <v>4513.55</v>
      </c>
      <c r="Z19">
        <v>4755</v>
      </c>
      <c r="AA19">
        <v>4513.55</v>
      </c>
      <c r="AB19">
        <v>4755</v>
      </c>
      <c r="AC19" s="1">
        <f>(Table2[[#This Row],[Close Price]]/Table2[[#This Row],[Day Low]])-1</f>
        <v>4.2394567469065336E-2</v>
      </c>
      <c r="AD19" s="1">
        <f>(Table2[[#This Row],[Day High]]/Table2[[#This Row],[Close Price]])-1</f>
        <v>1.0648472868711512E-2</v>
      </c>
      <c r="AE19" s="1">
        <f>(Table2[[#This Row],[Close Price]]/Table2[[#This Row],[Current Week Low]])-1</f>
        <v>4.2394567469065336E-2</v>
      </c>
      <c r="AF19" s="1">
        <f>(Table2[[#This Row],[Current Week High]]/Table2[[#This Row],[Close Price]])-1</f>
        <v>1.0648472868711512E-2</v>
      </c>
      <c r="AG19" s="1">
        <f>(Table2[[#This Row],[Close Price]]/Table2[[#This Row],[Current Month Low]])-1</f>
        <v>4.2394567469065336E-2</v>
      </c>
      <c r="AH19" s="1">
        <f>(Table2[[#This Row],[Current Month High]]/Table2[[#This Row],[Close Price]])-1</f>
        <v>1.0648472868711512E-2</v>
      </c>
      <c r="AI19">
        <v>24.551000021254399</v>
      </c>
      <c r="AJ19">
        <v>162.053024395677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0.15</v>
      </c>
      <c r="AM19" t="s">
        <v>3217</v>
      </c>
      <c r="AN19">
        <v>20.92</v>
      </c>
      <c r="AO19" t="s">
        <v>3217</v>
      </c>
      <c r="AP19">
        <v>0.25944797662386598</v>
      </c>
      <c r="AQ19">
        <f>(Table2[[#This Row],[Sharpe Ratio]]-AVERAGE(Table2[Sharpe Ratio]))/_xlfn.STDEV.P(Table2[Sharpe Ratio])</f>
        <v>2.32628203775575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7.4078850111983972</v>
      </c>
      <c r="AS19">
        <f>_xlfn.RANK.AVG(Table2[[#This Row],[1Y Return vs Nifty Z-Score]],Table2[1Y Return vs Nifty Z-Score])</f>
        <v>41</v>
      </c>
      <c r="AT19">
        <f>_xlfn.RANK.AVG(Table2[[#This Row],[6M Return vs Nifty Z-Score]],Table2[6M Return vs Nifty Z-Score])</f>
        <v>96</v>
      </c>
      <c r="AU19">
        <f>_xlfn.RANK.AVG(Table2[[#This Row],[Sharpe Ratio Z-Score]],Table2[Sharpe Ratio Z-Score])</f>
        <v>7</v>
      </c>
      <c r="AV19">
        <f>(Table2[[#This Row],[Rank 1Y]]+Table2[[#This Row],[Rank 6M]]+Table2[[#This Row],[Rank Sharpe]])/3</f>
        <v>48</v>
      </c>
    </row>
    <row r="20" spans="1:48" x14ac:dyDescent="0.3">
      <c r="A20" t="s">
        <v>1203</v>
      </c>
      <c r="B20" t="s">
        <v>1204</v>
      </c>
      <c r="C20" t="s">
        <v>3179</v>
      </c>
      <c r="D20" t="s">
        <v>391</v>
      </c>
      <c r="E20">
        <v>10199.32687137</v>
      </c>
      <c r="F20">
        <v>449.75</v>
      </c>
      <c r="G20">
        <v>130.939008001801</v>
      </c>
      <c r="H20">
        <f>(Table2[[#This Row],[1Y Return vs Nifty]]-AVERAGE(Table2[1Y Return vs Nifty]))/_xlfn.STDEV.P(Table2[1Y Return vs Nifty])</f>
        <v>2.232257789609557</v>
      </c>
      <c r="I20">
        <v>4.4530816605672996</v>
      </c>
      <c r="J20">
        <f>(Table2[[#This Row],[1M Return vs Nifty]]-AVERAGE(Table2[1M Return vs Nifty]))/_xlfn.STDEV.P(Table2[1M Return vs Nifty])</f>
        <v>0.55497747243432582</v>
      </c>
      <c r="K20">
        <v>51.2240154423354</v>
      </c>
      <c r="L20">
        <f>(Table2[[#This Row],[6M Return vs Nifty]]-AVERAGE(Table2[6M Return vs Nifty]))/_xlfn.STDEV.P(Table2[6M Return vs Nifty])</f>
        <v>1.3488249599227169</v>
      </c>
      <c r="M20">
        <v>7.2748612007591902</v>
      </c>
      <c r="N20">
        <f>(Table2[[#This Row],[1W Return vs Nifty]]-AVERAGE(Table2[1W Return vs Nifty]))/_xlfn.STDEV.P(Table2[1W Return vs Nifty])</f>
        <v>1.0403188527442078</v>
      </c>
      <c r="O20">
        <v>416.58</v>
      </c>
      <c r="P20">
        <v>404.91151301323799</v>
      </c>
      <c r="Q20">
        <v>333.27260987604097</v>
      </c>
      <c r="R20">
        <v>74.259424717288496</v>
      </c>
      <c r="S20" s="1">
        <f>(Table2[[#This Row],[Close Price]]-Table2[[#This Row],[20D EMA]])/Table2[[#This Row],[20D EMA]]</f>
        <v>7.9624561908877081E-2</v>
      </c>
      <c r="T20" s="1">
        <f>(Table2[[#This Row],[Close Price]]-Table2[[#This Row],[50D EMA]])/Table2[[#This Row],[50D EMA]]</f>
        <v>0.11073650796710262</v>
      </c>
      <c r="U20" s="1">
        <f>(Table2[[#This Row],[Close Price]]-Table2[[#This Row],[200D EMA]])/Table2[[#This Row],[200D EMA]]</f>
        <v>0.34949583815868396</v>
      </c>
      <c r="V20">
        <v>0.99368602260519001</v>
      </c>
      <c r="W20">
        <v>446.8</v>
      </c>
      <c r="X20">
        <v>457.95</v>
      </c>
      <c r="Y20">
        <v>443.45</v>
      </c>
      <c r="Z20">
        <v>463.9</v>
      </c>
      <c r="AA20">
        <v>443.45</v>
      </c>
      <c r="AB20">
        <v>463.9</v>
      </c>
      <c r="AC20" s="1">
        <f>(Table2[[#This Row],[Close Price]]/Table2[[#This Row],[Day Low]])-1</f>
        <v>6.6025067144135363E-3</v>
      </c>
      <c r="AD20" s="1">
        <f>(Table2[[#This Row],[Day High]]/Table2[[#This Row],[Close Price]])-1</f>
        <v>1.8232351306281203E-2</v>
      </c>
      <c r="AE20" s="1">
        <f>(Table2[[#This Row],[Close Price]]/Table2[[#This Row],[Current Week Low]])-1</f>
        <v>1.4206787687450761E-2</v>
      </c>
      <c r="AF20" s="1">
        <f>(Table2[[#This Row],[Current Week High]]/Table2[[#This Row],[Close Price]])-1</f>
        <v>3.1461923290716953E-2</v>
      </c>
      <c r="AG20" s="1">
        <f>(Table2[[#This Row],[Close Price]]/Table2[[#This Row],[Current Month Low]])-1</f>
        <v>1.4206787687450761E-2</v>
      </c>
      <c r="AH20" s="1">
        <f>(Table2[[#This Row],[Current Month High]]/Table2[[#This Row],[Close Price]])-1</f>
        <v>3.1461923290716953E-2</v>
      </c>
      <c r="AI20">
        <v>5.3918843802112297</v>
      </c>
      <c r="AJ20">
        <v>178.05255023183901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0.21</v>
      </c>
      <c r="AM20" t="s">
        <v>3217</v>
      </c>
      <c r="AN20">
        <v>22.83</v>
      </c>
      <c r="AO20" t="s">
        <v>3217</v>
      </c>
      <c r="AP20">
        <v>0.180688801998727</v>
      </c>
      <c r="AQ20">
        <f>(Table2[[#This Row],[Sharpe Ratio]]-AVERAGE(Table2[Sharpe Ratio]))/_xlfn.STDEV.P(Table2[Sharpe Ratio])</f>
        <v>1.4095710687205525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6.5859501434313596</v>
      </c>
      <c r="AS20">
        <f>_xlfn.RANK.AVG(Table2[[#This Row],[1Y Return vs Nifty Z-Score]],Table2[1Y Return vs Nifty Z-Score])</f>
        <v>28</v>
      </c>
      <c r="AT20">
        <f>_xlfn.RANK.AVG(Table2[[#This Row],[6M Return vs Nifty Z-Score]],Table2[6M Return vs Nifty Z-Score])</f>
        <v>66</v>
      </c>
      <c r="AU20">
        <f>_xlfn.RANK.AVG(Table2[[#This Row],[Sharpe Ratio Z-Score]],Table2[Sharpe Ratio Z-Score])</f>
        <v>53</v>
      </c>
      <c r="AV20">
        <f>(Table2[[#This Row],[Rank 1Y]]+Table2[[#This Row],[Rank 6M]]+Table2[[#This Row],[Rank Sharpe]])/3</f>
        <v>49</v>
      </c>
    </row>
    <row r="21" spans="1:48" x14ac:dyDescent="0.3">
      <c r="A21" t="s">
        <v>685</v>
      </c>
      <c r="B21" t="s">
        <v>686</v>
      </c>
      <c r="C21" t="s">
        <v>3185</v>
      </c>
      <c r="D21" t="s">
        <v>285</v>
      </c>
      <c r="E21">
        <v>26662.372658239899</v>
      </c>
      <c r="F21">
        <v>540.1</v>
      </c>
      <c r="G21">
        <v>78.116041494624795</v>
      </c>
      <c r="H21">
        <f>(Table2[[#This Row],[1Y Return vs Nifty]]-AVERAGE(Table2[1Y Return vs Nifty]))/_xlfn.STDEV.P(Table2[1Y Return vs Nifty])</f>
        <v>1.2010466430897413</v>
      </c>
      <c r="I21">
        <v>-7.69079179649877</v>
      </c>
      <c r="J21">
        <f>(Table2[[#This Row],[1M Return vs Nifty]]-AVERAGE(Table2[1M Return vs Nifty]))/_xlfn.STDEV.P(Table2[1M Return vs Nifty])</f>
        <v>-0.73067111546340124</v>
      </c>
      <c r="K21">
        <v>53.281132514354397</v>
      </c>
      <c r="L21">
        <f>(Table2[[#This Row],[6M Return vs Nifty]]-AVERAGE(Table2[6M Return vs Nifty]))/_xlfn.STDEV.P(Table2[6M Return vs Nifty])</f>
        <v>1.413031683025497</v>
      </c>
      <c r="M21">
        <v>7.3797089356710002</v>
      </c>
      <c r="N21">
        <f>(Table2[[#This Row],[1W Return vs Nifty]]-AVERAGE(Table2[1W Return vs Nifty]))/_xlfn.STDEV.P(Table2[1W Return vs Nifty])</f>
        <v>1.0609998690525702</v>
      </c>
      <c r="O21">
        <v>531.17999999999995</v>
      </c>
      <c r="P21">
        <v>547.91974039182696</v>
      </c>
      <c r="Q21">
        <v>461.435042675565</v>
      </c>
      <c r="R21">
        <v>62.150463502350902</v>
      </c>
      <c r="S21" s="1">
        <f>(Table2[[#This Row],[Close Price]]-Table2[[#This Row],[20D EMA]])/Table2[[#This Row],[20D EMA]]</f>
        <v>1.6792800933770235E-2</v>
      </c>
      <c r="T21" s="1">
        <f>(Table2[[#This Row],[Close Price]]-Table2[[#This Row],[50D EMA]])/Table2[[#This Row],[50D EMA]]</f>
        <v>-1.427168947451119E-2</v>
      </c>
      <c r="U21" s="1">
        <f>(Table2[[#This Row],[Close Price]]-Table2[[#This Row],[200D EMA]])/Table2[[#This Row],[200D EMA]]</f>
        <v>0.17047894080238798</v>
      </c>
      <c r="V21">
        <v>0.468050124230173</v>
      </c>
      <c r="W21">
        <v>534.5</v>
      </c>
      <c r="X21">
        <v>551.70000000000005</v>
      </c>
      <c r="Y21">
        <v>519.20000000000005</v>
      </c>
      <c r="Z21">
        <v>551.70000000000005</v>
      </c>
      <c r="AA21">
        <v>519.20000000000005</v>
      </c>
      <c r="AB21">
        <v>551.70000000000005</v>
      </c>
      <c r="AC21" s="1">
        <f>(Table2[[#This Row],[Close Price]]/Table2[[#This Row],[Day Low]])-1</f>
        <v>1.0477081384471454E-2</v>
      </c>
      <c r="AD21" s="1">
        <f>(Table2[[#This Row],[Day High]]/Table2[[#This Row],[Close Price]])-1</f>
        <v>2.1477504165895223E-2</v>
      </c>
      <c r="AE21" s="1">
        <f>(Table2[[#This Row],[Close Price]]/Table2[[#This Row],[Current Week Low]])-1</f>
        <v>4.0254237288135597E-2</v>
      </c>
      <c r="AF21" s="1">
        <f>(Table2[[#This Row],[Current Week High]]/Table2[[#This Row],[Close Price]])-1</f>
        <v>2.1477504165895223E-2</v>
      </c>
      <c r="AG21" s="1">
        <f>(Table2[[#This Row],[Close Price]]/Table2[[#This Row],[Current Month Low]])-1</f>
        <v>4.0254237288135597E-2</v>
      </c>
      <c r="AH21" s="1">
        <f>(Table2[[#This Row],[Current Month High]]/Table2[[#This Row],[Close Price]])-1</f>
        <v>2.1477504165895223E-2</v>
      </c>
      <c r="AI21">
        <v>27.513423440103601</v>
      </c>
      <c r="AJ21">
        <v>102.892561983471</v>
      </c>
      <c r="AK21" t="str">
        <f>IF(AND(Table2[[#This Row],[20D EMA]]&gt;Table2[[#This Row],[50D EMA]],Table2[[#This Row],[50D EMA]]&gt;Table2[[#This Row],[200D EMA]]),"Uptrend","Downtrend/NoTrend")</f>
        <v>Downtrend/NoTrend</v>
      </c>
      <c r="AL21">
        <v>0.03</v>
      </c>
      <c r="AM21" t="s">
        <v>3217</v>
      </c>
      <c r="AN21">
        <v>7.25</v>
      </c>
      <c r="AO21" t="s">
        <v>3217</v>
      </c>
      <c r="AP21">
        <v>0.23920682242445099</v>
      </c>
      <c r="AQ21">
        <f>(Table2[[#This Row],[Sharpe Ratio]]-AVERAGE(Table2[Sharpe Ratio]))/_xlfn.STDEV.P(Table2[Sharpe Ratio])</f>
        <v>2.0906867795670747</v>
      </c>
      <c r="AR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">
        <f>_xlfn.RANK.AVG(Table2[[#This Row],[1Y Return vs Nifty Z-Score]],Table2[1Y Return vs Nifty Z-Score])</f>
        <v>75</v>
      </c>
      <c r="AT21">
        <f>_xlfn.RANK.AVG(Table2[[#This Row],[6M Return vs Nifty Z-Score]],Table2[6M Return vs Nifty Z-Score])</f>
        <v>62</v>
      </c>
      <c r="AU21">
        <f>_xlfn.RANK.AVG(Table2[[#This Row],[Sharpe Ratio Z-Score]],Table2[Sharpe Ratio Z-Score])</f>
        <v>12</v>
      </c>
      <c r="AV21">
        <f>(Table2[[#This Row],[Rank 1Y]]+Table2[[#This Row],[Rank 6M]]+Table2[[#This Row],[Rank Sharpe]])/3</f>
        <v>49.666666666666664</v>
      </c>
    </row>
    <row r="22" spans="1:48" x14ac:dyDescent="0.3">
      <c r="A22" t="s">
        <v>1009</v>
      </c>
      <c r="B22" t="s">
        <v>1010</v>
      </c>
      <c r="C22" t="s">
        <v>3173</v>
      </c>
      <c r="D22" t="s">
        <v>365</v>
      </c>
      <c r="E22">
        <v>14358.9092344</v>
      </c>
      <c r="F22">
        <v>413.5</v>
      </c>
      <c r="G22">
        <v>66.901494143466905</v>
      </c>
      <c r="H22">
        <f>(Table2[[#This Row],[1Y Return vs Nifty]]-AVERAGE(Table2[1Y Return vs Nifty]))/_xlfn.STDEV.P(Table2[1Y Return vs Nifty])</f>
        <v>0.98211599613114631</v>
      </c>
      <c r="I22">
        <v>-0.15357526067233901</v>
      </c>
      <c r="J22">
        <f>(Table2[[#This Row],[1M Return vs Nifty]]-AVERAGE(Table2[1M Return vs Nifty]))/_xlfn.STDEV.P(Table2[1M Return vs Nifty])</f>
        <v>6.7279540908621052E-2</v>
      </c>
      <c r="K22">
        <v>92.010260148160299</v>
      </c>
      <c r="L22">
        <f>(Table2[[#This Row],[6M Return vs Nifty]]-AVERAGE(Table2[6M Return vs Nifty]))/_xlfn.STDEV.P(Table2[6M Return vs Nifty])</f>
        <v>2.6218449332871416</v>
      </c>
      <c r="M22">
        <v>8.6059323908835097</v>
      </c>
      <c r="N22">
        <f>(Table2[[#This Row],[1W Return vs Nifty]]-AVERAGE(Table2[1W Return vs Nifty]))/_xlfn.STDEV.P(Table2[1W Return vs Nifty])</f>
        <v>1.3028701135197223</v>
      </c>
      <c r="O22">
        <v>379.89</v>
      </c>
      <c r="P22">
        <v>378.56244224766402</v>
      </c>
      <c r="Q22">
        <v>310.028940152654</v>
      </c>
      <c r="R22">
        <v>77.747765218764599</v>
      </c>
      <c r="S22" s="1">
        <f>(Table2[[#This Row],[Close Price]]-Table2[[#This Row],[20D EMA]])/Table2[[#This Row],[20D EMA]]</f>
        <v>8.8472979020242745E-2</v>
      </c>
      <c r="T22" s="1">
        <f>(Table2[[#This Row],[Close Price]]-Table2[[#This Row],[50D EMA]])/Table2[[#This Row],[50D EMA]]</f>
        <v>9.2290079134366543E-2</v>
      </c>
      <c r="U22" s="1">
        <f>(Table2[[#This Row],[Close Price]]-Table2[[#This Row],[200D EMA]])/Table2[[#This Row],[200D EMA]]</f>
        <v>0.33374645539993225</v>
      </c>
      <c r="V22">
        <v>0.64935684271074501</v>
      </c>
      <c r="W22">
        <v>397.8</v>
      </c>
      <c r="X22">
        <v>415</v>
      </c>
      <c r="Y22">
        <v>391.1</v>
      </c>
      <c r="Z22">
        <v>415</v>
      </c>
      <c r="AA22">
        <v>391.1</v>
      </c>
      <c r="AB22">
        <v>415</v>
      </c>
      <c r="AC22" s="1">
        <f>(Table2[[#This Row],[Close Price]]/Table2[[#This Row],[Day Low]])-1</f>
        <v>3.9467068878833445E-2</v>
      </c>
      <c r="AD22" s="1">
        <f>(Table2[[#This Row],[Day High]]/Table2[[#This Row],[Close Price]])-1</f>
        <v>3.6275695284160303E-3</v>
      </c>
      <c r="AE22" s="1">
        <f>(Table2[[#This Row],[Close Price]]/Table2[[#This Row],[Current Week Low]])-1</f>
        <v>5.7274354385067783E-2</v>
      </c>
      <c r="AF22" s="1">
        <f>(Table2[[#This Row],[Current Week High]]/Table2[[#This Row],[Close Price]])-1</f>
        <v>3.6275695284160303E-3</v>
      </c>
      <c r="AG22" s="1">
        <f>(Table2[[#This Row],[Close Price]]/Table2[[#This Row],[Current Month Low]])-1</f>
        <v>5.7274354385067783E-2</v>
      </c>
      <c r="AH22" s="1">
        <f>(Table2[[#This Row],[Current Month High]]/Table2[[#This Row],[Close Price]])-1</f>
        <v>3.6275695284160303E-3</v>
      </c>
      <c r="AI22">
        <v>8.33131801692865</v>
      </c>
      <c r="AJ22">
        <v>158.4375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0.17</v>
      </c>
      <c r="AM22" t="s">
        <v>3217</v>
      </c>
      <c r="AN22">
        <v>13.13</v>
      </c>
      <c r="AO22" t="s">
        <v>3217</v>
      </c>
      <c r="AP22">
        <v>0.19451540607970699</v>
      </c>
      <c r="AQ22">
        <f>(Table2[[#This Row],[Sharpe Ratio]]-AVERAGE(Table2[Sharpe Ratio]))/_xlfn.STDEV.P(Table2[Sharpe Ratio])</f>
        <v>1.5705046956391806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6.5446152794858117</v>
      </c>
      <c r="AS22">
        <f>_xlfn.RANK.AVG(Table2[[#This Row],[1Y Return vs Nifty Z-Score]],Table2[1Y Return vs Nifty Z-Score])</f>
        <v>94</v>
      </c>
      <c r="AT22">
        <f>_xlfn.RANK.AVG(Table2[[#This Row],[6M Return vs Nifty Z-Score]],Table2[6M Return vs Nifty Z-Score])</f>
        <v>15</v>
      </c>
      <c r="AU22">
        <f>_xlfn.RANK.AVG(Table2[[#This Row],[Sharpe Ratio Z-Score]],Table2[Sharpe Ratio Z-Score])</f>
        <v>41</v>
      </c>
      <c r="AV22">
        <f>(Table2[[#This Row],[Rank 1Y]]+Table2[[#This Row],[Rank 6M]]+Table2[[#This Row],[Rank Sharpe]])/3</f>
        <v>50</v>
      </c>
    </row>
    <row r="23" spans="1:48" x14ac:dyDescent="0.3">
      <c r="A23" t="s">
        <v>1419</v>
      </c>
      <c r="B23" t="s">
        <v>1420</v>
      </c>
      <c r="C23" t="s">
        <v>3176</v>
      </c>
      <c r="D23" t="s">
        <v>217</v>
      </c>
      <c r="E23">
        <v>7813.7701057499999</v>
      </c>
      <c r="F23">
        <v>1092.55</v>
      </c>
      <c r="G23">
        <v>77.184654785297198</v>
      </c>
      <c r="H23">
        <f>(Table2[[#This Row],[1Y Return vs Nifty]]-AVERAGE(Table2[1Y Return vs Nifty]))/_xlfn.STDEV.P(Table2[1Y Return vs Nifty])</f>
        <v>1.1828640906908989</v>
      </c>
      <c r="I23">
        <v>55.474177098563203</v>
      </c>
      <c r="J23">
        <f>(Table2[[#This Row],[1M Return vs Nifty]]-AVERAGE(Table2[1M Return vs Nifty]))/_xlfn.STDEV.P(Table2[1M Return vs Nifty])</f>
        <v>5.9564829751688908</v>
      </c>
      <c r="K23">
        <v>75.966449063041793</v>
      </c>
      <c r="L23">
        <f>(Table2[[#This Row],[6M Return vs Nifty]]-AVERAGE(Table2[6M Return vs Nifty]))/_xlfn.STDEV.P(Table2[6M Return vs Nifty])</f>
        <v>2.1210856182888538</v>
      </c>
      <c r="M23">
        <v>0.44103892133054201</v>
      </c>
      <c r="N23">
        <f>(Table2[[#This Row],[1W Return vs Nifty]]-AVERAGE(Table2[1W Return vs Nifty]))/_xlfn.STDEV.P(Table2[1W Return vs Nifty])</f>
        <v>-0.30763959507721589</v>
      </c>
      <c r="O23">
        <v>985.65</v>
      </c>
      <c r="P23">
        <v>850.96267190728497</v>
      </c>
      <c r="Q23">
        <v>696.99768127679499</v>
      </c>
      <c r="R23">
        <v>63.4304039361786</v>
      </c>
      <c r="S23" s="1">
        <f>(Table2[[#This Row],[Close Price]]-Table2[[#This Row],[20D EMA]])/Table2[[#This Row],[20D EMA]]</f>
        <v>0.10845634860244506</v>
      </c>
      <c r="T23" s="1">
        <f>(Table2[[#This Row],[Close Price]]-Table2[[#This Row],[50D EMA]])/Table2[[#This Row],[50D EMA]]</f>
        <v>0.28389885487131766</v>
      </c>
      <c r="U23" s="1">
        <f>(Table2[[#This Row],[Close Price]]-Table2[[#This Row],[200D EMA]])/Table2[[#This Row],[200D EMA]]</f>
        <v>0.56750880146202576</v>
      </c>
      <c r="V23">
        <v>2.3070500989332499</v>
      </c>
      <c r="W23">
        <v>1082.3499999999999</v>
      </c>
      <c r="X23">
        <v>1150.05</v>
      </c>
      <c r="Y23">
        <v>1082.3499999999999</v>
      </c>
      <c r="Z23">
        <v>1163</v>
      </c>
      <c r="AA23">
        <v>1082.3499999999999</v>
      </c>
      <c r="AB23">
        <v>1163</v>
      </c>
      <c r="AC23" s="1">
        <f>(Table2[[#This Row],[Close Price]]/Table2[[#This Row],[Day Low]])-1</f>
        <v>9.4239386520071911E-3</v>
      </c>
      <c r="AD23" s="1">
        <f>(Table2[[#This Row],[Day High]]/Table2[[#This Row],[Close Price]])-1</f>
        <v>5.2629170289689275E-2</v>
      </c>
      <c r="AE23" s="1">
        <f>(Table2[[#This Row],[Close Price]]/Table2[[#This Row],[Current Week Low]])-1</f>
        <v>9.4239386520071911E-3</v>
      </c>
      <c r="AF23" s="1">
        <f>(Table2[[#This Row],[Current Week High]]/Table2[[#This Row],[Close Price]])-1</f>
        <v>6.4482174728845321E-2</v>
      </c>
      <c r="AG23" s="1">
        <f>(Table2[[#This Row],[Close Price]]/Table2[[#This Row],[Current Month Low]])-1</f>
        <v>9.4239386520071911E-3</v>
      </c>
      <c r="AH23" s="1">
        <f>(Table2[[#This Row],[Current Month High]]/Table2[[#This Row],[Close Price]])-1</f>
        <v>6.4482174728845321E-2</v>
      </c>
      <c r="AI23">
        <v>8.8142419111253396</v>
      </c>
      <c r="AJ23">
        <v>113.38867187499901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0.78</v>
      </c>
      <c r="AM23" t="s">
        <v>3217</v>
      </c>
      <c r="AN23">
        <v>56.26</v>
      </c>
      <c r="AO23" t="s">
        <v>3217</v>
      </c>
      <c r="AP23">
        <v>0.180518348382007</v>
      </c>
      <c r="AQ23">
        <f>(Table2[[#This Row],[Sharpe Ratio]]-AVERAGE(Table2[Sharpe Ratio]))/_xlfn.STDEV.P(Table2[Sharpe Ratio])</f>
        <v>1.4075870877951218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10.360380176866549</v>
      </c>
      <c r="AS23">
        <f>_xlfn.RANK.AVG(Table2[[#This Row],[1Y Return vs Nifty Z-Score]],Table2[1Y Return vs Nifty Z-Score])</f>
        <v>76</v>
      </c>
      <c r="AT23">
        <f>_xlfn.RANK.AVG(Table2[[#This Row],[6M Return vs Nifty Z-Score]],Table2[6M Return vs Nifty Z-Score])</f>
        <v>28</v>
      </c>
      <c r="AU23">
        <f>_xlfn.RANK.AVG(Table2[[#This Row],[Sharpe Ratio Z-Score]],Table2[Sharpe Ratio Z-Score])</f>
        <v>54</v>
      </c>
      <c r="AV23">
        <f>(Table2[[#This Row],[Rank 1Y]]+Table2[[#This Row],[Rank 6M]]+Table2[[#This Row],[Rank Sharpe]])/3</f>
        <v>52.666666666666664</v>
      </c>
    </row>
    <row r="24" spans="1:48" x14ac:dyDescent="0.3">
      <c r="A24" t="s">
        <v>933</v>
      </c>
      <c r="B24" t="s">
        <v>934</v>
      </c>
      <c r="C24" t="s">
        <v>3181</v>
      </c>
      <c r="D24" t="s">
        <v>111</v>
      </c>
      <c r="E24">
        <v>16269.4432359</v>
      </c>
      <c r="F24">
        <v>457.35</v>
      </c>
      <c r="G24">
        <v>60.7467211137593</v>
      </c>
      <c r="H24">
        <f>(Table2[[#This Row],[1Y Return vs Nifty]]-AVERAGE(Table2[1Y Return vs Nifty]))/_xlfn.STDEV.P(Table2[1Y Return vs Nifty])</f>
        <v>0.86196237788117969</v>
      </c>
      <c r="I24">
        <v>0.81302715293426997</v>
      </c>
      <c r="J24">
        <f>(Table2[[#This Row],[1M Return vs Nifty]]-AVERAGE(Table2[1M Return vs Nifty]))/_xlfn.STDEV.P(Table2[1M Return vs Nifty])</f>
        <v>0.16961188425075163</v>
      </c>
      <c r="K24">
        <v>94.4126932366663</v>
      </c>
      <c r="L24">
        <f>(Table2[[#This Row],[6M Return vs Nifty]]-AVERAGE(Table2[6M Return vs Nifty]))/_xlfn.STDEV.P(Table2[6M Return vs Nifty])</f>
        <v>2.6968296573871013</v>
      </c>
      <c r="M24">
        <v>1.53980135975753</v>
      </c>
      <c r="N24">
        <f>(Table2[[#This Row],[1W Return vs Nifty]]-AVERAGE(Table2[1W Return vs Nifty]))/_xlfn.STDEV.P(Table2[1W Return vs Nifty])</f>
        <v>-9.0910793761306688E-2</v>
      </c>
      <c r="O24">
        <v>443.03</v>
      </c>
      <c r="P24">
        <v>433.23966802652001</v>
      </c>
      <c r="Q24">
        <v>337.332441317617</v>
      </c>
      <c r="R24">
        <v>67.294434042500896</v>
      </c>
      <c r="S24" s="1">
        <f>(Table2[[#This Row],[Close Price]]-Table2[[#This Row],[20D EMA]])/Table2[[#This Row],[20D EMA]]</f>
        <v>3.2322867525901293E-2</v>
      </c>
      <c r="T24" s="1">
        <f>(Table2[[#This Row],[Close Price]]-Table2[[#This Row],[50D EMA]])/Table2[[#This Row],[50D EMA]]</f>
        <v>5.5651256689643998E-2</v>
      </c>
      <c r="U24" s="1">
        <f>(Table2[[#This Row],[Close Price]]-Table2[[#This Row],[200D EMA]])/Table2[[#This Row],[200D EMA]]</f>
        <v>0.35578421753210482</v>
      </c>
      <c r="V24">
        <v>0.53655849799878996</v>
      </c>
      <c r="W24">
        <v>457.35</v>
      </c>
      <c r="X24">
        <v>475.25</v>
      </c>
      <c r="Y24">
        <v>438.95</v>
      </c>
      <c r="Z24">
        <v>475.25</v>
      </c>
      <c r="AA24">
        <v>438.95</v>
      </c>
      <c r="AB24">
        <v>475.25</v>
      </c>
      <c r="AC24" s="1">
        <f>(Table2[[#This Row],[Close Price]]/Table2[[#This Row],[Day Low]])-1</f>
        <v>0</v>
      </c>
      <c r="AD24" s="1">
        <f>(Table2[[#This Row],[Day High]]/Table2[[#This Row],[Close Price]])-1</f>
        <v>3.9138515360227277E-2</v>
      </c>
      <c r="AE24" s="1">
        <f>(Table2[[#This Row],[Close Price]]/Table2[[#This Row],[Current Week Low]])-1</f>
        <v>4.1918213919580838E-2</v>
      </c>
      <c r="AF24" s="1">
        <f>(Table2[[#This Row],[Current Week High]]/Table2[[#This Row],[Close Price]])-1</f>
        <v>3.9138515360227277E-2</v>
      </c>
      <c r="AG24" s="1">
        <f>(Table2[[#This Row],[Close Price]]/Table2[[#This Row],[Current Month Low]])-1</f>
        <v>4.1918213919580838E-2</v>
      </c>
      <c r="AH24" s="1">
        <f>(Table2[[#This Row],[Current Month High]]/Table2[[#This Row],[Close Price]])-1</f>
        <v>3.9138515360227277E-2</v>
      </c>
      <c r="AI24">
        <v>14.791734995080301</v>
      </c>
      <c r="AJ24">
        <v>153.73092926490901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0.23</v>
      </c>
      <c r="AM24" t="s">
        <v>3217</v>
      </c>
      <c r="AN24">
        <v>8.7200000000000006</v>
      </c>
      <c r="AO24" t="s">
        <v>3217</v>
      </c>
      <c r="AP24">
        <v>0.19054082399915201</v>
      </c>
      <c r="AQ24">
        <f>(Table2[[#This Row],[Sharpe Ratio]]-AVERAGE(Table2[Sharpe Ratio]))/_xlfn.STDEV.P(Table2[Sharpe Ratio])</f>
        <v>1.5242428727097599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5.1617359984674858</v>
      </c>
      <c r="AS24">
        <f>_xlfn.RANK.AVG(Table2[[#This Row],[1Y Return vs Nifty Z-Score]],Table2[1Y Return vs Nifty Z-Score])</f>
        <v>106</v>
      </c>
      <c r="AT24">
        <f>_xlfn.RANK.AVG(Table2[[#This Row],[6M Return vs Nifty Z-Score]],Table2[6M Return vs Nifty Z-Score])</f>
        <v>14</v>
      </c>
      <c r="AU24">
        <f>_xlfn.RANK.AVG(Table2[[#This Row],[Sharpe Ratio Z-Score]],Table2[Sharpe Ratio Z-Score])</f>
        <v>45</v>
      </c>
      <c r="AV24">
        <f>(Table2[[#This Row],[Rank 1Y]]+Table2[[#This Row],[Rank 6M]]+Table2[[#This Row],[Rank Sharpe]])/3</f>
        <v>55</v>
      </c>
    </row>
    <row r="25" spans="1:48" x14ac:dyDescent="0.3">
      <c r="A25" t="s">
        <v>476</v>
      </c>
      <c r="B25" t="s">
        <v>477</v>
      </c>
      <c r="C25" t="s">
        <v>3179</v>
      </c>
      <c r="D25" t="s">
        <v>169</v>
      </c>
      <c r="E25">
        <v>47392.933395824999</v>
      </c>
      <c r="F25">
        <v>1850.95</v>
      </c>
      <c r="G25">
        <v>320.29547642914503</v>
      </c>
      <c r="H25">
        <f>(Table2[[#This Row],[1Y Return vs Nifty]]-AVERAGE(Table2[1Y Return vs Nifty]))/_xlfn.STDEV.P(Table2[1Y Return vs Nifty])</f>
        <v>5.9288790477393327</v>
      </c>
      <c r="I25">
        <v>-2.7211959086725002</v>
      </c>
      <c r="J25">
        <f>(Table2[[#This Row],[1M Return vs Nifty]]-AVERAGE(Table2[1M Return vs Nifty]))/_xlfn.STDEV.P(Table2[1M Return vs Nifty])</f>
        <v>-0.20454953175333845</v>
      </c>
      <c r="K25">
        <v>25.343440852154298</v>
      </c>
      <c r="L25">
        <f>(Table2[[#This Row],[6M Return vs Nifty]]-AVERAGE(Table2[6M Return vs Nifty]))/_xlfn.STDEV.P(Table2[6M Return vs Nifty])</f>
        <v>0.54104065388820988</v>
      </c>
      <c r="M25">
        <v>-4.0935290417832899</v>
      </c>
      <c r="N25">
        <f>(Table2[[#This Row],[1W Return vs Nifty]]-AVERAGE(Table2[1W Return vs Nifty]))/_xlfn.STDEV.P(Table2[1W Return vs Nifty])</f>
        <v>-1.2020745018056818</v>
      </c>
      <c r="O25">
        <v>1802.25</v>
      </c>
      <c r="P25">
        <v>1757.2384515302799</v>
      </c>
      <c r="Q25">
        <v>1422.7983361889801</v>
      </c>
      <c r="R25">
        <v>57.636429132679403</v>
      </c>
      <c r="S25" s="1">
        <f>(Table2[[#This Row],[Close Price]]-Table2[[#This Row],[20D EMA]])/Table2[[#This Row],[20D EMA]]</f>
        <v>2.702177833263978E-2</v>
      </c>
      <c r="T25" s="1">
        <f>(Table2[[#This Row],[Close Price]]-Table2[[#This Row],[50D EMA]])/Table2[[#This Row],[50D EMA]]</f>
        <v>5.33288742845981E-2</v>
      </c>
      <c r="U25" s="1">
        <f>(Table2[[#This Row],[Close Price]]-Table2[[#This Row],[200D EMA]])/Table2[[#This Row],[200D EMA]]</f>
        <v>0.30092224099575532</v>
      </c>
      <c r="V25">
        <v>1.6979660342207199</v>
      </c>
      <c r="W25">
        <v>1771</v>
      </c>
      <c r="X25">
        <v>1855</v>
      </c>
      <c r="Y25">
        <v>1717.25</v>
      </c>
      <c r="Z25">
        <v>1855</v>
      </c>
      <c r="AA25">
        <v>1717.25</v>
      </c>
      <c r="AB25">
        <v>1855</v>
      </c>
      <c r="AC25" s="1">
        <f>(Table2[[#This Row],[Close Price]]/Table2[[#This Row],[Day Low]])-1</f>
        <v>4.5143986448334283E-2</v>
      </c>
      <c r="AD25" s="1">
        <f>(Table2[[#This Row],[Day High]]/Table2[[#This Row],[Close Price]])-1</f>
        <v>2.1880655879413791E-3</v>
      </c>
      <c r="AE25" s="1">
        <f>(Table2[[#This Row],[Close Price]]/Table2[[#This Row],[Current Week Low]])-1</f>
        <v>7.7857038870286832E-2</v>
      </c>
      <c r="AF25" s="1">
        <f>(Table2[[#This Row],[Current Week High]]/Table2[[#This Row],[Close Price]])-1</f>
        <v>2.1880655879413791E-3</v>
      </c>
      <c r="AG25" s="1">
        <f>(Table2[[#This Row],[Close Price]]/Table2[[#This Row],[Current Month Low]])-1</f>
        <v>7.7857038870286832E-2</v>
      </c>
      <c r="AH25" s="1">
        <f>(Table2[[#This Row],[Current Month High]]/Table2[[#This Row],[Close Price]])-1</f>
        <v>2.1880655879413791E-3</v>
      </c>
      <c r="AI25">
        <v>6.37780599151787</v>
      </c>
      <c r="AJ25">
        <v>361.29595015576302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0.12</v>
      </c>
      <c r="AM25" t="s">
        <v>3217</v>
      </c>
      <c r="AN25">
        <v>4.1399999999999997</v>
      </c>
      <c r="AO25" t="s">
        <v>3217</v>
      </c>
      <c r="AP25">
        <v>0.245158335581357</v>
      </c>
      <c r="AQ25">
        <f>(Table2[[#This Row],[Sharpe Ratio]]-AVERAGE(Table2[Sharpe Ratio]))/_xlfn.STDEV.P(Table2[Sharpe Ratio])</f>
        <v>2.1599589300087279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7.2232545980772498</v>
      </c>
      <c r="AS25">
        <f>_xlfn.RANK.AVG(Table2[[#This Row],[1Y Return vs Nifty Z-Score]],Table2[1Y Return vs Nifty Z-Score])</f>
        <v>1</v>
      </c>
      <c r="AT25">
        <f>_xlfn.RANK.AVG(Table2[[#This Row],[6M Return vs Nifty Z-Score]],Table2[6M Return vs Nifty Z-Score])</f>
        <v>159</v>
      </c>
      <c r="AU25">
        <f>_xlfn.RANK.AVG(Table2[[#This Row],[Sharpe Ratio Z-Score]],Table2[Sharpe Ratio Z-Score])</f>
        <v>10</v>
      </c>
      <c r="AV25">
        <f>(Table2[[#This Row],[Rank 1Y]]+Table2[[#This Row],[Rank 6M]]+Table2[[#This Row],[Rank Sharpe]])/3</f>
        <v>56.666666666666664</v>
      </c>
    </row>
    <row r="26" spans="1:48" x14ac:dyDescent="0.3">
      <c r="A26" t="s">
        <v>764</v>
      </c>
      <c r="B26" t="s">
        <v>765</v>
      </c>
      <c r="C26" t="s">
        <v>3175</v>
      </c>
      <c r="D26" t="s">
        <v>51</v>
      </c>
      <c r="E26">
        <v>22804.614694839998</v>
      </c>
      <c r="F26">
        <v>1427.75</v>
      </c>
      <c r="G26">
        <v>278.92479495484298</v>
      </c>
      <c r="H26">
        <f>(Table2[[#This Row],[1Y Return vs Nifty]]-AVERAGE(Table2[1Y Return vs Nifty]))/_xlfn.STDEV.P(Table2[1Y Return vs Nifty])</f>
        <v>5.1212396685760035</v>
      </c>
      <c r="I26">
        <v>13.801858175710301</v>
      </c>
      <c r="J26">
        <f>(Table2[[#This Row],[1M Return vs Nifty]]-AVERAGE(Table2[1M Return vs Nifty]))/_xlfn.STDEV.P(Table2[1M Return vs Nifty])</f>
        <v>1.5447145087891869</v>
      </c>
      <c r="K26">
        <v>158.75584677126599</v>
      </c>
      <c r="L26">
        <f>(Table2[[#This Row],[6M Return vs Nifty]]-AVERAGE(Table2[6M Return vs Nifty]))/_xlfn.STDEV.P(Table2[6M Return vs Nifty])</f>
        <v>4.7051076979271071</v>
      </c>
      <c r="M26">
        <v>6.7586707543628499</v>
      </c>
      <c r="N26">
        <f>(Table2[[#This Row],[1W Return vs Nifty]]-AVERAGE(Table2[1W Return vs Nifty]))/_xlfn.STDEV.P(Table2[1W Return vs Nifty])</f>
        <v>0.93850126890109486</v>
      </c>
      <c r="O26">
        <v>1274.05</v>
      </c>
      <c r="P26">
        <v>1145.5655368165701</v>
      </c>
      <c r="Q26">
        <v>850.23152559359403</v>
      </c>
      <c r="R26">
        <v>73.7145151689123</v>
      </c>
      <c r="S26" s="1">
        <f>(Table2[[#This Row],[Close Price]]-Table2[[#This Row],[20D EMA]])/Table2[[#This Row],[20D EMA]]</f>
        <v>0.12063890742121584</v>
      </c>
      <c r="T26" s="1">
        <f>(Table2[[#This Row],[Close Price]]-Table2[[#This Row],[50D EMA]])/Table2[[#This Row],[50D EMA]]</f>
        <v>0.24632764701319201</v>
      </c>
      <c r="U26" s="1">
        <f>(Table2[[#This Row],[Close Price]]-Table2[[#This Row],[200D EMA]])/Table2[[#This Row],[200D EMA]]</f>
        <v>0.67924848352712885</v>
      </c>
      <c r="V26">
        <v>1.1068822637489699</v>
      </c>
      <c r="W26">
        <v>1390</v>
      </c>
      <c r="X26">
        <v>1459</v>
      </c>
      <c r="Y26">
        <v>1384.9</v>
      </c>
      <c r="Z26">
        <v>1466.8</v>
      </c>
      <c r="AA26">
        <v>1384.9</v>
      </c>
      <c r="AB26">
        <v>1466.8</v>
      </c>
      <c r="AC26" s="1">
        <f>(Table2[[#This Row],[Close Price]]/Table2[[#This Row],[Day Low]])-1</f>
        <v>2.7158273381294951E-2</v>
      </c>
      <c r="AD26" s="1">
        <f>(Table2[[#This Row],[Day High]]/Table2[[#This Row],[Close Price]])-1</f>
        <v>2.1887585361582973E-2</v>
      </c>
      <c r="AE26" s="1">
        <f>(Table2[[#This Row],[Close Price]]/Table2[[#This Row],[Current Week Low]])-1</f>
        <v>3.0940862156112248E-2</v>
      </c>
      <c r="AF26" s="1">
        <f>(Table2[[#This Row],[Current Week High]]/Table2[[#This Row],[Close Price]])-1</f>
        <v>2.7350726667833891E-2</v>
      </c>
      <c r="AG26" s="1">
        <f>(Table2[[#This Row],[Close Price]]/Table2[[#This Row],[Current Month Low]])-1</f>
        <v>3.0940862156112248E-2</v>
      </c>
      <c r="AH26" s="1">
        <f>(Table2[[#This Row],[Current Month High]]/Table2[[#This Row],[Close Price]])-1</f>
        <v>2.7350726667833891E-2</v>
      </c>
      <c r="AI26">
        <v>2.7350726667833798</v>
      </c>
      <c r="AJ26">
        <v>337.490424390991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0.44</v>
      </c>
      <c r="AM26" t="s">
        <v>3217</v>
      </c>
      <c r="AN26">
        <v>18.010000000000002</v>
      </c>
      <c r="AO26" t="s">
        <v>3217</v>
      </c>
      <c r="AP26">
        <v>0.121363611655346</v>
      </c>
      <c r="AQ26">
        <f>(Table2[[#This Row],[Sharpe Ratio]]-AVERAGE(Table2[Sharpe Ratio]))/_xlfn.STDEV.P(Table2[Sharpe Ratio])</f>
        <v>0.71906036965947318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13.028623513852867</v>
      </c>
      <c r="AS26">
        <f>_xlfn.RANK.AVG(Table2[[#This Row],[1Y Return vs Nifty Z-Score]],Table2[1Y Return vs Nifty Z-Score])</f>
        <v>2</v>
      </c>
      <c r="AT26">
        <f>_xlfn.RANK.AVG(Table2[[#This Row],[6M Return vs Nifty Z-Score]],Table2[6M Return vs Nifty Z-Score])</f>
        <v>5</v>
      </c>
      <c r="AU26">
        <f>_xlfn.RANK.AVG(Table2[[#This Row],[Sharpe Ratio Z-Score]],Table2[Sharpe Ratio Z-Score])</f>
        <v>164</v>
      </c>
      <c r="AV26">
        <f>(Table2[[#This Row],[Rank 1Y]]+Table2[[#This Row],[Rank 6M]]+Table2[[#This Row],[Rank Sharpe]])/3</f>
        <v>57</v>
      </c>
    </row>
    <row r="27" spans="1:48" x14ac:dyDescent="0.3">
      <c r="A27" t="s">
        <v>407</v>
      </c>
      <c r="B27" t="s">
        <v>408</v>
      </c>
      <c r="C27" t="s">
        <v>3171</v>
      </c>
      <c r="D27" t="s">
        <v>409</v>
      </c>
      <c r="E27">
        <v>57219.12149184</v>
      </c>
      <c r="F27">
        <v>954.8</v>
      </c>
      <c r="G27">
        <v>200.74446028148</v>
      </c>
      <c r="H27">
        <f>(Table2[[#This Row],[1Y Return vs Nifty]]-AVERAGE(Table2[1Y Return vs Nifty]))/_xlfn.STDEV.P(Table2[1Y Return vs Nifty])</f>
        <v>3.5950014073668579</v>
      </c>
      <c r="I27">
        <v>-2.56691957933907</v>
      </c>
      <c r="J27">
        <f>(Table2[[#This Row],[1M Return vs Nifty]]-AVERAGE(Table2[1M Return vs Nifty]))/_xlfn.STDEV.P(Table2[1M Return vs Nifty])</f>
        <v>-0.18821659270758784</v>
      </c>
      <c r="K27">
        <v>55.746966802389203</v>
      </c>
      <c r="L27">
        <f>(Table2[[#This Row],[6M Return vs Nifty]]-AVERAGE(Table2[6M Return vs Nifty]))/_xlfn.STDEV.P(Table2[6M Return vs Nifty])</f>
        <v>1.4899952849044131</v>
      </c>
      <c r="M27">
        <v>2.9100258870627398</v>
      </c>
      <c r="N27">
        <f>(Table2[[#This Row],[1W Return vs Nifty]]-AVERAGE(Table2[1W Return vs Nifty]))/_xlfn.STDEV.P(Table2[1W Return vs Nifty])</f>
        <v>0.17936338830998885</v>
      </c>
      <c r="O27">
        <v>919.85</v>
      </c>
      <c r="P27">
        <v>876.233882155787</v>
      </c>
      <c r="Q27">
        <v>672.82466740064103</v>
      </c>
      <c r="R27">
        <v>64.665310872772594</v>
      </c>
      <c r="S27" s="1">
        <f>(Table2[[#This Row],[Close Price]]-Table2[[#This Row],[20D EMA]])/Table2[[#This Row],[20D EMA]]</f>
        <v>3.7995325324781136E-2</v>
      </c>
      <c r="T27" s="1">
        <f>(Table2[[#This Row],[Close Price]]-Table2[[#This Row],[50D EMA]])/Table2[[#This Row],[50D EMA]]</f>
        <v>8.9663410014364814E-2</v>
      </c>
      <c r="U27" s="1">
        <f>(Table2[[#This Row],[Close Price]]-Table2[[#This Row],[200D EMA]])/Table2[[#This Row],[200D EMA]]</f>
        <v>0.41909184704646618</v>
      </c>
      <c r="V27">
        <v>0.64177436437707103</v>
      </c>
      <c r="W27">
        <v>951</v>
      </c>
      <c r="X27">
        <v>969</v>
      </c>
      <c r="Y27">
        <v>909.1</v>
      </c>
      <c r="Z27">
        <v>969</v>
      </c>
      <c r="AA27">
        <v>909.1</v>
      </c>
      <c r="AB27">
        <v>969</v>
      </c>
      <c r="AC27" s="1">
        <f>(Table2[[#This Row],[Close Price]]/Table2[[#This Row],[Day Low]])-1</f>
        <v>3.9957939011565635E-3</v>
      </c>
      <c r="AD27" s="1">
        <f>(Table2[[#This Row],[Day High]]/Table2[[#This Row],[Close Price]])-1</f>
        <v>1.4872224549643986E-2</v>
      </c>
      <c r="AE27" s="1">
        <f>(Table2[[#This Row],[Close Price]]/Table2[[#This Row],[Current Week Low]])-1</f>
        <v>5.0269497305026833E-2</v>
      </c>
      <c r="AF27" s="1">
        <f>(Table2[[#This Row],[Current Week High]]/Table2[[#This Row],[Close Price]])-1</f>
        <v>1.4872224549643986E-2</v>
      </c>
      <c r="AG27" s="1">
        <f>(Table2[[#This Row],[Close Price]]/Table2[[#This Row],[Current Month Low]])-1</f>
        <v>5.0269497305026833E-2</v>
      </c>
      <c r="AH27" s="1">
        <f>(Table2[[#This Row],[Current Month High]]/Table2[[#This Row],[Close Price]])-1</f>
        <v>1.4872224549643986E-2</v>
      </c>
      <c r="AI27">
        <v>11.436950146627501</v>
      </c>
      <c r="AJ27">
        <v>226.42735042735001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0.27</v>
      </c>
      <c r="AM27" t="s">
        <v>3217</v>
      </c>
      <c r="AN27">
        <v>6.23</v>
      </c>
      <c r="AO27" t="s">
        <v>3217</v>
      </c>
      <c r="AP27">
        <v>0.146131116537393</v>
      </c>
      <c r="AQ27">
        <f>(Table2[[#This Row],[Sharpe Ratio]]-AVERAGE(Table2[Sharpe Ratio]))/_xlfn.STDEV.P(Table2[Sharpe Ratio])</f>
        <v>1.0073397162761686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6.0834832041498412</v>
      </c>
      <c r="AS27">
        <f>_xlfn.RANK.AVG(Table2[[#This Row],[1Y Return vs Nifty Z-Score]],Table2[1Y Return vs Nifty Z-Score])</f>
        <v>8</v>
      </c>
      <c r="AT27">
        <f>_xlfn.RANK.AVG(Table2[[#This Row],[6M Return vs Nifty Z-Score]],Table2[6M Return vs Nifty Z-Score])</f>
        <v>58</v>
      </c>
      <c r="AU27">
        <f>_xlfn.RANK.AVG(Table2[[#This Row],[Sharpe Ratio Z-Score]],Table2[Sharpe Ratio Z-Score])</f>
        <v>119</v>
      </c>
      <c r="AV27">
        <f>(Table2[[#This Row],[Rank 1Y]]+Table2[[#This Row],[Rank 6M]]+Table2[[#This Row],[Rank Sharpe]])/3</f>
        <v>61.666666666666664</v>
      </c>
    </row>
    <row r="28" spans="1:48" x14ac:dyDescent="0.3">
      <c r="A28" t="s">
        <v>1359</v>
      </c>
      <c r="B28" t="s">
        <v>1360</v>
      </c>
      <c r="C28" t="s">
        <v>3175</v>
      </c>
      <c r="D28" t="s">
        <v>51</v>
      </c>
      <c r="E28">
        <v>8530.1926744249995</v>
      </c>
      <c r="F28">
        <v>1681.85</v>
      </c>
      <c r="G28">
        <v>169.75541349235601</v>
      </c>
      <c r="H28">
        <f>(Table2[[#This Row],[1Y Return vs Nifty]]-AVERAGE(Table2[1Y Return vs Nifty]))/_xlfn.STDEV.P(Table2[1Y Return vs Nifty])</f>
        <v>2.9900325352640884</v>
      </c>
      <c r="I28">
        <v>17.139224048369901</v>
      </c>
      <c r="J28">
        <f>(Table2[[#This Row],[1M Return vs Nifty]]-AVERAGE(Table2[1M Return vs Nifty]))/_xlfn.STDEV.P(Table2[1M Return vs Nifty])</f>
        <v>1.8980350318210117</v>
      </c>
      <c r="K28">
        <v>63.544963469556301</v>
      </c>
      <c r="L28">
        <f>(Table2[[#This Row],[6M Return vs Nifty]]-AVERAGE(Table2[6M Return vs Nifty]))/_xlfn.STDEV.P(Table2[6M Return vs Nifty])</f>
        <v>1.7333863002119638</v>
      </c>
      <c r="M28">
        <v>12.4210016467422</v>
      </c>
      <c r="N28">
        <f>(Table2[[#This Row],[1W Return vs Nifty]]-AVERAGE(Table2[1W Return vs Nifty]))/_xlfn.STDEV.P(Table2[1W Return vs Nifty])</f>
        <v>2.0553852686092493</v>
      </c>
      <c r="O28">
        <v>1533.38</v>
      </c>
      <c r="P28">
        <v>1453.19909254716</v>
      </c>
      <c r="Q28">
        <v>1227.6690264715901</v>
      </c>
      <c r="R28">
        <v>72.626199054198693</v>
      </c>
      <c r="S28" s="1">
        <f>(Table2[[#This Row],[Close Price]]-Table2[[#This Row],[20D EMA]])/Table2[[#This Row],[20D EMA]]</f>
        <v>9.6825314012182098E-2</v>
      </c>
      <c r="T28" s="1">
        <f>(Table2[[#This Row],[Close Price]]-Table2[[#This Row],[50D EMA]])/Table2[[#This Row],[50D EMA]]</f>
        <v>0.15734313944007611</v>
      </c>
      <c r="U28" s="1">
        <f>(Table2[[#This Row],[Close Price]]-Table2[[#This Row],[200D EMA]])/Table2[[#This Row],[200D EMA]]</f>
        <v>0.36995392384685222</v>
      </c>
      <c r="V28">
        <v>1.51044774077962</v>
      </c>
      <c r="W28">
        <v>1651</v>
      </c>
      <c r="X28">
        <v>1738</v>
      </c>
      <c r="Y28">
        <v>1651</v>
      </c>
      <c r="Z28">
        <v>1741</v>
      </c>
      <c r="AA28">
        <v>1651</v>
      </c>
      <c r="AB28">
        <v>1741</v>
      </c>
      <c r="AC28" s="1">
        <f>(Table2[[#This Row],[Close Price]]/Table2[[#This Row],[Day Low]])-1</f>
        <v>1.8685645063597711E-2</v>
      </c>
      <c r="AD28" s="1">
        <f>(Table2[[#This Row],[Day High]]/Table2[[#This Row],[Close Price]])-1</f>
        <v>3.3385854862205466E-2</v>
      </c>
      <c r="AE28" s="1">
        <f>(Table2[[#This Row],[Close Price]]/Table2[[#This Row],[Current Week Low]])-1</f>
        <v>1.8685645063597711E-2</v>
      </c>
      <c r="AF28" s="1">
        <f>(Table2[[#This Row],[Current Week High]]/Table2[[#This Row],[Close Price]])-1</f>
        <v>3.5169604899366824E-2</v>
      </c>
      <c r="AG28" s="1">
        <f>(Table2[[#This Row],[Close Price]]/Table2[[#This Row],[Current Month Low]])-1</f>
        <v>1.8685645063597711E-2</v>
      </c>
      <c r="AH28" s="1">
        <f>(Table2[[#This Row],[Current Month High]]/Table2[[#This Row],[Close Price]])-1</f>
        <v>3.5169604899366824E-2</v>
      </c>
      <c r="AI28">
        <v>3.5169604899366802</v>
      </c>
      <c r="AJ28">
        <v>202.029271796713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0.16</v>
      </c>
      <c r="AM28" t="s">
        <v>3217</v>
      </c>
      <c r="AN28">
        <v>15.89</v>
      </c>
      <c r="AO28" t="s">
        <v>3217</v>
      </c>
      <c r="AP28">
        <v>0.14149201762306801</v>
      </c>
      <c r="AQ28">
        <f>(Table2[[#This Row],[Sharpe Ratio]]-AVERAGE(Table2[Sharpe Ratio]))/_xlfn.STDEV.P(Table2[Sharpe Ratio])</f>
        <v>0.95334330403033007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9.6301824399366431</v>
      </c>
      <c r="AS28">
        <f>_xlfn.RANK.AVG(Table2[[#This Row],[1Y Return vs Nifty Z-Score]],Table2[1Y Return vs Nifty Z-Score])</f>
        <v>15</v>
      </c>
      <c r="AT28">
        <f>_xlfn.RANK.AVG(Table2[[#This Row],[6M Return vs Nifty Z-Score]],Table2[6M Return vs Nifty Z-Score])</f>
        <v>46</v>
      </c>
      <c r="AU28">
        <f>_xlfn.RANK.AVG(Table2[[#This Row],[Sharpe Ratio Z-Score]],Table2[Sharpe Ratio Z-Score])</f>
        <v>128</v>
      </c>
      <c r="AV28">
        <f>(Table2[[#This Row],[Rank 1Y]]+Table2[[#This Row],[Rank 6M]]+Table2[[#This Row],[Rank Sharpe]])/3</f>
        <v>63</v>
      </c>
    </row>
    <row r="29" spans="1:48" x14ac:dyDescent="0.3">
      <c r="A29" t="s">
        <v>634</v>
      </c>
      <c r="B29" t="s">
        <v>635</v>
      </c>
      <c r="C29" t="s">
        <v>3173</v>
      </c>
      <c r="D29" t="s">
        <v>40</v>
      </c>
      <c r="E29">
        <v>29646.76</v>
      </c>
      <c r="F29">
        <v>5701.3</v>
      </c>
      <c r="G29">
        <v>150.58858575300599</v>
      </c>
      <c r="H29">
        <f>(Table2[[#This Row],[1Y Return vs Nifty]]-AVERAGE(Table2[1Y Return vs Nifty]))/_xlfn.STDEV.P(Table2[1Y Return vs Nifty])</f>
        <v>2.615857290760208</v>
      </c>
      <c r="I29">
        <v>-14.8911124115892</v>
      </c>
      <c r="J29">
        <f>(Table2[[#This Row],[1M Return vs Nifty]]-AVERAGE(Table2[1M Return vs Nifty]))/_xlfn.STDEV.P(Table2[1M Return vs Nifty])</f>
        <v>-1.4929552469581635</v>
      </c>
      <c r="K29">
        <v>47.173527872816102</v>
      </c>
      <c r="L29">
        <f>(Table2[[#This Row],[6M Return vs Nifty]]-AVERAGE(Table2[6M Return vs Nifty]))/_xlfn.STDEV.P(Table2[6M Return vs Nifty])</f>
        <v>1.222401171337788</v>
      </c>
      <c r="M29">
        <v>-1.1177009332012799</v>
      </c>
      <c r="N29">
        <f>(Table2[[#This Row],[1W Return vs Nifty]]-AVERAGE(Table2[1W Return vs Nifty]))/_xlfn.STDEV.P(Table2[1W Return vs Nifty])</f>
        <v>-0.61509806691909308</v>
      </c>
      <c r="O29">
        <v>6061.88</v>
      </c>
      <c r="P29">
        <v>6247.30545644019</v>
      </c>
      <c r="Q29">
        <v>4985.94861244807</v>
      </c>
      <c r="R29">
        <v>33.011307986221397</v>
      </c>
      <c r="S29" s="1">
        <f>(Table2[[#This Row],[Close Price]]-Table2[[#This Row],[20D EMA]])/Table2[[#This Row],[20D EMA]]</f>
        <v>-5.9483196632067928E-2</v>
      </c>
      <c r="T29" s="1">
        <f>(Table2[[#This Row],[Close Price]]-Table2[[#This Row],[50D EMA]])/Table2[[#This Row],[50D EMA]]</f>
        <v>-8.7398552903688517E-2</v>
      </c>
      <c r="U29" s="1">
        <f>(Table2[[#This Row],[Close Price]]-Table2[[#This Row],[200D EMA]])/Table2[[#This Row],[200D EMA]]</f>
        <v>0.14347347779837968</v>
      </c>
      <c r="V29">
        <v>0.34704643360513998</v>
      </c>
      <c r="W29">
        <v>5578.75</v>
      </c>
      <c r="X29">
        <v>5733.95</v>
      </c>
      <c r="Y29">
        <v>5578.75</v>
      </c>
      <c r="Z29">
        <v>5815</v>
      </c>
      <c r="AA29">
        <v>5578.75</v>
      </c>
      <c r="AB29">
        <v>5815</v>
      </c>
      <c r="AC29" s="1">
        <f>(Table2[[#This Row],[Close Price]]/Table2[[#This Row],[Day Low]])-1</f>
        <v>2.196728657853475E-2</v>
      </c>
      <c r="AD29" s="1">
        <f>(Table2[[#This Row],[Day High]]/Table2[[#This Row],[Close Price]])-1</f>
        <v>5.7267640713520862E-3</v>
      </c>
      <c r="AE29" s="1">
        <f>(Table2[[#This Row],[Close Price]]/Table2[[#This Row],[Current Week Low]])-1</f>
        <v>2.196728657853475E-2</v>
      </c>
      <c r="AF29" s="1">
        <f>(Table2[[#This Row],[Current Week High]]/Table2[[#This Row],[Close Price]])-1</f>
        <v>1.9942820058583166E-2</v>
      </c>
      <c r="AG29" s="1">
        <f>(Table2[[#This Row],[Close Price]]/Table2[[#This Row],[Current Month Low]])-1</f>
        <v>2.196728657853475E-2</v>
      </c>
      <c r="AH29" s="1">
        <f>(Table2[[#This Row],[Current Month High]]/Table2[[#This Row],[Close Price]])-1</f>
        <v>1.9942820058583166E-2</v>
      </c>
      <c r="AI29">
        <v>48.738007121182797</v>
      </c>
      <c r="AJ29">
        <v>179.475490196078</v>
      </c>
      <c r="AK29" t="str">
        <f>IF(AND(Table2[[#This Row],[20D EMA]]&gt;Table2[[#This Row],[50D EMA]],Table2[[#This Row],[50D EMA]]&gt;Table2[[#This Row],[200D EMA]]),"Uptrend","Downtrend/NoTrend")</f>
        <v>Downtrend/NoTrend</v>
      </c>
      <c r="AL29">
        <v>-0.02</v>
      </c>
      <c r="AM29" t="s">
        <v>3218</v>
      </c>
      <c r="AN29">
        <v>-9.5399999999999991</v>
      </c>
      <c r="AO29" t="s">
        <v>3218</v>
      </c>
      <c r="AP29">
        <v>0.15863789012898999</v>
      </c>
      <c r="AQ29">
        <f>(Table2[[#This Row],[Sharpe Ratio]]-AVERAGE(Table2[Sharpe Ratio]))/_xlfn.STDEV.P(Table2[Sharpe Ratio])</f>
        <v>1.1529112842011222</v>
      </c>
      <c r="AR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">
        <f>_xlfn.RANK.AVG(Table2[[#This Row],[1Y Return vs Nifty Z-Score]],Table2[1Y Return vs Nifty Z-Score])</f>
        <v>19</v>
      </c>
      <c r="AT29">
        <f>_xlfn.RANK.AVG(Table2[[#This Row],[6M Return vs Nifty Z-Score]],Table2[6M Return vs Nifty Z-Score])</f>
        <v>79</v>
      </c>
      <c r="AU29">
        <f>_xlfn.RANK.AVG(Table2[[#This Row],[Sharpe Ratio Z-Score]],Table2[Sharpe Ratio Z-Score])</f>
        <v>94</v>
      </c>
      <c r="AV29">
        <f>(Table2[[#This Row],[Rank 1Y]]+Table2[[#This Row],[Rank 6M]]+Table2[[#This Row],[Rank Sharpe]])/3</f>
        <v>64</v>
      </c>
    </row>
    <row r="30" spans="1:48" x14ac:dyDescent="0.3">
      <c r="A30" t="s">
        <v>257</v>
      </c>
      <c r="B30" t="s">
        <v>258</v>
      </c>
      <c r="C30" t="s">
        <v>3180</v>
      </c>
      <c r="D30" t="s">
        <v>259</v>
      </c>
      <c r="E30">
        <v>101318.831290125</v>
      </c>
      <c r="F30">
        <v>16866.45</v>
      </c>
      <c r="G30">
        <v>160.33508142289901</v>
      </c>
      <c r="H30">
        <f>(Table2[[#This Row],[1Y Return vs Nifty]]-AVERAGE(Table2[1Y Return vs Nifty]))/_xlfn.STDEV.P(Table2[1Y Return vs Nifty])</f>
        <v>2.8061285996034058</v>
      </c>
      <c r="I30">
        <v>19.318644442251198</v>
      </c>
      <c r="J30">
        <f>(Table2[[#This Row],[1M Return vs Nifty]]-AVERAGE(Table2[1M Return vs Nifty]))/_xlfn.STDEV.P(Table2[1M Return vs Nifty])</f>
        <v>2.1287660882450754</v>
      </c>
      <c r="K30">
        <v>65.480256123735998</v>
      </c>
      <c r="L30">
        <f>(Table2[[#This Row],[6M Return vs Nifty]]-AVERAGE(Table2[6M Return vs Nifty]))/_xlfn.STDEV.P(Table2[6M Return vs Nifty])</f>
        <v>1.7937906404704418</v>
      </c>
      <c r="M30">
        <v>6.0107806093085898</v>
      </c>
      <c r="N30">
        <f>(Table2[[#This Row],[1W Return vs Nifty]]-AVERAGE(Table2[1W Return vs Nifty]))/_xlfn.STDEV.P(Table2[1W Return vs Nifty])</f>
        <v>0.79098136015208287</v>
      </c>
      <c r="O30">
        <v>15495.66</v>
      </c>
      <c r="P30">
        <v>14780.852068083101</v>
      </c>
      <c r="Q30">
        <v>11676.712667194901</v>
      </c>
      <c r="R30">
        <v>82.614326408538005</v>
      </c>
      <c r="S30" s="1">
        <f>(Table2[[#This Row],[Close Price]]-Table2[[#This Row],[20D EMA]])/Table2[[#This Row],[20D EMA]]</f>
        <v>8.8462834109679797E-2</v>
      </c>
      <c r="T30" s="1">
        <f>(Table2[[#This Row],[Close Price]]-Table2[[#This Row],[50D EMA]])/Table2[[#This Row],[50D EMA]]</f>
        <v>0.1411013331511799</v>
      </c>
      <c r="U30" s="1">
        <f>(Table2[[#This Row],[Close Price]]-Table2[[#This Row],[200D EMA]])/Table2[[#This Row],[200D EMA]]</f>
        <v>0.44445191730934591</v>
      </c>
      <c r="V30">
        <v>0.92441092799733804</v>
      </c>
      <c r="W30">
        <v>16614</v>
      </c>
      <c r="X30">
        <v>17035</v>
      </c>
      <c r="Y30">
        <v>16020</v>
      </c>
      <c r="Z30">
        <v>17035</v>
      </c>
      <c r="AA30">
        <v>16020</v>
      </c>
      <c r="AB30">
        <v>17035</v>
      </c>
      <c r="AC30" s="1">
        <f>(Table2[[#This Row],[Close Price]]/Table2[[#This Row],[Day Low]])-1</f>
        <v>1.5195016251354332E-2</v>
      </c>
      <c r="AD30" s="1">
        <f>(Table2[[#This Row],[Day High]]/Table2[[#This Row],[Close Price]])-1</f>
        <v>9.9932113752450036E-3</v>
      </c>
      <c r="AE30" s="1">
        <f>(Table2[[#This Row],[Close Price]]/Table2[[#This Row],[Current Week Low]])-1</f>
        <v>5.283707865168541E-2</v>
      </c>
      <c r="AF30" s="1">
        <f>(Table2[[#This Row],[Current Week High]]/Table2[[#This Row],[Close Price]])-1</f>
        <v>9.9932113752450036E-3</v>
      </c>
      <c r="AG30" s="1">
        <f>(Table2[[#This Row],[Close Price]]/Table2[[#This Row],[Current Month Low]])-1</f>
        <v>5.283707865168541E-2</v>
      </c>
      <c r="AH30" s="1">
        <f>(Table2[[#This Row],[Current Month High]]/Table2[[#This Row],[Close Price]])-1</f>
        <v>9.9932113752450036E-3</v>
      </c>
      <c r="AI30">
        <v>0.99932113752450002</v>
      </c>
      <c r="AJ30">
        <v>191.66328021650199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0.42</v>
      </c>
      <c r="AM30" t="s">
        <v>3217</v>
      </c>
      <c r="AN30">
        <v>14.58</v>
      </c>
      <c r="AO30" t="s">
        <v>3217</v>
      </c>
      <c r="AP30">
        <v>0.132382086494234</v>
      </c>
      <c r="AQ30">
        <f>(Table2[[#This Row],[Sharpe Ratio]]-AVERAGE(Table2[Sharpe Ratio]))/_xlfn.STDEV.P(Table2[Sharpe Ratio])</f>
        <v>0.84730900602371095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8.3669756944947178</v>
      </c>
      <c r="AS30">
        <f>_xlfn.RANK.AVG(Table2[[#This Row],[1Y Return vs Nifty Z-Score]],Table2[1Y Return vs Nifty Z-Score])</f>
        <v>18</v>
      </c>
      <c r="AT30">
        <f>_xlfn.RANK.AVG(Table2[[#This Row],[6M Return vs Nifty Z-Score]],Table2[6M Return vs Nifty Z-Score])</f>
        <v>43</v>
      </c>
      <c r="AU30">
        <f>_xlfn.RANK.AVG(Table2[[#This Row],[Sharpe Ratio Z-Score]],Table2[Sharpe Ratio Z-Score])</f>
        <v>140</v>
      </c>
      <c r="AV30">
        <f>(Table2[[#This Row],[Rank 1Y]]+Table2[[#This Row],[Rank 6M]]+Table2[[#This Row],[Rank Sharpe]])/3</f>
        <v>67</v>
      </c>
    </row>
    <row r="31" spans="1:48" x14ac:dyDescent="0.3">
      <c r="A31" t="s">
        <v>892</v>
      </c>
      <c r="B31" t="s">
        <v>893</v>
      </c>
      <c r="C31" t="s">
        <v>3185</v>
      </c>
      <c r="D31" t="s">
        <v>377</v>
      </c>
      <c r="E31">
        <v>17151.302093625</v>
      </c>
      <c r="F31">
        <v>1358.65</v>
      </c>
      <c r="G31">
        <v>89.941374415422302</v>
      </c>
      <c r="H31">
        <f>(Table2[[#This Row],[1Y Return vs Nifty]]-AVERAGE(Table2[1Y Return vs Nifty]))/_xlfn.STDEV.P(Table2[1Y Return vs Nifty])</f>
        <v>1.431901059749159</v>
      </c>
      <c r="I31">
        <v>9.0946419660481208</v>
      </c>
      <c r="J31">
        <f>(Table2[[#This Row],[1M Return vs Nifty]]-AVERAGE(Table2[1M Return vs Nifty]))/_xlfn.STDEV.P(Table2[1M Return vs Nifty])</f>
        <v>1.0463705582961802</v>
      </c>
      <c r="K31">
        <v>135.361117296804</v>
      </c>
      <c r="L31">
        <f>(Table2[[#This Row],[6M Return vs Nifty]]-AVERAGE(Table2[6M Return vs Nifty]))/_xlfn.STDEV.P(Table2[6M Return vs Nifty])</f>
        <v>3.9749115715797796</v>
      </c>
      <c r="M31">
        <v>3.57270089572522</v>
      </c>
      <c r="N31">
        <f>(Table2[[#This Row],[1W Return vs Nifty]]-AVERAGE(Table2[1W Return vs Nifty]))/_xlfn.STDEV.P(Table2[1W Return vs Nifty])</f>
        <v>0.31007477347077</v>
      </c>
      <c r="O31">
        <v>1296.25</v>
      </c>
      <c r="P31">
        <v>1199.27945965098</v>
      </c>
      <c r="Q31">
        <v>920.97626808756104</v>
      </c>
      <c r="R31">
        <v>66.563718906924905</v>
      </c>
      <c r="S31" s="1">
        <f>(Table2[[#This Row],[Close Price]]-Table2[[#This Row],[20D EMA]])/Table2[[#This Row],[20D EMA]]</f>
        <v>4.8138862102218009E-2</v>
      </c>
      <c r="T31" s="1">
        <f>(Table2[[#This Row],[Close Price]]-Table2[[#This Row],[50D EMA]])/Table2[[#This Row],[50D EMA]]</f>
        <v>0.13288857660865872</v>
      </c>
      <c r="U31" s="1">
        <f>(Table2[[#This Row],[Close Price]]-Table2[[#This Row],[200D EMA]])/Table2[[#This Row],[200D EMA]]</f>
        <v>0.47522802386785018</v>
      </c>
      <c r="V31">
        <v>0.88559067677376402</v>
      </c>
      <c r="W31">
        <v>1346.4</v>
      </c>
      <c r="X31">
        <v>1424.85</v>
      </c>
      <c r="Y31">
        <v>1346.4</v>
      </c>
      <c r="Z31">
        <v>1424.85</v>
      </c>
      <c r="AA31">
        <v>1346.4</v>
      </c>
      <c r="AB31">
        <v>1424.85</v>
      </c>
      <c r="AC31" s="1">
        <f>(Table2[[#This Row],[Close Price]]/Table2[[#This Row],[Day Low]])-1</f>
        <v>9.098336304218746E-3</v>
      </c>
      <c r="AD31" s="1">
        <f>(Table2[[#This Row],[Day High]]/Table2[[#This Row],[Close Price]])-1</f>
        <v>4.8724837154528355E-2</v>
      </c>
      <c r="AE31" s="1">
        <f>(Table2[[#This Row],[Close Price]]/Table2[[#This Row],[Current Week Low]])-1</f>
        <v>9.098336304218746E-3</v>
      </c>
      <c r="AF31" s="1">
        <f>(Table2[[#This Row],[Current Week High]]/Table2[[#This Row],[Close Price]])-1</f>
        <v>4.8724837154528355E-2</v>
      </c>
      <c r="AG31" s="1">
        <f>(Table2[[#This Row],[Close Price]]/Table2[[#This Row],[Current Month Low]])-1</f>
        <v>9.098336304218746E-3</v>
      </c>
      <c r="AH31" s="1">
        <f>(Table2[[#This Row],[Current Month High]]/Table2[[#This Row],[Close Price]])-1</f>
        <v>4.8724837154528355E-2</v>
      </c>
      <c r="AI31">
        <v>4.8724837154528302</v>
      </c>
      <c r="AJ31">
        <v>201.92222222222199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0.45</v>
      </c>
      <c r="AM31" t="s">
        <v>3217</v>
      </c>
      <c r="AN31">
        <v>9.8000000000000007</v>
      </c>
      <c r="AO31" t="s">
        <v>3217</v>
      </c>
      <c r="AP31">
        <v>0.129058823332587</v>
      </c>
      <c r="AQ31">
        <f>(Table2[[#This Row],[Sharpe Ratio]]-AVERAGE(Table2[Sharpe Ratio]))/_xlfn.STDEV.P(Table2[Sharpe Ratio])</f>
        <v>0.8086281563605151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7.571886119456404</v>
      </c>
      <c r="AS31">
        <f>_xlfn.RANK.AVG(Table2[[#This Row],[1Y Return vs Nifty Z-Score]],Table2[1Y Return vs Nifty Z-Score])</f>
        <v>56</v>
      </c>
      <c r="AT31">
        <f>_xlfn.RANK.AVG(Table2[[#This Row],[6M Return vs Nifty Z-Score]],Table2[6M Return vs Nifty Z-Score])</f>
        <v>6</v>
      </c>
      <c r="AU31">
        <f>_xlfn.RANK.AVG(Table2[[#This Row],[Sharpe Ratio Z-Score]],Table2[Sharpe Ratio Z-Score])</f>
        <v>147</v>
      </c>
      <c r="AV31">
        <f>(Table2[[#This Row],[Rank 1Y]]+Table2[[#This Row],[Rank 6M]]+Table2[[#This Row],[Rank Sharpe]])/3</f>
        <v>69.666666666666671</v>
      </c>
    </row>
    <row r="32" spans="1:48" x14ac:dyDescent="0.3">
      <c r="A32" t="s">
        <v>615</v>
      </c>
      <c r="B32" t="s">
        <v>616</v>
      </c>
      <c r="C32" t="s">
        <v>3171</v>
      </c>
      <c r="D32" t="s">
        <v>388</v>
      </c>
      <c r="E32">
        <v>31643.7368097</v>
      </c>
      <c r="F32">
        <v>6216.5</v>
      </c>
      <c r="G32">
        <v>80.5020805618163</v>
      </c>
      <c r="H32">
        <f>(Table2[[#This Row],[1Y Return vs Nifty]]-AVERAGE(Table2[1Y Return vs Nifty]))/_xlfn.STDEV.P(Table2[1Y Return vs Nifty])</f>
        <v>1.2476269517095793</v>
      </c>
      <c r="I32">
        <v>-2.4149630680156</v>
      </c>
      <c r="J32">
        <f>(Table2[[#This Row],[1M Return vs Nifty]]-AVERAGE(Table2[1M Return vs Nifty]))/_xlfn.STDEV.P(Table2[1M Return vs Nifty])</f>
        <v>-0.17212924834455762</v>
      </c>
      <c r="K32">
        <v>65.311956666560505</v>
      </c>
      <c r="L32">
        <f>(Table2[[#This Row],[6M Return vs Nifty]]-AVERAGE(Table2[6M Return vs Nifty]))/_xlfn.STDEV.P(Table2[6M Return vs Nifty])</f>
        <v>1.7885376790361132</v>
      </c>
      <c r="M32">
        <v>2.2820865869003799</v>
      </c>
      <c r="N32">
        <f>(Table2[[#This Row],[1W Return vs Nifty]]-AVERAGE(Table2[1W Return vs Nifty]))/_xlfn.STDEV.P(Table2[1W Return vs Nifty])</f>
        <v>5.5503555589303429E-2</v>
      </c>
      <c r="O32">
        <v>6202.66</v>
      </c>
      <c r="P32">
        <v>6042.6414672419396</v>
      </c>
      <c r="Q32">
        <v>4779.3552862459901</v>
      </c>
      <c r="R32">
        <v>52.344014447199797</v>
      </c>
      <c r="S32" s="1">
        <f>(Table2[[#This Row],[Close Price]]-Table2[[#This Row],[20D EMA]])/Table2[[#This Row],[20D EMA]]</f>
        <v>2.2313007645107332E-3</v>
      </c>
      <c r="T32" s="1">
        <f>(Table2[[#This Row],[Close Price]]-Table2[[#This Row],[50D EMA]])/Table2[[#This Row],[50D EMA]]</f>
        <v>2.8771942485843884E-2</v>
      </c>
      <c r="U32" s="1">
        <f>(Table2[[#This Row],[Close Price]]-Table2[[#This Row],[200D EMA]])/Table2[[#This Row],[200D EMA]]</f>
        <v>0.30069844731774165</v>
      </c>
      <c r="V32">
        <v>0.58198033145042904</v>
      </c>
      <c r="W32">
        <v>6139.5</v>
      </c>
      <c r="X32">
        <v>6361.6</v>
      </c>
      <c r="Y32">
        <v>6139.5</v>
      </c>
      <c r="Z32">
        <v>6381.95</v>
      </c>
      <c r="AA32">
        <v>6139.5</v>
      </c>
      <c r="AB32">
        <v>6381.95</v>
      </c>
      <c r="AC32" s="1">
        <f>(Table2[[#This Row],[Close Price]]/Table2[[#This Row],[Day Low]])-1</f>
        <v>1.2541737926541341E-2</v>
      </c>
      <c r="AD32" s="1">
        <f>(Table2[[#This Row],[Day High]]/Table2[[#This Row],[Close Price]])-1</f>
        <v>2.334110834070624E-2</v>
      </c>
      <c r="AE32" s="1">
        <f>(Table2[[#This Row],[Close Price]]/Table2[[#This Row],[Current Week Low]])-1</f>
        <v>1.2541737926541341E-2</v>
      </c>
      <c r="AF32" s="1">
        <f>(Table2[[#This Row],[Current Week High]]/Table2[[#This Row],[Close Price]])-1</f>
        <v>2.6614654548379191E-2</v>
      </c>
      <c r="AG32" s="1">
        <f>(Table2[[#This Row],[Close Price]]/Table2[[#This Row],[Current Month Low]])-1</f>
        <v>1.2541737926541341E-2</v>
      </c>
      <c r="AH32" s="1">
        <f>(Table2[[#This Row],[Current Month High]]/Table2[[#This Row],[Close Price]])-1</f>
        <v>2.6614654548379191E-2</v>
      </c>
      <c r="AI32">
        <v>10.5123461755006</v>
      </c>
      <c r="AJ32">
        <v>113.050705142485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0.16</v>
      </c>
      <c r="AM32" t="s">
        <v>3217</v>
      </c>
      <c r="AN32">
        <v>4.49</v>
      </c>
      <c r="AO32" t="s">
        <v>3217</v>
      </c>
      <c r="AP32">
        <v>0.153032347615251</v>
      </c>
      <c r="AQ32">
        <f>(Table2[[#This Row],[Sharpe Ratio]]-AVERAGE(Table2[Sharpe Ratio]))/_xlfn.STDEV.P(Table2[Sharpe Ratio])</f>
        <v>1.0876660307535644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4.0072049687440021</v>
      </c>
      <c r="AS32">
        <f>_xlfn.RANK.AVG(Table2[[#This Row],[1Y Return vs Nifty Z-Score]],Table2[1Y Return vs Nifty Z-Score])</f>
        <v>71</v>
      </c>
      <c r="AT32">
        <f>_xlfn.RANK.AVG(Table2[[#This Row],[6M Return vs Nifty Z-Score]],Table2[6M Return vs Nifty Z-Score])</f>
        <v>44</v>
      </c>
      <c r="AU32">
        <f>_xlfn.RANK.AVG(Table2[[#This Row],[Sharpe Ratio Z-Score]],Table2[Sharpe Ratio Z-Score])</f>
        <v>103</v>
      </c>
      <c r="AV32">
        <f>(Table2[[#This Row],[Rank 1Y]]+Table2[[#This Row],[Rank 6M]]+Table2[[#This Row],[Rank Sharpe]])/3</f>
        <v>72.666666666666671</v>
      </c>
    </row>
    <row r="33" spans="1:48" x14ac:dyDescent="0.3">
      <c r="A33" t="s">
        <v>386</v>
      </c>
      <c r="B33" t="s">
        <v>387</v>
      </c>
      <c r="C33" t="s">
        <v>3171</v>
      </c>
      <c r="D33" t="s">
        <v>388</v>
      </c>
      <c r="E33">
        <v>61106.180925419998</v>
      </c>
      <c r="F33">
        <v>4513.8</v>
      </c>
      <c r="G33">
        <v>59.027260368090701</v>
      </c>
      <c r="H33">
        <f>(Table2[[#This Row],[1Y Return vs Nifty]]-AVERAGE(Table2[1Y Return vs Nifty]))/_xlfn.STDEV.P(Table2[1Y Return vs Nifty])</f>
        <v>0.82839502632594575</v>
      </c>
      <c r="I33">
        <v>2.74276688828505</v>
      </c>
      <c r="J33">
        <f>(Table2[[#This Row],[1M Return vs Nifty]]-AVERAGE(Table2[1M Return vs Nifty]))/_xlfn.STDEV.P(Table2[1M Return vs Nifty])</f>
        <v>0.37390972830645375</v>
      </c>
      <c r="K33">
        <v>61.560863444100796</v>
      </c>
      <c r="L33">
        <f>(Table2[[#This Row],[6M Return vs Nifty]]-AVERAGE(Table2[6M Return vs Nifty]))/_xlfn.STDEV.P(Table2[6M Return vs Nifty])</f>
        <v>1.6714585846359082</v>
      </c>
      <c r="M33">
        <v>-2.6132007457622599</v>
      </c>
      <c r="N33">
        <f>(Table2[[#This Row],[1W Return vs Nifty]]-AVERAGE(Table2[1W Return vs Nifty]))/_xlfn.STDEV.P(Table2[1W Return vs Nifty])</f>
        <v>-0.91008256075428662</v>
      </c>
      <c r="O33">
        <v>4550.8100000000004</v>
      </c>
      <c r="P33">
        <v>4247.6007778745297</v>
      </c>
      <c r="Q33">
        <v>3195.49549632358</v>
      </c>
      <c r="R33">
        <v>44.701695469947403</v>
      </c>
      <c r="S33" s="1">
        <f>(Table2[[#This Row],[Close Price]]-Table2[[#This Row],[20D EMA]])/Table2[[#This Row],[20D EMA]]</f>
        <v>-8.1326181492965468E-3</v>
      </c>
      <c r="T33" s="1">
        <f>(Table2[[#This Row],[Close Price]]-Table2[[#This Row],[50D EMA]])/Table2[[#This Row],[50D EMA]]</f>
        <v>6.2670490012169816E-2</v>
      </c>
      <c r="U33" s="1">
        <f>(Table2[[#This Row],[Close Price]]-Table2[[#This Row],[200D EMA]])/Table2[[#This Row],[200D EMA]]</f>
        <v>0.412550887708379</v>
      </c>
      <c r="V33">
        <v>0.89434101085185003</v>
      </c>
      <c r="W33">
        <v>4492.5</v>
      </c>
      <c r="X33">
        <v>4624</v>
      </c>
      <c r="Y33">
        <v>4492.5</v>
      </c>
      <c r="Z33">
        <v>4687.8999999999996</v>
      </c>
      <c r="AA33">
        <v>4492.5</v>
      </c>
      <c r="AB33">
        <v>4687.8999999999996</v>
      </c>
      <c r="AC33" s="1">
        <f>(Table2[[#This Row],[Close Price]]/Table2[[#This Row],[Day Low]])-1</f>
        <v>4.7412353923206307E-3</v>
      </c>
      <c r="AD33" s="1">
        <f>(Table2[[#This Row],[Day High]]/Table2[[#This Row],[Close Price]])-1</f>
        <v>2.441401922991715E-2</v>
      </c>
      <c r="AE33" s="1">
        <f>(Table2[[#This Row],[Close Price]]/Table2[[#This Row],[Current Week Low]])-1</f>
        <v>4.7412353923206307E-3</v>
      </c>
      <c r="AF33" s="1">
        <f>(Table2[[#This Row],[Current Week High]]/Table2[[#This Row],[Close Price]])-1</f>
        <v>3.857060569808124E-2</v>
      </c>
      <c r="AG33" s="1">
        <f>(Table2[[#This Row],[Close Price]]/Table2[[#This Row],[Current Month Low]])-1</f>
        <v>4.7412353923206307E-3</v>
      </c>
      <c r="AH33" s="1">
        <f>(Table2[[#This Row],[Current Month High]]/Table2[[#This Row],[Close Price]])-1</f>
        <v>3.857060569808124E-2</v>
      </c>
      <c r="AI33">
        <v>10.5454384332491</v>
      </c>
      <c r="AJ33">
        <v>132.54424151876501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0.55000000000000004</v>
      </c>
      <c r="AM33" t="s">
        <v>3217</v>
      </c>
      <c r="AN33">
        <v>0.49</v>
      </c>
      <c r="AO33" t="s">
        <v>3217</v>
      </c>
      <c r="AP33">
        <v>0.172508486275533</v>
      </c>
      <c r="AQ33">
        <f>(Table2[[#This Row],[Sharpe Ratio]]-AVERAGE(Table2[Sharpe Ratio]))/_xlfn.STDEV.P(Table2[Sharpe Ratio])</f>
        <v>1.3143569531674746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3.2780377316814953</v>
      </c>
      <c r="AS33">
        <f>_xlfn.RANK.AVG(Table2[[#This Row],[1Y Return vs Nifty Z-Score]],Table2[1Y Return vs Nifty Z-Score])</f>
        <v>113</v>
      </c>
      <c r="AT33">
        <f>_xlfn.RANK.AVG(Table2[[#This Row],[6M Return vs Nifty Z-Score]],Table2[6M Return vs Nifty Z-Score])</f>
        <v>47</v>
      </c>
      <c r="AU33">
        <f>_xlfn.RANK.AVG(Table2[[#This Row],[Sharpe Ratio Z-Score]],Table2[Sharpe Ratio Z-Score])</f>
        <v>65</v>
      </c>
      <c r="AV33">
        <f>(Table2[[#This Row],[Rank 1Y]]+Table2[[#This Row],[Rank 6M]]+Table2[[#This Row],[Rank Sharpe]])/3</f>
        <v>75</v>
      </c>
    </row>
    <row r="34" spans="1:48" x14ac:dyDescent="0.3">
      <c r="A34" t="s">
        <v>679</v>
      </c>
      <c r="B34" t="s">
        <v>680</v>
      </c>
      <c r="C34" t="s">
        <v>3179</v>
      </c>
      <c r="D34" t="s">
        <v>169</v>
      </c>
      <c r="E34">
        <v>26931.086240000001</v>
      </c>
      <c r="F34">
        <v>206.56</v>
      </c>
      <c r="G34">
        <v>128.310577219084</v>
      </c>
      <c r="H34">
        <f>(Table2[[#This Row],[1Y Return vs Nifty]]-AVERAGE(Table2[1Y Return vs Nifty]))/_xlfn.STDEV.P(Table2[1Y Return vs Nifty])</f>
        <v>2.1809455044385726</v>
      </c>
      <c r="I34">
        <v>-9.4618307793201808</v>
      </c>
      <c r="J34">
        <f>(Table2[[#This Row],[1M Return vs Nifty]]-AVERAGE(Table2[1M Return vs Nifty]))/_xlfn.STDEV.P(Table2[1M Return vs Nifty])</f>
        <v>-0.91816761527675439</v>
      </c>
      <c r="K34">
        <v>29.569210767483298</v>
      </c>
      <c r="L34">
        <f>(Table2[[#This Row],[6M Return vs Nifty]]-AVERAGE(Table2[6M Return vs Nifty]))/_xlfn.STDEV.P(Table2[6M Return vs Nifty])</f>
        <v>0.67293535377677394</v>
      </c>
      <c r="M34">
        <v>7.6536001885512901</v>
      </c>
      <c r="N34">
        <f>(Table2[[#This Row],[1W Return vs Nifty]]-AVERAGE(Table2[1W Return vs Nifty]))/_xlfn.STDEV.P(Table2[1W Return vs Nifty])</f>
        <v>1.1150243977874976</v>
      </c>
      <c r="O34">
        <v>198.61</v>
      </c>
      <c r="P34">
        <v>205.91964172727299</v>
      </c>
      <c r="Q34">
        <v>175.49089950702401</v>
      </c>
      <c r="R34">
        <v>66.438569925153303</v>
      </c>
      <c r="S34" s="1">
        <f>(Table2[[#This Row],[Close Price]]-Table2[[#This Row],[20D EMA]])/Table2[[#This Row],[20D EMA]]</f>
        <v>4.0028195961935388E-2</v>
      </c>
      <c r="T34" s="1">
        <f>(Table2[[#This Row],[Close Price]]-Table2[[#This Row],[50D EMA]])/Table2[[#This Row],[50D EMA]]</f>
        <v>3.1097483822117647E-3</v>
      </c>
      <c r="U34" s="1">
        <f>(Table2[[#This Row],[Close Price]]-Table2[[#This Row],[200D EMA]])/Table2[[#This Row],[200D EMA]]</f>
        <v>0.17704109204667021</v>
      </c>
      <c r="V34">
        <v>1.23733759872331</v>
      </c>
      <c r="W34">
        <v>201.82</v>
      </c>
      <c r="X34">
        <v>213.83</v>
      </c>
      <c r="Y34">
        <v>188.45</v>
      </c>
      <c r="Z34">
        <v>213.83</v>
      </c>
      <c r="AA34">
        <v>188.45</v>
      </c>
      <c r="AB34">
        <v>213.83</v>
      </c>
      <c r="AC34" s="1">
        <f>(Table2[[#This Row],[Close Price]]/Table2[[#This Row],[Day Low]])-1</f>
        <v>2.3486274898424364E-2</v>
      </c>
      <c r="AD34" s="1">
        <f>(Table2[[#This Row],[Day High]]/Table2[[#This Row],[Close Price]])-1</f>
        <v>3.5195584817970582E-2</v>
      </c>
      <c r="AE34" s="1">
        <f>(Table2[[#This Row],[Close Price]]/Table2[[#This Row],[Current Week Low]])-1</f>
        <v>9.6099761209869961E-2</v>
      </c>
      <c r="AF34" s="1">
        <f>(Table2[[#This Row],[Current Week High]]/Table2[[#This Row],[Close Price]])-1</f>
        <v>3.5195584817970582E-2</v>
      </c>
      <c r="AG34" s="1">
        <f>(Table2[[#This Row],[Close Price]]/Table2[[#This Row],[Current Month Low]])-1</f>
        <v>9.6099761209869961E-2</v>
      </c>
      <c r="AH34" s="1">
        <f>(Table2[[#This Row],[Current Month High]]/Table2[[#This Row],[Close Price]])-1</f>
        <v>3.5195584817970582E-2</v>
      </c>
      <c r="AI34">
        <v>26.791247095274901</v>
      </c>
      <c r="AJ34">
        <v>182.862033550154</v>
      </c>
      <c r="AK34" t="str">
        <f>IF(AND(Table2[[#This Row],[20D EMA]]&gt;Table2[[#This Row],[50D EMA]],Table2[[#This Row],[50D EMA]]&gt;Table2[[#This Row],[200D EMA]]),"Uptrend","Downtrend/NoTrend")</f>
        <v>Downtrend/NoTrend</v>
      </c>
      <c r="AL34">
        <v>-0.12</v>
      </c>
      <c r="AM34" t="s">
        <v>3218</v>
      </c>
      <c r="AN34">
        <v>10.55</v>
      </c>
      <c r="AO34" t="s">
        <v>3217</v>
      </c>
      <c r="AP34">
        <v>0.174477825027189</v>
      </c>
      <c r="AQ34">
        <f>(Table2[[#This Row],[Sharpe Ratio]]-AVERAGE(Table2[Sharpe Ratio]))/_xlfn.STDEV.P(Table2[Sharpe Ratio])</f>
        <v>1.3372789104376173</v>
      </c>
      <c r="AR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">
        <f>_xlfn.RANK.AVG(Table2[[#This Row],[1Y Return vs Nifty Z-Score]],Table2[1Y Return vs Nifty Z-Score])</f>
        <v>31</v>
      </c>
      <c r="AT34">
        <f>_xlfn.RANK.AVG(Table2[[#This Row],[6M Return vs Nifty Z-Score]],Table2[6M Return vs Nifty Z-Score])</f>
        <v>133</v>
      </c>
      <c r="AU34">
        <f>_xlfn.RANK.AVG(Table2[[#This Row],[Sharpe Ratio Z-Score]],Table2[Sharpe Ratio Z-Score])</f>
        <v>62</v>
      </c>
      <c r="AV34">
        <f>(Table2[[#This Row],[Rank 1Y]]+Table2[[#This Row],[Rank 6M]]+Table2[[#This Row],[Rank Sharpe]])/3</f>
        <v>75.333333333333329</v>
      </c>
    </row>
    <row r="35" spans="1:48" x14ac:dyDescent="0.3">
      <c r="A35" t="s">
        <v>241</v>
      </c>
      <c r="B35" t="s">
        <v>242</v>
      </c>
      <c r="C35" t="s">
        <v>3170</v>
      </c>
      <c r="D35" t="s">
        <v>243</v>
      </c>
      <c r="E35">
        <v>108730.1767266</v>
      </c>
      <c r="F35">
        <v>12524.85</v>
      </c>
      <c r="G35">
        <v>188.433528535562</v>
      </c>
      <c r="H35">
        <f>(Table2[[#This Row],[1Y Return vs Nifty]]-AVERAGE(Table2[1Y Return vs Nifty]))/_xlfn.STDEV.P(Table2[1Y Return vs Nifty])</f>
        <v>3.3546671194636861</v>
      </c>
      <c r="I35">
        <v>12.4818576576972</v>
      </c>
      <c r="J35">
        <f>(Table2[[#This Row],[1M Return vs Nifty]]-AVERAGE(Table2[1M Return vs Nifty]))/_xlfn.STDEV.P(Table2[1M Return vs Nifty])</f>
        <v>1.4049685860399379</v>
      </c>
      <c r="K35">
        <v>60.471141607806501</v>
      </c>
      <c r="L35">
        <f>(Table2[[#This Row],[6M Return vs Nifty]]-AVERAGE(Table2[6M Return vs Nifty]))/_xlfn.STDEV.P(Table2[6M Return vs Nifty])</f>
        <v>1.637446194600503</v>
      </c>
      <c r="M35">
        <v>1.49256991216503</v>
      </c>
      <c r="N35">
        <f>(Table2[[#This Row],[1W Return vs Nifty]]-AVERAGE(Table2[1W Return vs Nifty]))/_xlfn.STDEV.P(Table2[1W Return vs Nifty])</f>
        <v>-0.10022710697255222</v>
      </c>
      <c r="O35">
        <v>11686.28</v>
      </c>
      <c r="P35">
        <v>11421.918406922699</v>
      </c>
      <c r="Q35">
        <v>9688.0784578976509</v>
      </c>
      <c r="R35">
        <v>73.071976098578602</v>
      </c>
      <c r="S35" s="1">
        <f>(Table2[[#This Row],[Close Price]]-Table2[[#This Row],[20D EMA]])/Table2[[#This Row],[20D EMA]]</f>
        <v>7.1756795147814328E-2</v>
      </c>
      <c r="T35" s="1">
        <f>(Table2[[#This Row],[Close Price]]-Table2[[#This Row],[50D EMA]])/Table2[[#This Row],[50D EMA]]</f>
        <v>9.6562727361878736E-2</v>
      </c>
      <c r="U35" s="1">
        <f>(Table2[[#This Row],[Close Price]]-Table2[[#This Row],[200D EMA]])/Table2[[#This Row],[200D EMA]]</f>
        <v>0.29281054591272782</v>
      </c>
      <c r="V35">
        <v>0.553151231144695</v>
      </c>
      <c r="W35">
        <v>12276.05</v>
      </c>
      <c r="X35">
        <v>12599</v>
      </c>
      <c r="Y35">
        <v>11670.9</v>
      </c>
      <c r="Z35">
        <v>12599</v>
      </c>
      <c r="AA35">
        <v>11670.9</v>
      </c>
      <c r="AB35">
        <v>12599</v>
      </c>
      <c r="AC35" s="1">
        <f>(Table2[[#This Row],[Close Price]]/Table2[[#This Row],[Day Low]])-1</f>
        <v>2.0267105461447388E-2</v>
      </c>
      <c r="AD35" s="1">
        <f>(Table2[[#This Row],[Day High]]/Table2[[#This Row],[Close Price]])-1</f>
        <v>5.9202305816037359E-3</v>
      </c>
      <c r="AE35" s="1">
        <f>(Table2[[#This Row],[Close Price]]/Table2[[#This Row],[Current Week Low]])-1</f>
        <v>7.3169164331799763E-2</v>
      </c>
      <c r="AF35" s="1">
        <f>(Table2[[#This Row],[Current Week High]]/Table2[[#This Row],[Close Price]])-1</f>
        <v>5.9202305816037359E-3</v>
      </c>
      <c r="AG35" s="1">
        <f>(Table2[[#This Row],[Close Price]]/Table2[[#This Row],[Current Month Low]])-1</f>
        <v>7.3169164331799763E-2</v>
      </c>
      <c r="AH35" s="1">
        <f>(Table2[[#This Row],[Current Month High]]/Table2[[#This Row],[Close Price]])-1</f>
        <v>5.9202305816037359E-3</v>
      </c>
      <c r="AI35">
        <v>0.75170560924882002</v>
      </c>
      <c r="AJ35">
        <v>215.646421370967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7.0000000000000007E-2</v>
      </c>
      <c r="AM35" t="s">
        <v>3217</v>
      </c>
      <c r="AN35">
        <v>6.48</v>
      </c>
      <c r="AO35" t="s">
        <v>3217</v>
      </c>
      <c r="AP35">
        <v>0.118115850627683</v>
      </c>
      <c r="AQ35">
        <f>(Table2[[#This Row],[Sharpe Ratio]]-AVERAGE(Table2[Sharpe Ratio]))/_xlfn.STDEV.P(Table2[Sharpe Ratio])</f>
        <v>0.68125832090725846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6.9781131140388339</v>
      </c>
      <c r="AS35">
        <f>_xlfn.RANK.AVG(Table2[[#This Row],[1Y Return vs Nifty Z-Score]],Table2[1Y Return vs Nifty Z-Score])</f>
        <v>11</v>
      </c>
      <c r="AT35">
        <f>_xlfn.RANK.AVG(Table2[[#This Row],[6M Return vs Nifty Z-Score]],Table2[6M Return vs Nifty Z-Score])</f>
        <v>49</v>
      </c>
      <c r="AU35">
        <f>_xlfn.RANK.AVG(Table2[[#This Row],[Sharpe Ratio Z-Score]],Table2[Sharpe Ratio Z-Score])</f>
        <v>172</v>
      </c>
      <c r="AV35">
        <f>(Table2[[#This Row],[Rank 1Y]]+Table2[[#This Row],[Rank 6M]]+Table2[[#This Row],[Rank Sharpe]])/3</f>
        <v>77.333333333333329</v>
      </c>
    </row>
    <row r="36" spans="1:48" x14ac:dyDescent="0.3">
      <c r="A36" t="s">
        <v>220</v>
      </c>
      <c r="B36" t="s">
        <v>221</v>
      </c>
      <c r="C36" t="s">
        <v>3183</v>
      </c>
      <c r="D36" t="s">
        <v>222</v>
      </c>
      <c r="E36">
        <v>114821.160590955</v>
      </c>
      <c r="F36">
        <v>806.65</v>
      </c>
      <c r="G36">
        <v>65.194671692949399</v>
      </c>
      <c r="H36">
        <f>(Table2[[#This Row],[1Y Return vs Nifty]]-AVERAGE(Table2[1Y Return vs Nifty]))/_xlfn.STDEV.P(Table2[1Y Return vs Nifty])</f>
        <v>0.9487953696596132</v>
      </c>
      <c r="I36">
        <v>15.9215751288455</v>
      </c>
      <c r="J36">
        <f>(Table2[[#This Row],[1M Return vs Nifty]]-AVERAGE(Table2[1M Return vs Nifty]))/_xlfn.STDEV.P(Table2[1M Return vs Nifty])</f>
        <v>1.7691248764676677</v>
      </c>
      <c r="K36">
        <v>34.792751177934903</v>
      </c>
      <c r="L36">
        <f>(Table2[[#This Row],[6M Return vs Nifty]]-AVERAGE(Table2[6M Return vs Nifty]))/_xlfn.STDEV.P(Table2[6M Return vs Nifty])</f>
        <v>0.83597245910830309</v>
      </c>
      <c r="M36">
        <v>-0.72223707635756296</v>
      </c>
      <c r="N36">
        <f>(Table2[[#This Row],[1W Return vs Nifty]]-AVERAGE(Table2[1W Return vs Nifty]))/_xlfn.STDEV.P(Table2[1W Return vs Nifty])</f>
        <v>-0.53709357326329688</v>
      </c>
      <c r="O36">
        <v>759.79</v>
      </c>
      <c r="P36">
        <v>720.92785223140595</v>
      </c>
      <c r="Q36">
        <v>627.94338435990403</v>
      </c>
      <c r="R36">
        <v>74.406656147585494</v>
      </c>
      <c r="S36" s="1">
        <f>(Table2[[#This Row],[Close Price]]-Table2[[#This Row],[20D EMA]])/Table2[[#This Row],[20D EMA]]</f>
        <v>6.1674936495610649E-2</v>
      </c>
      <c r="T36" s="1">
        <f>(Table2[[#This Row],[Close Price]]-Table2[[#This Row],[50D EMA]])/Table2[[#This Row],[50D EMA]]</f>
        <v>0.11890530724158876</v>
      </c>
      <c r="U36" s="1">
        <f>(Table2[[#This Row],[Close Price]]-Table2[[#This Row],[200D EMA]])/Table2[[#This Row],[200D EMA]]</f>
        <v>0.28459033105709214</v>
      </c>
      <c r="V36">
        <v>1.42858099173984</v>
      </c>
      <c r="W36">
        <v>796.3</v>
      </c>
      <c r="X36">
        <v>809.35</v>
      </c>
      <c r="Y36">
        <v>790.85</v>
      </c>
      <c r="Z36">
        <v>809.35</v>
      </c>
      <c r="AA36">
        <v>790.85</v>
      </c>
      <c r="AB36">
        <v>809.35</v>
      </c>
      <c r="AC36" s="1">
        <f>(Table2[[#This Row],[Close Price]]/Table2[[#This Row],[Day Low]])-1</f>
        <v>1.2997613964586208E-2</v>
      </c>
      <c r="AD36" s="1">
        <f>(Table2[[#This Row],[Day High]]/Table2[[#This Row],[Close Price]])-1</f>
        <v>3.3471765945578547E-3</v>
      </c>
      <c r="AE36" s="1">
        <f>(Table2[[#This Row],[Close Price]]/Table2[[#This Row],[Current Week Low]])-1</f>
        <v>1.9978504141114017E-2</v>
      </c>
      <c r="AF36" s="1">
        <f>(Table2[[#This Row],[Current Week High]]/Table2[[#This Row],[Close Price]])-1</f>
        <v>3.3471765945578547E-3</v>
      </c>
      <c r="AG36" s="1">
        <f>(Table2[[#This Row],[Close Price]]/Table2[[#This Row],[Current Month Low]])-1</f>
        <v>1.9978504141114017E-2</v>
      </c>
      <c r="AH36" s="1">
        <f>(Table2[[#This Row],[Current Month High]]/Table2[[#This Row],[Close Price]])-1</f>
        <v>3.3471765945578547E-3</v>
      </c>
      <c r="AI36">
        <v>0.40290088638195098</v>
      </c>
      <c r="AJ36">
        <v>93.487646917725996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0.16</v>
      </c>
      <c r="AM36" t="s">
        <v>3217</v>
      </c>
      <c r="AN36">
        <v>12.95</v>
      </c>
      <c r="AO36" t="s">
        <v>3217</v>
      </c>
      <c r="AP36">
        <v>0.20996306700985901</v>
      </c>
      <c r="AQ36">
        <f>(Table2[[#This Row],[Sharpe Ratio]]-AVERAGE(Table2[Sharpe Ratio]))/_xlfn.STDEV.P(Table2[Sharpe Ratio])</f>
        <v>1.7503064811201419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4.7671056130924292</v>
      </c>
      <c r="AS36">
        <f>_xlfn.RANK.AVG(Table2[[#This Row],[1Y Return vs Nifty Z-Score]],Table2[1Y Return vs Nifty Z-Score])</f>
        <v>97</v>
      </c>
      <c r="AT36">
        <f>_xlfn.RANK.AVG(Table2[[#This Row],[6M Return vs Nifty Z-Score]],Table2[6M Return vs Nifty Z-Score])</f>
        <v>114</v>
      </c>
      <c r="AU36">
        <f>_xlfn.RANK.AVG(Table2[[#This Row],[Sharpe Ratio Z-Score]],Table2[Sharpe Ratio Z-Score])</f>
        <v>24</v>
      </c>
      <c r="AV36">
        <f>(Table2[[#This Row],[Rank 1Y]]+Table2[[#This Row],[Rank 6M]]+Table2[[#This Row],[Rank Sharpe]])/3</f>
        <v>78.333333333333329</v>
      </c>
    </row>
    <row r="37" spans="1:48" x14ac:dyDescent="0.3">
      <c r="A37" t="s">
        <v>838</v>
      </c>
      <c r="B37" t="s">
        <v>839</v>
      </c>
      <c r="C37" t="s">
        <v>3179</v>
      </c>
      <c r="D37" t="s">
        <v>270</v>
      </c>
      <c r="E37">
        <v>18695.640492809998</v>
      </c>
      <c r="F37">
        <v>2354.35</v>
      </c>
      <c r="G37">
        <v>110.21715164887701</v>
      </c>
      <c r="H37">
        <f>(Table2[[#This Row],[1Y Return vs Nifty]]-AVERAGE(Table2[1Y Return vs Nifty]))/_xlfn.STDEV.P(Table2[1Y Return vs Nifty])</f>
        <v>1.8277252413511271</v>
      </c>
      <c r="I37">
        <v>15.988864888917499</v>
      </c>
      <c r="J37">
        <f>(Table2[[#This Row],[1M Return vs Nifty]]-AVERAGE(Table2[1M Return vs Nifty]))/_xlfn.STDEV.P(Table2[1M Return vs Nifty])</f>
        <v>1.7762487142878163</v>
      </c>
      <c r="K37">
        <v>27.506508822717901</v>
      </c>
      <c r="L37">
        <f>(Table2[[#This Row],[6M Return vs Nifty]]-AVERAGE(Table2[6M Return vs Nifty]))/_xlfn.STDEV.P(Table2[6M Return vs Nifty])</f>
        <v>0.60855431566641849</v>
      </c>
      <c r="M37">
        <v>3.1319488636565</v>
      </c>
      <c r="N37">
        <f>(Table2[[#This Row],[1W Return vs Nifty]]-AVERAGE(Table2[1W Return vs Nifty]))/_xlfn.STDEV.P(Table2[1W Return vs Nifty])</f>
        <v>0.22313727338243552</v>
      </c>
      <c r="O37">
        <v>2156.9299999999998</v>
      </c>
      <c r="P37">
        <v>2004.96196024816</v>
      </c>
      <c r="Q37">
        <v>1701.4022634896301</v>
      </c>
      <c r="R37">
        <v>72.484535290464606</v>
      </c>
      <c r="S37" s="1">
        <f>(Table2[[#This Row],[Close Price]]-Table2[[#This Row],[20D EMA]])/Table2[[#This Row],[20D EMA]]</f>
        <v>9.1528236892249676E-2</v>
      </c>
      <c r="T37" s="1">
        <f>(Table2[[#This Row],[Close Price]]-Table2[[#This Row],[50D EMA]])/Table2[[#This Row],[50D EMA]]</f>
        <v>0.17426168011117532</v>
      </c>
      <c r="U37" s="1">
        <f>(Table2[[#This Row],[Close Price]]-Table2[[#This Row],[200D EMA]])/Table2[[#This Row],[200D EMA]]</f>
        <v>0.38377034668518267</v>
      </c>
      <c r="V37">
        <v>1.49090771398389</v>
      </c>
      <c r="W37">
        <v>2336</v>
      </c>
      <c r="X37">
        <v>2398</v>
      </c>
      <c r="Y37">
        <v>2260</v>
      </c>
      <c r="Z37">
        <v>2398</v>
      </c>
      <c r="AA37">
        <v>2260</v>
      </c>
      <c r="AB37">
        <v>2398</v>
      </c>
      <c r="AC37" s="1">
        <f>(Table2[[#This Row],[Close Price]]/Table2[[#This Row],[Day Low]])-1</f>
        <v>7.8553082191781254E-3</v>
      </c>
      <c r="AD37" s="1">
        <f>(Table2[[#This Row],[Day High]]/Table2[[#This Row],[Close Price]])-1</f>
        <v>1.8540149085734869E-2</v>
      </c>
      <c r="AE37" s="1">
        <f>(Table2[[#This Row],[Close Price]]/Table2[[#This Row],[Current Week Low]])-1</f>
        <v>4.1747787610619369E-2</v>
      </c>
      <c r="AF37" s="1">
        <f>(Table2[[#This Row],[Current Week High]]/Table2[[#This Row],[Close Price]])-1</f>
        <v>1.8540149085734869E-2</v>
      </c>
      <c r="AG37" s="1">
        <f>(Table2[[#This Row],[Close Price]]/Table2[[#This Row],[Current Month Low]])-1</f>
        <v>4.1747787610619369E-2</v>
      </c>
      <c r="AH37" s="1">
        <f>(Table2[[#This Row],[Current Month High]]/Table2[[#This Row],[Close Price]])-1</f>
        <v>1.8540149085734869E-2</v>
      </c>
      <c r="AI37">
        <v>14.001741457302399</v>
      </c>
      <c r="AJ37">
        <v>181.284348864994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0.51</v>
      </c>
      <c r="AM37" t="s">
        <v>3217</v>
      </c>
      <c r="AN37">
        <v>21.79</v>
      </c>
      <c r="AO37" t="s">
        <v>3217</v>
      </c>
      <c r="AP37">
        <v>0.176413127285415</v>
      </c>
      <c r="AQ37">
        <f>(Table2[[#This Row],[Sharpe Ratio]]-AVERAGE(Table2[Sharpe Ratio]))/_xlfn.STDEV.P(Table2[Sharpe Ratio])</f>
        <v>1.3598047027273206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5.7954702474151176</v>
      </c>
      <c r="AS37">
        <f>_xlfn.RANK.AVG(Table2[[#This Row],[1Y Return vs Nifty Z-Score]],Table2[1Y Return vs Nifty Z-Score])</f>
        <v>43</v>
      </c>
      <c r="AT37">
        <f>_xlfn.RANK.AVG(Table2[[#This Row],[6M Return vs Nifty Z-Score]],Table2[6M Return vs Nifty Z-Score])</f>
        <v>145</v>
      </c>
      <c r="AU37">
        <f>_xlfn.RANK.AVG(Table2[[#This Row],[Sharpe Ratio Z-Score]],Table2[Sharpe Ratio Z-Score])</f>
        <v>59</v>
      </c>
      <c r="AV37">
        <f>(Table2[[#This Row],[Rank 1Y]]+Table2[[#This Row],[Rank 6M]]+Table2[[#This Row],[Rank Sharpe]])/3</f>
        <v>82.333333333333329</v>
      </c>
    </row>
    <row r="38" spans="1:48" x14ac:dyDescent="0.3">
      <c r="A38" t="s">
        <v>486</v>
      </c>
      <c r="B38" t="s">
        <v>487</v>
      </c>
      <c r="C38" t="s">
        <v>3171</v>
      </c>
      <c r="D38" t="s">
        <v>488</v>
      </c>
      <c r="E38">
        <v>44870.708135050001</v>
      </c>
      <c r="F38">
        <v>1156.7</v>
      </c>
      <c r="G38">
        <v>71.298087972532301</v>
      </c>
      <c r="H38">
        <f>(Table2[[#This Row],[1Y Return vs Nifty]]-AVERAGE(Table2[1Y Return vs Nifty]))/_xlfn.STDEV.P(Table2[1Y Return vs Nifty])</f>
        <v>1.0679464002724308</v>
      </c>
      <c r="I38">
        <v>5.3822349213813396</v>
      </c>
      <c r="J38">
        <f>(Table2[[#This Row],[1M Return vs Nifty]]-AVERAGE(Table2[1M Return vs Nifty]))/_xlfn.STDEV.P(Table2[1M Return vs Nifty])</f>
        <v>0.65334514580719572</v>
      </c>
      <c r="K38">
        <v>43.1751869057127</v>
      </c>
      <c r="L38">
        <f>(Table2[[#This Row],[6M Return vs Nifty]]-AVERAGE(Table2[6M Return vs Nifty]))/_xlfn.STDEV.P(Table2[6M Return vs Nifty])</f>
        <v>1.0976049821285143</v>
      </c>
      <c r="M38">
        <v>4.2424801209252898</v>
      </c>
      <c r="N38">
        <f>(Table2[[#This Row],[1W Return vs Nifty]]-AVERAGE(Table2[1W Return vs Nifty]))/_xlfn.STDEV.P(Table2[1W Return vs Nifty])</f>
        <v>0.44218745183254976</v>
      </c>
      <c r="O38">
        <v>1090.79</v>
      </c>
      <c r="P38">
        <v>1066.8511074328701</v>
      </c>
      <c r="Q38">
        <v>928.96200811635003</v>
      </c>
      <c r="R38">
        <v>74.935344727407397</v>
      </c>
      <c r="S38" s="1">
        <f>(Table2[[#This Row],[Close Price]]-Table2[[#This Row],[20D EMA]])/Table2[[#This Row],[20D EMA]]</f>
        <v>6.0424096297179188E-2</v>
      </c>
      <c r="T38" s="1">
        <f>(Table2[[#This Row],[Close Price]]-Table2[[#This Row],[50D EMA]])/Table2[[#This Row],[50D EMA]]</f>
        <v>8.4218774242387467E-2</v>
      </c>
      <c r="U38" s="1">
        <f>(Table2[[#This Row],[Close Price]]-Table2[[#This Row],[200D EMA]])/Table2[[#This Row],[200D EMA]]</f>
        <v>0.24515318160904426</v>
      </c>
      <c r="V38">
        <v>1.10971734651127</v>
      </c>
      <c r="W38">
        <v>1141.25</v>
      </c>
      <c r="X38">
        <v>1177.7</v>
      </c>
      <c r="Y38">
        <v>1094</v>
      </c>
      <c r="Z38">
        <v>1177.7</v>
      </c>
      <c r="AA38">
        <v>1094</v>
      </c>
      <c r="AB38">
        <v>1177.7</v>
      </c>
      <c r="AC38" s="1">
        <f>(Table2[[#This Row],[Close Price]]/Table2[[#This Row],[Day Low]])-1</f>
        <v>1.3537787513691057E-2</v>
      </c>
      <c r="AD38" s="1">
        <f>(Table2[[#This Row],[Day High]]/Table2[[#This Row],[Close Price]])-1</f>
        <v>1.8155096394916637E-2</v>
      </c>
      <c r="AE38" s="1">
        <f>(Table2[[#This Row],[Close Price]]/Table2[[#This Row],[Current Week Low]])-1</f>
        <v>5.7312614259597883E-2</v>
      </c>
      <c r="AF38" s="1">
        <f>(Table2[[#This Row],[Current Week High]]/Table2[[#This Row],[Close Price]])-1</f>
        <v>1.8155096394916637E-2</v>
      </c>
      <c r="AG38" s="1">
        <f>(Table2[[#This Row],[Close Price]]/Table2[[#This Row],[Current Month Low]])-1</f>
        <v>5.7312614259597883E-2</v>
      </c>
      <c r="AH38" s="1">
        <f>(Table2[[#This Row],[Current Month High]]/Table2[[#This Row],[Close Price]])-1</f>
        <v>1.8155096394916637E-2</v>
      </c>
      <c r="AI38">
        <v>5.0402005705887296</v>
      </c>
      <c r="AJ38">
        <v>95.553677092138599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0.03</v>
      </c>
      <c r="AM38" t="s">
        <v>3217</v>
      </c>
      <c r="AN38">
        <v>13.76</v>
      </c>
      <c r="AO38" t="s">
        <v>3217</v>
      </c>
      <c r="AP38">
        <v>0.16543821284641899</v>
      </c>
      <c r="AQ38">
        <f>(Table2[[#This Row],[Sharpe Ratio]]-AVERAGE(Table2[Sharpe Ratio]))/_xlfn.STDEV.P(Table2[Sharpe Ratio])</f>
        <v>1.2320630840735476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4.4931470641142379</v>
      </c>
      <c r="AS38">
        <f>_xlfn.RANK.AVG(Table2[[#This Row],[1Y Return vs Nifty Z-Score]],Table2[1Y Return vs Nifty Z-Score])</f>
        <v>84</v>
      </c>
      <c r="AT38">
        <f>_xlfn.RANK.AVG(Table2[[#This Row],[6M Return vs Nifty Z-Score]],Table2[6M Return vs Nifty Z-Score])</f>
        <v>88</v>
      </c>
      <c r="AU38">
        <f>_xlfn.RANK.AVG(Table2[[#This Row],[Sharpe Ratio Z-Score]],Table2[Sharpe Ratio Z-Score])</f>
        <v>78</v>
      </c>
      <c r="AV38">
        <f>(Table2[[#This Row],[Rank 1Y]]+Table2[[#This Row],[Rank 6M]]+Table2[[#This Row],[Rank Sharpe]])/3</f>
        <v>83.333333333333329</v>
      </c>
    </row>
    <row r="39" spans="1:48" x14ac:dyDescent="0.3">
      <c r="A39" t="s">
        <v>300</v>
      </c>
      <c r="B39" t="s">
        <v>301</v>
      </c>
      <c r="C39" t="s">
        <v>3170</v>
      </c>
      <c r="D39" t="s">
        <v>243</v>
      </c>
      <c r="E39">
        <v>92582.00603479</v>
      </c>
      <c r="F39">
        <v>6041.3</v>
      </c>
      <c r="G39">
        <v>66.906395138879006</v>
      </c>
      <c r="H39">
        <f>(Table2[[#This Row],[1Y Return vs Nifty]]-AVERAGE(Table2[1Y Return vs Nifty]))/_xlfn.STDEV.P(Table2[1Y Return vs Nifty])</f>
        <v>0.98221167347439642</v>
      </c>
      <c r="I39">
        <v>10.8605796932003</v>
      </c>
      <c r="J39">
        <f>(Table2[[#This Row],[1M Return vs Nifty]]-AVERAGE(Table2[1M Return vs Nifty]))/_xlfn.STDEV.P(Table2[1M Return vs Nifty])</f>
        <v>1.2333269979573225</v>
      </c>
      <c r="K39">
        <v>71.215365245225797</v>
      </c>
      <c r="L39">
        <f>(Table2[[#This Row],[6M Return vs Nifty]]-AVERAGE(Table2[6M Return vs Nifty]))/_xlfn.STDEV.P(Table2[6M Return vs Nifty])</f>
        <v>1.9727948246933236</v>
      </c>
      <c r="M39">
        <v>-1.04510512524676</v>
      </c>
      <c r="N39">
        <f>(Table2[[#This Row],[1W Return vs Nifty]]-AVERAGE(Table2[1W Return vs Nifty]))/_xlfn.STDEV.P(Table2[1W Return vs Nifty])</f>
        <v>-0.60077868186524319</v>
      </c>
      <c r="O39">
        <v>5781.76</v>
      </c>
      <c r="P39">
        <v>5565.1234123485701</v>
      </c>
      <c r="Q39">
        <v>4708.0133697133297</v>
      </c>
      <c r="R39">
        <v>71.590269389529396</v>
      </c>
      <c r="S39" s="1">
        <f>(Table2[[#This Row],[Close Price]]-Table2[[#This Row],[20D EMA]])/Table2[[#This Row],[20D EMA]]</f>
        <v>4.4889445428381664E-2</v>
      </c>
      <c r="T39" s="1">
        <f>(Table2[[#This Row],[Close Price]]-Table2[[#This Row],[50D EMA]])/Table2[[#This Row],[50D EMA]]</f>
        <v>8.5564425506688982E-2</v>
      </c>
      <c r="U39" s="1">
        <f>(Table2[[#This Row],[Close Price]]-Table2[[#This Row],[200D EMA]])/Table2[[#This Row],[200D EMA]]</f>
        <v>0.28319516653536059</v>
      </c>
      <c r="V39">
        <v>1.0095481576658401</v>
      </c>
      <c r="W39">
        <v>5856</v>
      </c>
      <c r="X39">
        <v>6048.15</v>
      </c>
      <c r="Y39">
        <v>5853.65</v>
      </c>
      <c r="Z39">
        <v>6048.15</v>
      </c>
      <c r="AA39">
        <v>5853.65</v>
      </c>
      <c r="AB39">
        <v>6048.15</v>
      </c>
      <c r="AC39" s="1">
        <f>(Table2[[#This Row],[Close Price]]/Table2[[#This Row],[Day Low]])-1</f>
        <v>3.164275956284146E-2</v>
      </c>
      <c r="AD39" s="1">
        <f>(Table2[[#This Row],[Day High]]/Table2[[#This Row],[Close Price]])-1</f>
        <v>1.1338619171370468E-3</v>
      </c>
      <c r="AE39" s="1">
        <f>(Table2[[#This Row],[Close Price]]/Table2[[#This Row],[Current Week Low]])-1</f>
        <v>3.2056921749677558E-2</v>
      </c>
      <c r="AF39" s="1">
        <f>(Table2[[#This Row],[Current Week High]]/Table2[[#This Row],[Close Price]])-1</f>
        <v>1.1338619171370468E-3</v>
      </c>
      <c r="AG39" s="1">
        <f>(Table2[[#This Row],[Close Price]]/Table2[[#This Row],[Current Month Low]])-1</f>
        <v>3.2056921749677558E-2</v>
      </c>
      <c r="AH39" s="1">
        <f>(Table2[[#This Row],[Current Month High]]/Table2[[#This Row],[Close Price]])-1</f>
        <v>1.1338619171370468E-3</v>
      </c>
      <c r="AI39">
        <v>0.113386191713704</v>
      </c>
      <c r="AJ39">
        <v>92.680359762709699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0.12</v>
      </c>
      <c r="AM39" t="s">
        <v>3217</v>
      </c>
      <c r="AN39">
        <v>7.1</v>
      </c>
      <c r="AO39" t="s">
        <v>3217</v>
      </c>
      <c r="AP39">
        <v>0.13055903867875601</v>
      </c>
      <c r="AQ39">
        <f>(Table2[[#This Row],[Sharpe Ratio]]-AVERAGE(Table2[Sharpe Ratio]))/_xlfn.STDEV.P(Table2[Sharpe Ratio])</f>
        <v>0.8260897901358023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4.4136446043956017</v>
      </c>
      <c r="AS39">
        <f>_xlfn.RANK.AVG(Table2[[#This Row],[1Y Return vs Nifty Z-Score]],Table2[1Y Return vs Nifty Z-Score])</f>
        <v>93</v>
      </c>
      <c r="AT39">
        <f>_xlfn.RANK.AVG(Table2[[#This Row],[6M Return vs Nifty Z-Score]],Table2[6M Return vs Nifty Z-Score])</f>
        <v>34</v>
      </c>
      <c r="AU39">
        <f>_xlfn.RANK.AVG(Table2[[#This Row],[Sharpe Ratio Z-Score]],Table2[Sharpe Ratio Z-Score])</f>
        <v>144</v>
      </c>
      <c r="AV39">
        <f>(Table2[[#This Row],[Rank 1Y]]+Table2[[#This Row],[Rank 6M]]+Table2[[#This Row],[Rank Sharpe]])/3</f>
        <v>90.333333333333329</v>
      </c>
    </row>
    <row r="40" spans="1:48" x14ac:dyDescent="0.3">
      <c r="A40" t="s">
        <v>870</v>
      </c>
      <c r="B40" t="s">
        <v>871</v>
      </c>
      <c r="C40" t="s">
        <v>3175</v>
      </c>
      <c r="D40" t="s">
        <v>51</v>
      </c>
      <c r="E40">
        <v>17576.94458304</v>
      </c>
      <c r="F40">
        <v>2312.4</v>
      </c>
      <c r="G40">
        <v>63.138891104272297</v>
      </c>
      <c r="H40">
        <f>(Table2[[#This Row],[1Y Return vs Nifty]]-AVERAGE(Table2[1Y Return vs Nifty]))/_xlfn.STDEV.P(Table2[1Y Return vs Nifty])</f>
        <v>0.90866237452472443</v>
      </c>
      <c r="I40">
        <v>10.8449586840955</v>
      </c>
      <c r="J40">
        <f>(Table2[[#This Row],[1M Return vs Nifty]]-AVERAGE(Table2[1M Return vs Nifty]))/_xlfn.STDEV.P(Table2[1M Return vs Nifty])</f>
        <v>1.2316732316884194</v>
      </c>
      <c r="K40">
        <v>74.747125949374507</v>
      </c>
      <c r="L40">
        <f>(Table2[[#This Row],[6M Return vs Nifty]]-AVERAGE(Table2[6M Return vs Nifty]))/_xlfn.STDEV.P(Table2[6M Return vs Nifty])</f>
        <v>2.0830281141258959</v>
      </c>
      <c r="M40">
        <v>11.5022226037065</v>
      </c>
      <c r="N40">
        <f>(Table2[[#This Row],[1W Return vs Nifty]]-AVERAGE(Table2[1W Return vs Nifty]))/_xlfn.STDEV.P(Table2[1W Return vs Nifty])</f>
        <v>1.8741578497357223</v>
      </c>
      <c r="O40">
        <v>2067.7399999999998</v>
      </c>
      <c r="P40">
        <v>1977.2066006556799</v>
      </c>
      <c r="Q40">
        <v>1665.3411960721</v>
      </c>
      <c r="R40">
        <v>82.791896515230505</v>
      </c>
      <c r="S40" s="1">
        <f>(Table2[[#This Row],[Close Price]]-Table2[[#This Row],[20D EMA]])/Table2[[#This Row],[20D EMA]]</f>
        <v>0.11832241964657081</v>
      </c>
      <c r="T40" s="1">
        <f>(Table2[[#This Row],[Close Price]]-Table2[[#This Row],[50D EMA]])/Table2[[#This Row],[50D EMA]]</f>
        <v>0.16952876812830966</v>
      </c>
      <c r="U40" s="1">
        <f>(Table2[[#This Row],[Close Price]]-Table2[[#This Row],[200D EMA]])/Table2[[#This Row],[200D EMA]]</f>
        <v>0.38854428477123076</v>
      </c>
      <c r="V40">
        <v>0.91229760808473304</v>
      </c>
      <c r="W40">
        <v>2215.4</v>
      </c>
      <c r="X40">
        <v>2353.85</v>
      </c>
      <c r="Y40">
        <v>2205</v>
      </c>
      <c r="Z40">
        <v>2353.85</v>
      </c>
      <c r="AA40">
        <v>2205</v>
      </c>
      <c r="AB40">
        <v>2353.85</v>
      </c>
      <c r="AC40" s="1">
        <f>(Table2[[#This Row],[Close Price]]/Table2[[#This Row],[Day Low]])-1</f>
        <v>4.3784418163762773E-2</v>
      </c>
      <c r="AD40" s="1">
        <f>(Table2[[#This Row],[Day High]]/Table2[[#This Row],[Close Price]])-1</f>
        <v>1.792509946376053E-2</v>
      </c>
      <c r="AE40" s="1">
        <f>(Table2[[#This Row],[Close Price]]/Table2[[#This Row],[Current Week Low]])-1</f>
        <v>4.8707482993197271E-2</v>
      </c>
      <c r="AF40" s="1">
        <f>(Table2[[#This Row],[Current Week High]]/Table2[[#This Row],[Close Price]])-1</f>
        <v>1.792509946376053E-2</v>
      </c>
      <c r="AG40" s="1">
        <f>(Table2[[#This Row],[Close Price]]/Table2[[#This Row],[Current Month Low]])-1</f>
        <v>4.8707482993197271E-2</v>
      </c>
      <c r="AH40" s="1">
        <f>(Table2[[#This Row],[Current Month High]]/Table2[[#This Row],[Close Price]])-1</f>
        <v>1.792509946376053E-2</v>
      </c>
      <c r="AI40">
        <v>1.7925099463760501</v>
      </c>
      <c r="AJ40">
        <v>96.298811544991494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0.23</v>
      </c>
      <c r="AM40" t="s">
        <v>3217</v>
      </c>
      <c r="AN40">
        <v>18.34</v>
      </c>
      <c r="AO40" t="s">
        <v>3217</v>
      </c>
      <c r="AP40">
        <v>0.13092899566695501</v>
      </c>
      <c r="AQ40">
        <f>(Table2[[#This Row],[Sharpe Ratio]]-AVERAGE(Table2[Sharpe Ratio]))/_xlfn.STDEV.P(Table2[Sharpe Ratio])</f>
        <v>0.83039587423035299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6.9279174443051144</v>
      </c>
      <c r="AS40">
        <f>_xlfn.RANK.AVG(Table2[[#This Row],[1Y Return vs Nifty Z-Score]],Table2[1Y Return vs Nifty Z-Score])</f>
        <v>102</v>
      </c>
      <c r="AT40">
        <f>_xlfn.RANK.AVG(Table2[[#This Row],[6M Return vs Nifty Z-Score]],Table2[6M Return vs Nifty Z-Score])</f>
        <v>29</v>
      </c>
      <c r="AU40">
        <f>_xlfn.RANK.AVG(Table2[[#This Row],[Sharpe Ratio Z-Score]],Table2[Sharpe Ratio Z-Score])</f>
        <v>143</v>
      </c>
      <c r="AV40">
        <f>(Table2[[#This Row],[Rank 1Y]]+Table2[[#This Row],[Rank 6M]]+Table2[[#This Row],[Rank Sharpe]])/3</f>
        <v>91.333333333333329</v>
      </c>
    </row>
    <row r="41" spans="1:48" x14ac:dyDescent="0.3">
      <c r="A41" t="s">
        <v>601</v>
      </c>
      <c r="B41" t="s">
        <v>602</v>
      </c>
      <c r="C41" t="s">
        <v>3175</v>
      </c>
      <c r="D41" t="s">
        <v>51</v>
      </c>
      <c r="E41">
        <v>32860.517345259999</v>
      </c>
      <c r="F41">
        <v>1309.0999999999999</v>
      </c>
      <c r="G41">
        <v>73.271357134151003</v>
      </c>
      <c r="H41">
        <f>(Table2[[#This Row],[1Y Return vs Nifty]]-AVERAGE(Table2[1Y Return vs Nifty]))/_xlfn.STDEV.P(Table2[1Y Return vs Nifty])</f>
        <v>1.1064686054626405</v>
      </c>
      <c r="I41">
        <v>-1.82496559778454</v>
      </c>
      <c r="J41">
        <f>(Table2[[#This Row],[1M Return vs Nifty]]-AVERAGE(Table2[1M Return vs Nifty]))/_xlfn.STDEV.P(Table2[1M Return vs Nifty])</f>
        <v>-0.10966734793464901</v>
      </c>
      <c r="K41">
        <v>109.301602850706</v>
      </c>
      <c r="L41">
        <f>(Table2[[#This Row],[6M Return vs Nifty]]-AVERAGE(Table2[6M Return vs Nifty]))/_xlfn.STDEV.P(Table2[6M Return vs Nifty])</f>
        <v>3.1615421960627508</v>
      </c>
      <c r="M41">
        <v>0.31643664205390398</v>
      </c>
      <c r="N41">
        <f>(Table2[[#This Row],[1W Return vs Nifty]]-AVERAGE(Table2[1W Return vs Nifty]))/_xlfn.STDEV.P(Table2[1W Return vs Nifty])</f>
        <v>-0.33221715769167576</v>
      </c>
      <c r="O41">
        <v>1280.71</v>
      </c>
      <c r="P41">
        <v>1233.33229436584</v>
      </c>
      <c r="Q41">
        <v>974.797156317386</v>
      </c>
      <c r="R41">
        <v>52.569909626932898</v>
      </c>
      <c r="S41" s="1">
        <f>(Table2[[#This Row],[Close Price]]-Table2[[#This Row],[20D EMA]])/Table2[[#This Row],[20D EMA]]</f>
        <v>2.2167391525013368E-2</v>
      </c>
      <c r="T41" s="1">
        <f>(Table2[[#This Row],[Close Price]]-Table2[[#This Row],[50D EMA]])/Table2[[#This Row],[50D EMA]]</f>
        <v>6.1433326590315626E-2</v>
      </c>
      <c r="U41" s="1">
        <f>(Table2[[#This Row],[Close Price]]-Table2[[#This Row],[200D EMA]])/Table2[[#This Row],[200D EMA]]</f>
        <v>0.34294605961465036</v>
      </c>
      <c r="V41">
        <v>0.83872946042465601</v>
      </c>
      <c r="W41">
        <v>1282.9000000000001</v>
      </c>
      <c r="X41">
        <v>1328</v>
      </c>
      <c r="Y41">
        <v>1282.9000000000001</v>
      </c>
      <c r="Z41">
        <v>1360</v>
      </c>
      <c r="AA41">
        <v>1282.9000000000001</v>
      </c>
      <c r="AB41">
        <v>1360</v>
      </c>
      <c r="AC41" s="1">
        <f>(Table2[[#This Row],[Close Price]]/Table2[[#This Row],[Day Low]])-1</f>
        <v>2.042248031802929E-2</v>
      </c>
      <c r="AD41" s="1">
        <f>(Table2[[#This Row],[Day High]]/Table2[[#This Row],[Close Price]])-1</f>
        <v>1.4437399740279577E-2</v>
      </c>
      <c r="AE41" s="1">
        <f>(Table2[[#This Row],[Close Price]]/Table2[[#This Row],[Current Week Low]])-1</f>
        <v>2.042248031802929E-2</v>
      </c>
      <c r="AF41" s="1">
        <f>(Table2[[#This Row],[Current Week High]]/Table2[[#This Row],[Close Price]])-1</f>
        <v>3.8881674432816427E-2</v>
      </c>
      <c r="AG41" s="1">
        <f>(Table2[[#This Row],[Close Price]]/Table2[[#This Row],[Current Month Low]])-1</f>
        <v>2.042248031802929E-2</v>
      </c>
      <c r="AH41" s="1">
        <f>(Table2[[#This Row],[Current Month High]]/Table2[[#This Row],[Close Price]])-1</f>
        <v>3.8881674432816427E-2</v>
      </c>
      <c r="AI41">
        <v>3.88816744328164</v>
      </c>
      <c r="AJ41">
        <v>123.701298701298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0.14000000000000001</v>
      </c>
      <c r="AM41" t="s">
        <v>3217</v>
      </c>
      <c r="AN41">
        <v>2.2599999999999998</v>
      </c>
      <c r="AO41" t="s">
        <v>3217</v>
      </c>
      <c r="AP41">
        <v>0.112235793456245</v>
      </c>
      <c r="AQ41">
        <f>(Table2[[#This Row],[Sharpe Ratio]]-AVERAGE(Table2[Sharpe Ratio]))/_xlfn.STDEV.P(Table2[Sharpe Ratio])</f>
        <v>0.61281787656198761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4.4389441724610537</v>
      </c>
      <c r="AS41">
        <f>_xlfn.RANK.AVG(Table2[[#This Row],[1Y Return vs Nifty Z-Score]],Table2[1Y Return vs Nifty Z-Score])</f>
        <v>79</v>
      </c>
      <c r="AT41">
        <f>_xlfn.RANK.AVG(Table2[[#This Row],[6M Return vs Nifty Z-Score]],Table2[6M Return vs Nifty Z-Score])</f>
        <v>10</v>
      </c>
      <c r="AU41">
        <f>_xlfn.RANK.AVG(Table2[[#This Row],[Sharpe Ratio Z-Score]],Table2[Sharpe Ratio Z-Score])</f>
        <v>186</v>
      </c>
      <c r="AV41">
        <f>(Table2[[#This Row],[Rank 1Y]]+Table2[[#This Row],[Rank 6M]]+Table2[[#This Row],[Rank Sharpe]])/3</f>
        <v>91.666666666666671</v>
      </c>
    </row>
    <row r="42" spans="1:48" x14ac:dyDescent="0.3">
      <c r="A42" t="s">
        <v>525</v>
      </c>
      <c r="B42" t="s">
        <v>526</v>
      </c>
      <c r="C42" t="s">
        <v>3179</v>
      </c>
      <c r="D42" t="s">
        <v>236</v>
      </c>
      <c r="E42">
        <v>40953.806399825</v>
      </c>
      <c r="F42">
        <v>10195.549999999999</v>
      </c>
      <c r="G42">
        <v>63.462201519198103</v>
      </c>
      <c r="H42">
        <f>(Table2[[#This Row],[1Y Return vs Nifty]]-AVERAGE(Table2[1Y Return vs Nifty]))/_xlfn.STDEV.P(Table2[1Y Return vs Nifty])</f>
        <v>0.91497404775519597</v>
      </c>
      <c r="I42">
        <v>1.86383091013577</v>
      </c>
      <c r="J42">
        <f>(Table2[[#This Row],[1M Return vs Nifty]]-AVERAGE(Table2[1M Return vs Nifty]))/_xlfn.STDEV.P(Table2[1M Return vs Nifty])</f>
        <v>0.28085846231993095</v>
      </c>
      <c r="K42">
        <v>22.195021194106701</v>
      </c>
      <c r="L42">
        <f>(Table2[[#This Row],[6M Return vs Nifty]]-AVERAGE(Table2[6M Return vs Nifty]))/_xlfn.STDEV.P(Table2[6M Return vs Nifty])</f>
        <v>0.44277220240080478</v>
      </c>
      <c r="M42">
        <v>5.2948248885579101</v>
      </c>
      <c r="N42">
        <f>(Table2[[#This Row],[1W Return vs Nifty]]-AVERAGE(Table2[1W Return vs Nifty]))/_xlfn.STDEV.P(Table2[1W Return vs Nifty])</f>
        <v>0.64976045586297659</v>
      </c>
      <c r="O42">
        <v>9660.2900000000009</v>
      </c>
      <c r="P42">
        <v>9549.0086384062797</v>
      </c>
      <c r="Q42">
        <v>8329.0312304999607</v>
      </c>
      <c r="R42">
        <v>73.596944875373595</v>
      </c>
      <c r="S42" s="1">
        <f>(Table2[[#This Row],[Close Price]]-Table2[[#This Row],[20D EMA]])/Table2[[#This Row],[20D EMA]]</f>
        <v>5.5408274492794563E-2</v>
      </c>
      <c r="T42" s="1">
        <f>(Table2[[#This Row],[Close Price]]-Table2[[#This Row],[50D EMA]])/Table2[[#This Row],[50D EMA]]</f>
        <v>6.7707694701764007E-2</v>
      </c>
      <c r="U42" s="1">
        <f>(Table2[[#This Row],[Close Price]]-Table2[[#This Row],[200D EMA]])/Table2[[#This Row],[200D EMA]]</f>
        <v>0.22409794342768943</v>
      </c>
      <c r="V42">
        <v>1.06631094376528</v>
      </c>
      <c r="W42">
        <v>10107</v>
      </c>
      <c r="X42">
        <v>10500</v>
      </c>
      <c r="Y42">
        <v>9922.5</v>
      </c>
      <c r="Z42">
        <v>10500</v>
      </c>
      <c r="AA42">
        <v>9922.5</v>
      </c>
      <c r="AB42">
        <v>10500</v>
      </c>
      <c r="AC42" s="1">
        <f>(Table2[[#This Row],[Close Price]]/Table2[[#This Row],[Day Low]])-1</f>
        <v>8.7612545760362703E-3</v>
      </c>
      <c r="AD42" s="1">
        <f>(Table2[[#This Row],[Day High]]/Table2[[#This Row],[Close Price]])-1</f>
        <v>2.9861066837983286E-2</v>
      </c>
      <c r="AE42" s="1">
        <f>(Table2[[#This Row],[Close Price]]/Table2[[#This Row],[Current Week Low]])-1</f>
        <v>2.7518266565885519E-2</v>
      </c>
      <c r="AF42" s="1">
        <f>(Table2[[#This Row],[Current Week High]]/Table2[[#This Row],[Close Price]])-1</f>
        <v>2.9861066837983286E-2</v>
      </c>
      <c r="AG42" s="1">
        <f>(Table2[[#This Row],[Close Price]]/Table2[[#This Row],[Current Month Low]])-1</f>
        <v>2.7518266565885519E-2</v>
      </c>
      <c r="AH42" s="1">
        <f>(Table2[[#This Row],[Current Month High]]/Table2[[#This Row],[Close Price]])-1</f>
        <v>2.9861066837983286E-2</v>
      </c>
      <c r="AI42">
        <v>7.8902070020744297</v>
      </c>
      <c r="AJ42">
        <v>97.933410988157604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0.06</v>
      </c>
      <c r="AM42" t="s">
        <v>3217</v>
      </c>
      <c r="AN42">
        <v>16.68</v>
      </c>
      <c r="AO42" t="s">
        <v>3217</v>
      </c>
      <c r="AP42">
        <v>0.28087786488592797</v>
      </c>
      <c r="AQ42">
        <f>(Table2[[#This Row],[Sharpe Ratio]]-AVERAGE(Table2[Sharpe Ratio]))/_xlfn.STDEV.P(Table2[Sharpe Ratio])</f>
        <v>2.5757134688053132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4.864078637144222</v>
      </c>
      <c r="AS42">
        <f>_xlfn.RANK.AVG(Table2[[#This Row],[1Y Return vs Nifty Z-Score]],Table2[1Y Return vs Nifty Z-Score])</f>
        <v>101</v>
      </c>
      <c r="AT42">
        <f>_xlfn.RANK.AVG(Table2[[#This Row],[6M Return vs Nifty Z-Score]],Table2[6M Return vs Nifty Z-Score])</f>
        <v>181</v>
      </c>
      <c r="AU42">
        <f>_xlfn.RANK.AVG(Table2[[#This Row],[Sharpe Ratio Z-Score]],Table2[Sharpe Ratio Z-Score])</f>
        <v>3</v>
      </c>
      <c r="AV42">
        <f>(Table2[[#This Row],[Rank 1Y]]+Table2[[#This Row],[Rank 6M]]+Table2[[#This Row],[Rank Sharpe]])/3</f>
        <v>95</v>
      </c>
    </row>
    <row r="43" spans="1:48" x14ac:dyDescent="0.3">
      <c r="A43" t="s">
        <v>1533</v>
      </c>
      <c r="B43" t="s">
        <v>1534</v>
      </c>
      <c r="C43" t="s">
        <v>3184</v>
      </c>
      <c r="D43" t="s">
        <v>136</v>
      </c>
      <c r="E43">
        <v>6772.7559845850001</v>
      </c>
      <c r="F43">
        <v>227.94</v>
      </c>
      <c r="G43">
        <v>81.405084478516599</v>
      </c>
      <c r="H43">
        <f>(Table2[[#This Row],[1Y Return vs Nifty]]-AVERAGE(Table2[1Y Return vs Nifty]))/_xlfn.STDEV.P(Table2[1Y Return vs Nifty])</f>
        <v>1.2652554145889954</v>
      </c>
      <c r="I43">
        <v>-5.1804297298275097</v>
      </c>
      <c r="J43">
        <f>(Table2[[#This Row],[1M Return vs Nifty]]-AVERAGE(Table2[1M Return vs Nifty]))/_xlfn.STDEV.P(Table2[1M Return vs Nifty])</f>
        <v>-0.46490389897038054</v>
      </c>
      <c r="K43">
        <v>29.786463939296802</v>
      </c>
      <c r="L43">
        <f>(Table2[[#This Row],[6M Return vs Nifty]]-AVERAGE(Table2[6M Return vs Nifty]))/_xlfn.STDEV.P(Table2[6M Return vs Nifty])</f>
        <v>0.67971625819663739</v>
      </c>
      <c r="M43">
        <v>7.1994583288274896</v>
      </c>
      <c r="N43">
        <f>(Table2[[#This Row],[1W Return vs Nifty]]-AVERAGE(Table2[1W Return vs Nifty]))/_xlfn.STDEV.P(Table2[1W Return vs Nifty])</f>
        <v>1.0254457796594287</v>
      </c>
      <c r="O43">
        <v>218.99</v>
      </c>
      <c r="P43">
        <v>224.78592762221299</v>
      </c>
      <c r="Q43">
        <v>197.25208688867099</v>
      </c>
      <c r="R43">
        <v>69.749588994624105</v>
      </c>
      <c r="S43" s="1">
        <f>(Table2[[#This Row],[Close Price]]-Table2[[#This Row],[20D EMA]])/Table2[[#This Row],[20D EMA]]</f>
        <v>4.0869446093428873E-2</v>
      </c>
      <c r="T43" s="1">
        <f>(Table2[[#This Row],[Close Price]]-Table2[[#This Row],[50D EMA]])/Table2[[#This Row],[50D EMA]]</f>
        <v>1.4031449437919894E-2</v>
      </c>
      <c r="U43" s="1">
        <f>(Table2[[#This Row],[Close Price]]-Table2[[#This Row],[200D EMA]])/Table2[[#This Row],[200D EMA]]</f>
        <v>0.15557712770181872</v>
      </c>
      <c r="V43">
        <v>1.4709326161179901</v>
      </c>
      <c r="W43">
        <v>227.58</v>
      </c>
      <c r="X43">
        <v>232.5</v>
      </c>
      <c r="Y43">
        <v>216.9</v>
      </c>
      <c r="Z43">
        <v>232.5</v>
      </c>
      <c r="AA43">
        <v>216.9</v>
      </c>
      <c r="AB43">
        <v>232.5</v>
      </c>
      <c r="AC43" s="1">
        <f>(Table2[[#This Row],[Close Price]]/Table2[[#This Row],[Day Low]])-1</f>
        <v>1.5818613234905854E-3</v>
      </c>
      <c r="AD43" s="1">
        <f>(Table2[[#This Row],[Day High]]/Table2[[#This Row],[Close Price]])-1</f>
        <v>2.0005264543300871E-2</v>
      </c>
      <c r="AE43" s="1">
        <f>(Table2[[#This Row],[Close Price]]/Table2[[#This Row],[Current Week Low]])-1</f>
        <v>5.0899031811894924E-2</v>
      </c>
      <c r="AF43" s="1">
        <f>(Table2[[#This Row],[Current Week High]]/Table2[[#This Row],[Close Price]])-1</f>
        <v>2.0005264543300871E-2</v>
      </c>
      <c r="AG43" s="1">
        <f>(Table2[[#This Row],[Close Price]]/Table2[[#This Row],[Current Month Low]])-1</f>
        <v>5.0899031811894924E-2</v>
      </c>
      <c r="AH43" s="1">
        <f>(Table2[[#This Row],[Current Month High]]/Table2[[#This Row],[Close Price]])-1</f>
        <v>2.0005264543300871E-2</v>
      </c>
      <c r="AI43">
        <v>18.4302886724576</v>
      </c>
      <c r="AJ43">
        <v>110.860314523589</v>
      </c>
      <c r="AK43" t="str">
        <f>IF(AND(Table2[[#This Row],[20D EMA]]&gt;Table2[[#This Row],[50D EMA]],Table2[[#This Row],[50D EMA]]&gt;Table2[[#This Row],[200D EMA]]),"Uptrend","Downtrend/NoTrend")</f>
        <v>Downtrend/NoTrend</v>
      </c>
      <c r="AL43">
        <v>-0.04</v>
      </c>
      <c r="AM43" t="s">
        <v>3218</v>
      </c>
      <c r="AN43">
        <v>13.94</v>
      </c>
      <c r="AO43" t="s">
        <v>3217</v>
      </c>
      <c r="AP43">
        <v>0.15341406120609299</v>
      </c>
      <c r="AQ43">
        <f>(Table2[[#This Row],[Sharpe Ratio]]-AVERAGE(Table2[Sharpe Ratio]))/_xlfn.STDEV.P(Table2[Sharpe Ratio])</f>
        <v>1.0921089548626621</v>
      </c>
      <c r="AR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">
        <f>_xlfn.RANK.AVG(Table2[[#This Row],[1Y Return vs Nifty Z-Score]],Table2[1Y Return vs Nifty Z-Score])</f>
        <v>70</v>
      </c>
      <c r="AT43">
        <f>_xlfn.RANK.AVG(Table2[[#This Row],[6M Return vs Nifty Z-Score]],Table2[6M Return vs Nifty Z-Score])</f>
        <v>132</v>
      </c>
      <c r="AU43">
        <f>_xlfn.RANK.AVG(Table2[[#This Row],[Sharpe Ratio Z-Score]],Table2[Sharpe Ratio Z-Score])</f>
        <v>101</v>
      </c>
      <c r="AV43">
        <f>(Table2[[#This Row],[Rank 1Y]]+Table2[[#This Row],[Rank 6M]]+Table2[[#This Row],[Rank Sharpe]])/3</f>
        <v>101</v>
      </c>
    </row>
    <row r="44" spans="1:48" x14ac:dyDescent="0.3">
      <c r="A44" t="s">
        <v>619</v>
      </c>
      <c r="B44" t="s">
        <v>620</v>
      </c>
      <c r="C44" t="s">
        <v>3188</v>
      </c>
      <c r="D44" t="s">
        <v>587</v>
      </c>
      <c r="E44">
        <v>31541.084282600001</v>
      </c>
      <c r="F44">
        <v>2853.7</v>
      </c>
      <c r="G44">
        <v>95.078707419341995</v>
      </c>
      <c r="H44">
        <f>(Table2[[#This Row],[1Y Return vs Nifty]]-AVERAGE(Table2[1Y Return vs Nifty]))/_xlfn.STDEV.P(Table2[1Y Return vs Nifty])</f>
        <v>1.5321921908106151</v>
      </c>
      <c r="I44">
        <v>2.2915958147051798</v>
      </c>
      <c r="J44">
        <f>(Table2[[#This Row],[1M Return vs Nifty]]-AVERAGE(Table2[1M Return vs Nifty]))/_xlfn.STDEV.P(Table2[1M Return vs Nifty])</f>
        <v>0.3261451122060815</v>
      </c>
      <c r="K44">
        <v>29.839001954568399</v>
      </c>
      <c r="L44">
        <f>(Table2[[#This Row],[6M Return vs Nifty]]-AVERAGE(Table2[6M Return vs Nifty]))/_xlfn.STDEV.P(Table2[6M Return vs Nifty])</f>
        <v>0.68135607434750056</v>
      </c>
      <c r="M44">
        <v>5.3039358079880401</v>
      </c>
      <c r="N44">
        <f>(Table2[[#This Row],[1W Return vs Nifty]]-AVERAGE(Table2[1W Return vs Nifty]))/_xlfn.STDEV.P(Table2[1W Return vs Nifty])</f>
        <v>0.65155756739311299</v>
      </c>
      <c r="O44">
        <v>2718.65</v>
      </c>
      <c r="P44">
        <v>2685.9078707528402</v>
      </c>
      <c r="Q44">
        <v>2249.3464191143398</v>
      </c>
      <c r="R44">
        <v>66.314431270065597</v>
      </c>
      <c r="S44" s="1">
        <f>(Table2[[#This Row],[Close Price]]-Table2[[#This Row],[20D EMA]])/Table2[[#This Row],[20D EMA]]</f>
        <v>4.9675390359185521E-2</v>
      </c>
      <c r="T44" s="1">
        <f>(Table2[[#This Row],[Close Price]]-Table2[[#This Row],[50D EMA]])/Table2[[#This Row],[50D EMA]]</f>
        <v>6.2471289903226937E-2</v>
      </c>
      <c r="U44" s="1">
        <f>(Table2[[#This Row],[Close Price]]-Table2[[#This Row],[200D EMA]])/Table2[[#This Row],[200D EMA]]</f>
        <v>0.26867963767164815</v>
      </c>
      <c r="V44">
        <v>0.54446907001414202</v>
      </c>
      <c r="W44">
        <v>2821.4</v>
      </c>
      <c r="X44">
        <v>2919.1</v>
      </c>
      <c r="Y44">
        <v>2725</v>
      </c>
      <c r="Z44">
        <v>2919.1</v>
      </c>
      <c r="AA44">
        <v>2725</v>
      </c>
      <c r="AB44">
        <v>2919.1</v>
      </c>
      <c r="AC44" s="1">
        <f>(Table2[[#This Row],[Close Price]]/Table2[[#This Row],[Day Low]])-1</f>
        <v>1.1448217197136179E-2</v>
      </c>
      <c r="AD44" s="1">
        <f>(Table2[[#This Row],[Day High]]/Table2[[#This Row],[Close Price]])-1</f>
        <v>2.2917615726951057E-2</v>
      </c>
      <c r="AE44" s="1">
        <f>(Table2[[#This Row],[Close Price]]/Table2[[#This Row],[Current Week Low]])-1</f>
        <v>4.7229357798165061E-2</v>
      </c>
      <c r="AF44" s="1">
        <f>(Table2[[#This Row],[Current Week High]]/Table2[[#This Row],[Close Price]])-1</f>
        <v>2.2917615726951057E-2</v>
      </c>
      <c r="AG44" s="1">
        <f>(Table2[[#This Row],[Close Price]]/Table2[[#This Row],[Current Month Low]])-1</f>
        <v>4.7229357798165061E-2</v>
      </c>
      <c r="AH44" s="1">
        <f>(Table2[[#This Row],[Current Month High]]/Table2[[#This Row],[Close Price]])-1</f>
        <v>2.2917615726951057E-2</v>
      </c>
      <c r="AI44">
        <v>10.0325892700704</v>
      </c>
      <c r="AJ44">
        <v>140.72715002741501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0.11</v>
      </c>
      <c r="AM44" t="s">
        <v>3217</v>
      </c>
      <c r="AN44">
        <v>11.56</v>
      </c>
      <c r="AO44" t="s">
        <v>3217</v>
      </c>
      <c r="AP44">
        <v>0.14500029731828901</v>
      </c>
      <c r="AQ44">
        <f>(Table2[[#This Row],[Sharpe Ratio]]-AVERAGE(Table2[Sharpe Ratio]))/_xlfn.STDEV.P(Table2[Sharpe Ratio])</f>
        <v>0.99417763849815244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4.1854285832554625</v>
      </c>
      <c r="AS44">
        <f>_xlfn.RANK.AVG(Table2[[#This Row],[1Y Return vs Nifty Z-Score]],Table2[1Y Return vs Nifty Z-Score])</f>
        <v>53</v>
      </c>
      <c r="AT44">
        <f>_xlfn.RANK.AVG(Table2[[#This Row],[6M Return vs Nifty Z-Score]],Table2[6M Return vs Nifty Z-Score])</f>
        <v>131</v>
      </c>
      <c r="AU44">
        <f>_xlfn.RANK.AVG(Table2[[#This Row],[Sharpe Ratio Z-Score]],Table2[Sharpe Ratio Z-Score])</f>
        <v>122</v>
      </c>
      <c r="AV44">
        <f>(Table2[[#This Row],[Rank 1Y]]+Table2[[#This Row],[Rank 6M]]+Table2[[#This Row],[Rank Sharpe]])/3</f>
        <v>102</v>
      </c>
    </row>
    <row r="45" spans="1:48" x14ac:dyDescent="0.3">
      <c r="A45" t="s">
        <v>1307</v>
      </c>
      <c r="B45" t="s">
        <v>1308</v>
      </c>
      <c r="C45" t="s">
        <v>3185</v>
      </c>
      <c r="D45" t="s">
        <v>285</v>
      </c>
      <c r="E45">
        <v>9037.2474842399897</v>
      </c>
      <c r="F45">
        <v>2094.8000000000002</v>
      </c>
      <c r="G45">
        <v>110.31528945548899</v>
      </c>
      <c r="H45">
        <f>(Table2[[#This Row],[1Y Return vs Nifty]]-AVERAGE(Table2[1Y Return vs Nifty]))/_xlfn.STDEV.P(Table2[1Y Return vs Nifty])</f>
        <v>1.8296410898307756</v>
      </c>
      <c r="I45">
        <v>-4.4826446892942604</v>
      </c>
      <c r="J45">
        <f>(Table2[[#This Row],[1M Return vs Nifty]]-AVERAGE(Table2[1M Return vs Nifty]))/_xlfn.STDEV.P(Table2[1M Return vs Nifty])</f>
        <v>-0.39103073525623316</v>
      </c>
      <c r="K45">
        <v>67.966164559393405</v>
      </c>
      <c r="L45">
        <f>(Table2[[#This Row],[6M Return vs Nifty]]-AVERAGE(Table2[6M Return vs Nifty]))/_xlfn.STDEV.P(Table2[6M Return vs Nifty])</f>
        <v>1.8713807964990756</v>
      </c>
      <c r="M45">
        <v>2.4342420671610698</v>
      </c>
      <c r="N45">
        <f>(Table2[[#This Row],[1W Return vs Nifty]]-AVERAGE(Table2[1W Return vs Nifty]))/_xlfn.STDEV.P(Table2[1W Return vs Nifty])</f>
        <v>8.5515934696251822E-2</v>
      </c>
      <c r="O45">
        <v>2043.33</v>
      </c>
      <c r="P45">
        <v>2038.49405519057</v>
      </c>
      <c r="Q45">
        <v>1696.54740136032</v>
      </c>
      <c r="R45">
        <v>61.111950112763402</v>
      </c>
      <c r="S45" s="1">
        <f>(Table2[[#This Row],[Close Price]]-Table2[[#This Row],[20D EMA]])/Table2[[#This Row],[20D EMA]]</f>
        <v>2.5189274370757662E-2</v>
      </c>
      <c r="T45" s="1">
        <f>(Table2[[#This Row],[Close Price]]-Table2[[#This Row],[50D EMA]])/Table2[[#This Row],[50D EMA]]</f>
        <v>2.7621343641429669E-2</v>
      </c>
      <c r="U45" s="1">
        <f>(Table2[[#This Row],[Close Price]]-Table2[[#This Row],[200D EMA]])/Table2[[#This Row],[200D EMA]]</f>
        <v>0.23474298349716288</v>
      </c>
      <c r="V45">
        <v>0.45605489297985402</v>
      </c>
      <c r="W45">
        <v>2064.1</v>
      </c>
      <c r="X45">
        <v>2132</v>
      </c>
      <c r="Y45">
        <v>2050</v>
      </c>
      <c r="Z45">
        <v>2132</v>
      </c>
      <c r="AA45">
        <v>2050</v>
      </c>
      <c r="AB45">
        <v>2132</v>
      </c>
      <c r="AC45" s="1">
        <f>(Table2[[#This Row],[Close Price]]/Table2[[#This Row],[Day Low]])-1</f>
        <v>1.4873310401627871E-2</v>
      </c>
      <c r="AD45" s="1">
        <f>(Table2[[#This Row],[Day High]]/Table2[[#This Row],[Close Price]])-1</f>
        <v>1.7758258544968486E-2</v>
      </c>
      <c r="AE45" s="1">
        <f>(Table2[[#This Row],[Close Price]]/Table2[[#This Row],[Current Week Low]])-1</f>
        <v>2.1853658536585385E-2</v>
      </c>
      <c r="AF45" s="1">
        <f>(Table2[[#This Row],[Current Week High]]/Table2[[#This Row],[Close Price]])-1</f>
        <v>1.7758258544968486E-2</v>
      </c>
      <c r="AG45" s="1">
        <f>(Table2[[#This Row],[Close Price]]/Table2[[#This Row],[Current Month Low]])-1</f>
        <v>2.1853658536585385E-2</v>
      </c>
      <c r="AH45" s="1">
        <f>(Table2[[#This Row],[Current Month High]]/Table2[[#This Row],[Close Price]])-1</f>
        <v>1.7758258544968486E-2</v>
      </c>
      <c r="AI45">
        <v>14.8916364330723</v>
      </c>
      <c r="AJ45">
        <v>135.874338475396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7.0000000000000007E-2</v>
      </c>
      <c r="AM45" t="s">
        <v>3217</v>
      </c>
      <c r="AN45">
        <v>9.61</v>
      </c>
      <c r="AO45" t="s">
        <v>3217</v>
      </c>
      <c r="AP45">
        <v>9.7840105405784999E-2</v>
      </c>
      <c r="AQ45">
        <f>(Table2[[#This Row],[Sharpe Ratio]]-AVERAGE(Table2[Sharpe Ratio]))/_xlfn.STDEV.P(Table2[Sharpe Ratio])</f>
        <v>0.44526044334260273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3.8407675291124725</v>
      </c>
      <c r="AS45">
        <f>_xlfn.RANK.AVG(Table2[[#This Row],[1Y Return vs Nifty Z-Score]],Table2[1Y Return vs Nifty Z-Score])</f>
        <v>42</v>
      </c>
      <c r="AT45">
        <f>_xlfn.RANK.AVG(Table2[[#This Row],[6M Return vs Nifty Z-Score]],Table2[6M Return vs Nifty Z-Score])</f>
        <v>40</v>
      </c>
      <c r="AU45">
        <f>_xlfn.RANK.AVG(Table2[[#This Row],[Sharpe Ratio Z-Score]],Table2[Sharpe Ratio Z-Score])</f>
        <v>232</v>
      </c>
      <c r="AV45">
        <f>(Table2[[#This Row],[Rank 1Y]]+Table2[[#This Row],[Rank 6M]]+Table2[[#This Row],[Rank Sharpe]])/3</f>
        <v>104.66666666666667</v>
      </c>
    </row>
    <row r="46" spans="1:48" x14ac:dyDescent="0.3">
      <c r="A46" t="s">
        <v>925</v>
      </c>
      <c r="B46" t="s">
        <v>926</v>
      </c>
      <c r="C46" t="s">
        <v>3185</v>
      </c>
      <c r="D46" t="s">
        <v>285</v>
      </c>
      <c r="E46">
        <v>16634.776958279999</v>
      </c>
      <c r="F46">
        <v>440.7</v>
      </c>
      <c r="G46">
        <v>39.935572661631802</v>
      </c>
      <c r="H46">
        <f>(Table2[[#This Row],[1Y Return vs Nifty]]-AVERAGE(Table2[1Y Return vs Nifty]))/_xlfn.STDEV.P(Table2[1Y Return vs Nifty])</f>
        <v>0.45568666724313817</v>
      </c>
      <c r="I46">
        <v>4.0138203550261897</v>
      </c>
      <c r="J46">
        <f>(Table2[[#This Row],[1M Return vs Nifty]]-AVERAGE(Table2[1M Return vs Nifty]))/_xlfn.STDEV.P(Table2[1M Return vs Nifty])</f>
        <v>0.50847372063028828</v>
      </c>
      <c r="K46">
        <v>83.0031456664438</v>
      </c>
      <c r="L46">
        <f>(Table2[[#This Row],[6M Return vs Nifty]]-AVERAGE(Table2[6M Return vs Nifty]))/_xlfn.STDEV.P(Table2[6M Return vs Nifty])</f>
        <v>2.3407149415385384</v>
      </c>
      <c r="M46">
        <v>9.2343923465219007</v>
      </c>
      <c r="N46">
        <f>(Table2[[#This Row],[1W Return vs Nifty]]-AVERAGE(Table2[1W Return vs Nifty]))/_xlfn.STDEV.P(Table2[1W Return vs Nifty])</f>
        <v>1.4268326445428545</v>
      </c>
      <c r="O46">
        <v>422.99</v>
      </c>
      <c r="P46">
        <v>436.11417419111802</v>
      </c>
      <c r="Q46">
        <v>367.62360544901901</v>
      </c>
      <c r="R46">
        <v>70.326464572027504</v>
      </c>
      <c r="S46" s="1">
        <f>(Table2[[#This Row],[Close Price]]-Table2[[#This Row],[20D EMA]])/Table2[[#This Row],[20D EMA]]</f>
        <v>4.1868602094612115E-2</v>
      </c>
      <c r="T46" s="1">
        <f>(Table2[[#This Row],[Close Price]]-Table2[[#This Row],[50D EMA]])/Table2[[#This Row],[50D EMA]]</f>
        <v>1.0515195515916252E-2</v>
      </c>
      <c r="U46" s="1">
        <f>(Table2[[#This Row],[Close Price]]-Table2[[#This Row],[200D EMA]])/Table2[[#This Row],[200D EMA]]</f>
        <v>0.198780474016963</v>
      </c>
      <c r="V46">
        <v>0.68172121327481106</v>
      </c>
      <c r="W46">
        <v>434.2</v>
      </c>
      <c r="X46">
        <v>447.55</v>
      </c>
      <c r="Y46">
        <v>428.1</v>
      </c>
      <c r="Z46">
        <v>447.55</v>
      </c>
      <c r="AA46">
        <v>428.1</v>
      </c>
      <c r="AB46">
        <v>447.55</v>
      </c>
      <c r="AC46" s="1">
        <f>(Table2[[#This Row],[Close Price]]/Table2[[#This Row],[Day Low]])-1</f>
        <v>1.4970059880239583E-2</v>
      </c>
      <c r="AD46" s="1">
        <f>(Table2[[#This Row],[Day High]]/Table2[[#This Row],[Close Price]])-1</f>
        <v>1.5543453596551071E-2</v>
      </c>
      <c r="AE46" s="1">
        <f>(Table2[[#This Row],[Close Price]]/Table2[[#This Row],[Current Week Low]])-1</f>
        <v>2.9432375613174466E-2</v>
      </c>
      <c r="AF46" s="1">
        <f>(Table2[[#This Row],[Current Week High]]/Table2[[#This Row],[Close Price]])-1</f>
        <v>1.5543453596551071E-2</v>
      </c>
      <c r="AG46" s="1">
        <f>(Table2[[#This Row],[Close Price]]/Table2[[#This Row],[Current Month Low]])-1</f>
        <v>2.9432375613174466E-2</v>
      </c>
      <c r="AH46" s="1">
        <f>(Table2[[#This Row],[Current Month High]]/Table2[[#This Row],[Close Price]])-1</f>
        <v>1.5543453596551071E-2</v>
      </c>
      <c r="AI46">
        <v>32.607215793056497</v>
      </c>
      <c r="AJ46">
        <v>110.861244019138</v>
      </c>
      <c r="AK46" t="str">
        <f>IF(AND(Table2[[#This Row],[20D EMA]]&gt;Table2[[#This Row],[50D EMA]],Table2[[#This Row],[50D EMA]]&gt;Table2[[#This Row],[200D EMA]]),"Uptrend","Downtrend/NoTrend")</f>
        <v>Downtrend/NoTrend</v>
      </c>
      <c r="AL46">
        <v>-0.02</v>
      </c>
      <c r="AM46" t="s">
        <v>3218</v>
      </c>
      <c r="AN46">
        <v>14.42</v>
      </c>
      <c r="AO46" t="s">
        <v>3217</v>
      </c>
      <c r="AP46">
        <v>0.14087433359270399</v>
      </c>
      <c r="AQ46">
        <f>(Table2[[#This Row],[Sharpe Ratio]]-AVERAGE(Table2[Sharpe Ratio]))/_xlfn.STDEV.P(Table2[Sharpe Ratio])</f>
        <v>0.94615382129733261</v>
      </c>
      <c r="AR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">
        <f>_xlfn.RANK.AVG(Table2[[#This Row],[1Y Return vs Nifty Z-Score]],Table2[1Y Return vs Nifty Z-Score])</f>
        <v>174</v>
      </c>
      <c r="AT46">
        <f>_xlfn.RANK.AVG(Table2[[#This Row],[6M Return vs Nifty Z-Score]],Table2[6M Return vs Nifty Z-Score])</f>
        <v>19</v>
      </c>
      <c r="AU46">
        <f>_xlfn.RANK.AVG(Table2[[#This Row],[Sharpe Ratio Z-Score]],Table2[Sharpe Ratio Z-Score])</f>
        <v>129</v>
      </c>
      <c r="AV46">
        <f>(Table2[[#This Row],[Rank 1Y]]+Table2[[#This Row],[Rank 6M]]+Table2[[#This Row],[Rank Sharpe]])/3</f>
        <v>107.33333333333333</v>
      </c>
    </row>
    <row r="47" spans="1:48" x14ac:dyDescent="0.3">
      <c r="A47" t="s">
        <v>501</v>
      </c>
      <c r="B47" t="s">
        <v>502</v>
      </c>
      <c r="C47" t="s">
        <v>3175</v>
      </c>
      <c r="D47" t="s">
        <v>51</v>
      </c>
      <c r="E47">
        <v>44004.421046640004</v>
      </c>
      <c r="F47">
        <v>1559.4</v>
      </c>
      <c r="G47">
        <v>80.348985713423104</v>
      </c>
      <c r="H47">
        <f>(Table2[[#This Row],[1Y Return vs Nifty]]-AVERAGE(Table2[1Y Return vs Nifty]))/_xlfn.STDEV.P(Table2[1Y Return vs Nifty])</f>
        <v>1.2446382306176584</v>
      </c>
      <c r="I47">
        <v>-9.4730128246047691</v>
      </c>
      <c r="J47">
        <f>(Table2[[#This Row],[1M Return vs Nifty]]-AVERAGE(Table2[1M Return vs Nifty]))/_xlfn.STDEV.P(Table2[1M Return vs Nifty])</f>
        <v>-0.91935143696106014</v>
      </c>
      <c r="K47">
        <v>27.450301703367501</v>
      </c>
      <c r="L47">
        <f>(Table2[[#This Row],[6M Return vs Nifty]]-AVERAGE(Table2[6M Return vs Nifty]))/_xlfn.STDEV.P(Table2[6M Return vs Nifty])</f>
        <v>0.60679997946571118</v>
      </c>
      <c r="M47">
        <v>2.5334384342248302</v>
      </c>
      <c r="N47">
        <f>(Table2[[#This Row],[1W Return vs Nifty]]-AVERAGE(Table2[1W Return vs Nifty]))/_xlfn.STDEV.P(Table2[1W Return vs Nifty])</f>
        <v>0.1050822294445504</v>
      </c>
      <c r="O47">
        <v>1562.92</v>
      </c>
      <c r="P47">
        <v>1605.1043591346399</v>
      </c>
      <c r="Q47">
        <v>1378.5671755316</v>
      </c>
      <c r="R47">
        <v>55.174437622107497</v>
      </c>
      <c r="S47" s="1">
        <f>(Table2[[#This Row],[Close Price]]-Table2[[#This Row],[20D EMA]])/Table2[[#This Row],[20D EMA]]</f>
        <v>-2.2521946100887962E-3</v>
      </c>
      <c r="T47" s="1">
        <f>(Table2[[#This Row],[Close Price]]-Table2[[#This Row],[50D EMA]])/Table2[[#This Row],[50D EMA]]</f>
        <v>-2.8474384780364338E-2</v>
      </c>
      <c r="U47" s="1">
        <f>(Table2[[#This Row],[Close Price]]-Table2[[#This Row],[200D EMA]])/Table2[[#This Row],[200D EMA]]</f>
        <v>0.13117447424980777</v>
      </c>
      <c r="V47">
        <v>0.55478256169634899</v>
      </c>
      <c r="W47">
        <v>1540</v>
      </c>
      <c r="X47">
        <v>1568.8</v>
      </c>
      <c r="Y47">
        <v>1519.95</v>
      </c>
      <c r="Z47">
        <v>1568.8</v>
      </c>
      <c r="AA47">
        <v>1519.95</v>
      </c>
      <c r="AB47">
        <v>1568.8</v>
      </c>
      <c r="AC47" s="1">
        <f>(Table2[[#This Row],[Close Price]]/Table2[[#This Row],[Day Low]])-1</f>
        <v>1.2597402597402718E-2</v>
      </c>
      <c r="AD47" s="1">
        <f>(Table2[[#This Row],[Day High]]/Table2[[#This Row],[Close Price]])-1</f>
        <v>6.0279594715915152E-3</v>
      </c>
      <c r="AE47" s="1">
        <f>(Table2[[#This Row],[Close Price]]/Table2[[#This Row],[Current Week Low]])-1</f>
        <v>2.5954801144774553E-2</v>
      </c>
      <c r="AF47" s="1">
        <f>(Table2[[#This Row],[Current Week High]]/Table2[[#This Row],[Close Price]])-1</f>
        <v>6.0279594715915152E-3</v>
      </c>
      <c r="AG47" s="1">
        <f>(Table2[[#This Row],[Close Price]]/Table2[[#This Row],[Current Month Low]])-1</f>
        <v>2.5954801144774553E-2</v>
      </c>
      <c r="AH47" s="1">
        <f>(Table2[[#This Row],[Current Month High]]/Table2[[#This Row],[Close Price]])-1</f>
        <v>6.0279594715915152E-3</v>
      </c>
      <c r="AI47">
        <v>17.413748877773401</v>
      </c>
      <c r="AJ47">
        <v>102.25680933852099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-7.0000000000000007E-2</v>
      </c>
      <c r="AM47" t="s">
        <v>3218</v>
      </c>
      <c r="AN47">
        <v>1.3</v>
      </c>
      <c r="AO47" t="s">
        <v>3217</v>
      </c>
      <c r="AP47">
        <v>0.15133856462083201</v>
      </c>
      <c r="AQ47">
        <f>(Table2[[#This Row],[Sharpe Ratio]]-AVERAGE(Table2[Sharpe Ratio]))/_xlfn.STDEV.P(Table2[Sharpe Ratio])</f>
        <v>1.0679513821740252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72</v>
      </c>
      <c r="AT47">
        <f>_xlfn.RANK.AVG(Table2[[#This Row],[6M Return vs Nifty Z-Score]],Table2[6M Return vs Nifty Z-Score])</f>
        <v>146</v>
      </c>
      <c r="AU47">
        <f>_xlfn.RANK.AVG(Table2[[#This Row],[Sharpe Ratio Z-Score]],Table2[Sharpe Ratio Z-Score])</f>
        <v>105</v>
      </c>
      <c r="AV47">
        <f>(Table2[[#This Row],[Rank 1Y]]+Table2[[#This Row],[Rank 6M]]+Table2[[#This Row],[Rank Sharpe]])/3</f>
        <v>107.66666666666667</v>
      </c>
    </row>
    <row r="48" spans="1:48" x14ac:dyDescent="0.3">
      <c r="A48" t="s">
        <v>1321</v>
      </c>
      <c r="B48" t="s">
        <v>1322</v>
      </c>
      <c r="C48" t="s">
        <v>3174</v>
      </c>
      <c r="D48" t="s">
        <v>46</v>
      </c>
      <c r="E48">
        <v>8889.1485340800009</v>
      </c>
      <c r="F48">
        <v>517.45000000000005</v>
      </c>
      <c r="G48">
        <v>62.660997261435</v>
      </c>
      <c r="H48">
        <f>(Table2[[#This Row],[1Y Return vs Nifty]]-AVERAGE(Table2[1Y Return vs Nifty]))/_xlfn.STDEV.P(Table2[1Y Return vs Nifty])</f>
        <v>0.89933292011931809</v>
      </c>
      <c r="I48">
        <v>-6.2618621341031799</v>
      </c>
      <c r="J48">
        <f>(Table2[[#This Row],[1M Return vs Nifty]]-AVERAGE(Table2[1M Return vs Nifty]))/_xlfn.STDEV.P(Table2[1M Return vs Nifty])</f>
        <v>-0.57939307315185806</v>
      </c>
      <c r="K48">
        <v>17.649311207906202</v>
      </c>
      <c r="L48">
        <f>(Table2[[#This Row],[6M Return vs Nifty]]-AVERAGE(Table2[6M Return vs Nifty]))/_xlfn.STDEV.P(Table2[6M Return vs Nifty])</f>
        <v>0.30089153534520507</v>
      </c>
      <c r="M48">
        <v>2.96928256818717</v>
      </c>
      <c r="N48">
        <f>(Table2[[#This Row],[1W Return vs Nifty]]-AVERAGE(Table2[1W Return vs Nifty]))/_xlfn.STDEV.P(Table2[1W Return vs Nifty])</f>
        <v>0.19105165596540907</v>
      </c>
      <c r="O48">
        <v>522.54999999999995</v>
      </c>
      <c r="P48">
        <v>533.38666555791303</v>
      </c>
      <c r="Q48">
        <v>464.15993086570802</v>
      </c>
      <c r="R48">
        <v>49.693317582712297</v>
      </c>
      <c r="S48" s="1">
        <f>(Table2[[#This Row],[Close Price]]-Table2[[#This Row],[20D EMA]])/Table2[[#This Row],[20D EMA]]</f>
        <v>-9.7598315950625011E-3</v>
      </c>
      <c r="T48" s="1">
        <f>(Table2[[#This Row],[Close Price]]-Table2[[#This Row],[50D EMA]])/Table2[[#This Row],[50D EMA]]</f>
        <v>-2.9878260157185439E-2</v>
      </c>
      <c r="U48" s="1">
        <f>(Table2[[#This Row],[Close Price]]-Table2[[#This Row],[200D EMA]])/Table2[[#This Row],[200D EMA]]</f>
        <v>0.11480971447686218</v>
      </c>
      <c r="V48">
        <v>0.60166845443959205</v>
      </c>
      <c r="W48">
        <v>515.29999999999995</v>
      </c>
      <c r="X48">
        <v>526.5</v>
      </c>
      <c r="Y48">
        <v>515.29999999999995</v>
      </c>
      <c r="Z48">
        <v>529.04999999999995</v>
      </c>
      <c r="AA48">
        <v>515.29999999999995</v>
      </c>
      <c r="AB48">
        <v>529.04999999999995</v>
      </c>
      <c r="AC48" s="1">
        <f>(Table2[[#This Row],[Close Price]]/Table2[[#This Row],[Day Low]])-1</f>
        <v>4.1723267999225211E-3</v>
      </c>
      <c r="AD48" s="1">
        <f>(Table2[[#This Row],[Day High]]/Table2[[#This Row],[Close Price]])-1</f>
        <v>1.7489612522948894E-2</v>
      </c>
      <c r="AE48" s="1">
        <f>(Table2[[#This Row],[Close Price]]/Table2[[#This Row],[Current Week Low]])-1</f>
        <v>4.1723267999225211E-3</v>
      </c>
      <c r="AF48" s="1">
        <f>(Table2[[#This Row],[Current Week High]]/Table2[[#This Row],[Close Price]])-1</f>
        <v>2.241762489129373E-2</v>
      </c>
      <c r="AG48" s="1">
        <f>(Table2[[#This Row],[Close Price]]/Table2[[#This Row],[Current Month Low]])-1</f>
        <v>4.1723267999225211E-3</v>
      </c>
      <c r="AH48" s="1">
        <f>(Table2[[#This Row],[Current Month High]]/Table2[[#This Row],[Close Price]])-1</f>
        <v>2.241762489129373E-2</v>
      </c>
      <c r="AI48">
        <v>34.177215189873401</v>
      </c>
      <c r="AJ48">
        <v>102.04998047637601</v>
      </c>
      <c r="AK48" t="str">
        <f>IF(AND(Table2[[#This Row],[20D EMA]]&gt;Table2[[#This Row],[50D EMA]],Table2[[#This Row],[50D EMA]]&gt;Table2[[#This Row],[200D EMA]]),"Uptrend","Downtrend/NoTrend")</f>
        <v>Downtrend/NoTrend</v>
      </c>
      <c r="AL48">
        <v>0.15</v>
      </c>
      <c r="AM48" t="s">
        <v>3217</v>
      </c>
      <c r="AN48">
        <v>-0.55000000000000004</v>
      </c>
      <c r="AO48" t="s">
        <v>3218</v>
      </c>
      <c r="AP48">
        <v>0.20158017616615501</v>
      </c>
      <c r="AQ48">
        <f>(Table2[[#This Row],[Sharpe Ratio]]-AVERAGE(Table2[Sharpe Ratio]))/_xlfn.STDEV.P(Table2[Sharpe Ratio])</f>
        <v>1.6527345090264256</v>
      </c>
      <c r="AR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">
        <f>_xlfn.RANK.AVG(Table2[[#This Row],[1Y Return vs Nifty Z-Score]],Table2[1Y Return vs Nifty Z-Score])</f>
        <v>103</v>
      </c>
      <c r="AT48">
        <f>_xlfn.RANK.AVG(Table2[[#This Row],[6M Return vs Nifty Z-Score]],Table2[6M Return vs Nifty Z-Score])</f>
        <v>204</v>
      </c>
      <c r="AU48">
        <f>_xlfn.RANK.AVG(Table2[[#This Row],[Sharpe Ratio Z-Score]],Table2[Sharpe Ratio Z-Score])</f>
        <v>30</v>
      </c>
      <c r="AV48">
        <f>(Table2[[#This Row],[Rank 1Y]]+Table2[[#This Row],[Rank 6M]]+Table2[[#This Row],[Rank Sharpe]])/3</f>
        <v>112.33333333333333</v>
      </c>
    </row>
    <row r="49" spans="1:48" x14ac:dyDescent="0.3">
      <c r="A49" t="s">
        <v>1107</v>
      </c>
      <c r="B49" t="s">
        <v>1108</v>
      </c>
      <c r="C49" t="s">
        <v>3173</v>
      </c>
      <c r="D49" t="s">
        <v>123</v>
      </c>
      <c r="E49">
        <v>11617.752077179999</v>
      </c>
      <c r="F49">
        <v>1892.2</v>
      </c>
      <c r="G49">
        <v>35.497826396298798</v>
      </c>
      <c r="H49">
        <f>(Table2[[#This Row],[1Y Return vs Nifty]]-AVERAGE(Table2[1Y Return vs Nifty]))/_xlfn.STDEV.P(Table2[1Y Return vs Nifty])</f>
        <v>0.36905288431055006</v>
      </c>
      <c r="I49">
        <v>-2.69124459307689</v>
      </c>
      <c r="J49">
        <f>(Table2[[#This Row],[1M Return vs Nifty]]-AVERAGE(Table2[1M Return vs Nifty]))/_xlfn.STDEV.P(Table2[1M Return vs Nifty])</f>
        <v>-0.20137864342538331</v>
      </c>
      <c r="K49">
        <v>43.110065735122497</v>
      </c>
      <c r="L49">
        <f>(Table2[[#This Row],[6M Return vs Nifty]]-AVERAGE(Table2[6M Return vs Nifty]))/_xlfn.STDEV.P(Table2[6M Return vs Nifty])</f>
        <v>1.0955724206252886</v>
      </c>
      <c r="M49">
        <v>1.0197746220182999</v>
      </c>
      <c r="N49">
        <f>(Table2[[#This Row],[1W Return vs Nifty]]-AVERAGE(Table2[1W Return vs Nifty]))/_xlfn.STDEV.P(Table2[1W Return vs Nifty])</f>
        <v>-0.193485078775815</v>
      </c>
      <c r="O49">
        <v>1768.91</v>
      </c>
      <c r="P49">
        <v>1755.0969110639601</v>
      </c>
      <c r="Q49">
        <v>1506.2712535114599</v>
      </c>
      <c r="R49">
        <v>76.604776722927397</v>
      </c>
      <c r="S49" s="1">
        <f>(Table2[[#This Row],[Close Price]]-Table2[[#This Row],[20D EMA]])/Table2[[#This Row],[20D EMA]]</f>
        <v>6.9698288776704267E-2</v>
      </c>
      <c r="T49" s="1">
        <f>(Table2[[#This Row],[Close Price]]-Table2[[#This Row],[50D EMA]])/Table2[[#This Row],[50D EMA]]</f>
        <v>7.8117104572263465E-2</v>
      </c>
      <c r="U49" s="1">
        <f>(Table2[[#This Row],[Close Price]]-Table2[[#This Row],[200D EMA]])/Table2[[#This Row],[200D EMA]]</f>
        <v>0.25621463968647923</v>
      </c>
      <c r="V49">
        <v>0.37855152463519198</v>
      </c>
      <c r="W49">
        <v>1820.1</v>
      </c>
      <c r="X49">
        <v>1899</v>
      </c>
      <c r="Y49">
        <v>1790.2</v>
      </c>
      <c r="Z49">
        <v>1899</v>
      </c>
      <c r="AA49">
        <v>1790.2</v>
      </c>
      <c r="AB49">
        <v>1899</v>
      </c>
      <c r="AC49" s="1">
        <f>(Table2[[#This Row],[Close Price]]/Table2[[#This Row],[Day Low]])-1</f>
        <v>3.9613208065490957E-2</v>
      </c>
      <c r="AD49" s="1">
        <f>(Table2[[#This Row],[Day High]]/Table2[[#This Row],[Close Price]])-1</f>
        <v>3.5937004544974727E-3</v>
      </c>
      <c r="AE49" s="1">
        <f>(Table2[[#This Row],[Close Price]]/Table2[[#This Row],[Current Week Low]])-1</f>
        <v>5.697687409228025E-2</v>
      </c>
      <c r="AF49" s="1">
        <f>(Table2[[#This Row],[Current Week High]]/Table2[[#This Row],[Close Price]])-1</f>
        <v>3.5937004544974727E-3</v>
      </c>
      <c r="AG49" s="1">
        <f>(Table2[[#This Row],[Close Price]]/Table2[[#This Row],[Current Month Low]])-1</f>
        <v>5.697687409228025E-2</v>
      </c>
      <c r="AH49" s="1">
        <f>(Table2[[#This Row],[Current Month High]]/Table2[[#This Row],[Close Price]])-1</f>
        <v>3.5937004544974727E-3</v>
      </c>
      <c r="AI49">
        <v>16.266779410210301</v>
      </c>
      <c r="AJ49">
        <v>96.225241107539105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0.18</v>
      </c>
      <c r="AM49" t="s">
        <v>3217</v>
      </c>
      <c r="AN49">
        <v>15.57</v>
      </c>
      <c r="AO49" t="s">
        <v>3217</v>
      </c>
      <c r="AP49">
        <v>0.17646848830622</v>
      </c>
      <c r="AQ49">
        <f>(Table2[[#This Row],[Sharpe Ratio]]-AVERAGE(Table2[Sharpe Ratio]))/_xlfn.STDEV.P(Table2[Sharpe Ratio])</f>
        <v>1.360449072799385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2.430210655534025</v>
      </c>
      <c r="AS49">
        <f>_xlfn.RANK.AVG(Table2[[#This Row],[1Y Return vs Nifty Z-Score]],Table2[1Y Return vs Nifty Z-Score])</f>
        <v>192</v>
      </c>
      <c r="AT49">
        <f>_xlfn.RANK.AVG(Table2[[#This Row],[6M Return vs Nifty Z-Score]],Table2[6M Return vs Nifty Z-Score])</f>
        <v>90</v>
      </c>
      <c r="AU49">
        <f>_xlfn.RANK.AVG(Table2[[#This Row],[Sharpe Ratio Z-Score]],Table2[Sharpe Ratio Z-Score])</f>
        <v>58</v>
      </c>
      <c r="AV49">
        <f>(Table2[[#This Row],[Rank 1Y]]+Table2[[#This Row],[Rank 6M]]+Table2[[#This Row],[Rank Sharpe]])/3</f>
        <v>113.33333333333333</v>
      </c>
    </row>
    <row r="50" spans="1:48" x14ac:dyDescent="0.3">
      <c r="A50" t="s">
        <v>699</v>
      </c>
      <c r="B50" t="s">
        <v>700</v>
      </c>
      <c r="C50" t="s">
        <v>3182</v>
      </c>
      <c r="D50" t="s">
        <v>701</v>
      </c>
      <c r="E50">
        <v>25410.088814499999</v>
      </c>
      <c r="F50">
        <v>368.6</v>
      </c>
      <c r="G50">
        <v>87.168225640661404</v>
      </c>
      <c r="H50">
        <f>(Table2[[#This Row],[1Y Return vs Nifty]]-AVERAGE(Table2[1Y Return vs Nifty]))/_xlfn.STDEV.P(Table2[1Y Return vs Nifty])</f>
        <v>1.377763586665312</v>
      </c>
      <c r="I50">
        <v>8.2701154834422397</v>
      </c>
      <c r="J50">
        <f>(Table2[[#This Row],[1M Return vs Nifty]]-AVERAGE(Table2[1M Return vs Nifty]))/_xlfn.STDEV.P(Table2[1M Return vs Nifty])</f>
        <v>0.95907952123174778</v>
      </c>
      <c r="K50">
        <v>87.250766666258897</v>
      </c>
      <c r="L50">
        <f>(Table2[[#This Row],[6M Return vs Nifty]]-AVERAGE(Table2[6M Return vs Nifty]))/_xlfn.STDEV.P(Table2[6M Return vs Nifty])</f>
        <v>2.4732916573172909</v>
      </c>
      <c r="M50">
        <v>0.65222333888445405</v>
      </c>
      <c r="N50">
        <f>(Table2[[#This Row],[1W Return vs Nifty]]-AVERAGE(Table2[1W Return vs Nifty]))/_xlfn.STDEV.P(Table2[1W Return vs Nifty])</f>
        <v>-0.2659838703524221</v>
      </c>
      <c r="O50">
        <v>355.03</v>
      </c>
      <c r="P50">
        <v>339.87883333275698</v>
      </c>
      <c r="Q50">
        <v>273.709801627959</v>
      </c>
      <c r="R50">
        <v>68.574521680208093</v>
      </c>
      <c r="S50" s="1">
        <f>(Table2[[#This Row],[Close Price]]-Table2[[#This Row],[20D EMA]])/Table2[[#This Row],[20D EMA]]</f>
        <v>3.822212207419106E-2</v>
      </c>
      <c r="T50" s="1">
        <f>(Table2[[#This Row],[Close Price]]-Table2[[#This Row],[50D EMA]])/Table2[[#This Row],[50D EMA]]</f>
        <v>8.4504134563518699E-2</v>
      </c>
      <c r="U50" s="1">
        <f>(Table2[[#This Row],[Close Price]]-Table2[[#This Row],[200D EMA]])/Table2[[#This Row],[200D EMA]]</f>
        <v>0.34668176955175634</v>
      </c>
      <c r="V50">
        <v>0.44636105578794899</v>
      </c>
      <c r="W50">
        <v>365.5</v>
      </c>
      <c r="X50">
        <v>376.7</v>
      </c>
      <c r="Y50">
        <v>361.8</v>
      </c>
      <c r="Z50">
        <v>376.7</v>
      </c>
      <c r="AA50">
        <v>361.8</v>
      </c>
      <c r="AB50">
        <v>376.7</v>
      </c>
      <c r="AC50" s="1">
        <f>(Table2[[#This Row],[Close Price]]/Table2[[#This Row],[Day Low]])-1</f>
        <v>8.4815321477429428E-3</v>
      </c>
      <c r="AD50" s="1">
        <f>(Table2[[#This Row],[Day High]]/Table2[[#This Row],[Close Price]])-1</f>
        <v>2.197504069451961E-2</v>
      </c>
      <c r="AE50" s="1">
        <f>(Table2[[#This Row],[Close Price]]/Table2[[#This Row],[Current Week Low]])-1</f>
        <v>1.8794914317302513E-2</v>
      </c>
      <c r="AF50" s="1">
        <f>(Table2[[#This Row],[Current Week High]]/Table2[[#This Row],[Close Price]])-1</f>
        <v>2.197504069451961E-2</v>
      </c>
      <c r="AG50" s="1">
        <f>(Table2[[#This Row],[Close Price]]/Table2[[#This Row],[Current Month Low]])-1</f>
        <v>1.8794914317302513E-2</v>
      </c>
      <c r="AH50" s="1">
        <f>(Table2[[#This Row],[Current Month High]]/Table2[[#This Row],[Close Price]])-1</f>
        <v>2.197504069451961E-2</v>
      </c>
      <c r="AI50">
        <v>6.0363537710254898</v>
      </c>
      <c r="AJ50">
        <v>114.302325581395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0.14000000000000001</v>
      </c>
      <c r="AM50" t="s">
        <v>3217</v>
      </c>
      <c r="AN50">
        <v>5.48</v>
      </c>
      <c r="AO50" t="s">
        <v>3217</v>
      </c>
      <c r="AP50">
        <v>8.6747309647075999E-2</v>
      </c>
      <c r="AQ50">
        <f>(Table2[[#This Row],[Sharpe Ratio]]-AVERAGE(Table2[Sharpe Ratio]))/_xlfn.STDEV.P(Table2[Sharpe Ratio])</f>
        <v>0.31614675471298787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4.8602976495749166</v>
      </c>
      <c r="AS50">
        <f>_xlfn.RANK.AVG(Table2[[#This Row],[1Y Return vs Nifty Z-Score]],Table2[1Y Return vs Nifty Z-Score])</f>
        <v>58</v>
      </c>
      <c r="AT50">
        <f>_xlfn.RANK.AVG(Table2[[#This Row],[6M Return vs Nifty Z-Score]],Table2[6M Return vs Nifty Z-Score])</f>
        <v>18</v>
      </c>
      <c r="AU50">
        <f>_xlfn.RANK.AVG(Table2[[#This Row],[Sharpe Ratio Z-Score]],Table2[Sharpe Ratio Z-Score])</f>
        <v>265</v>
      </c>
      <c r="AV50">
        <f>(Table2[[#This Row],[Rank 1Y]]+Table2[[#This Row],[Rank 6M]]+Table2[[#This Row],[Rank Sharpe]])/3</f>
        <v>113.66666666666667</v>
      </c>
    </row>
    <row r="51" spans="1:48" x14ac:dyDescent="0.3">
      <c r="A51" t="s">
        <v>435</v>
      </c>
      <c r="B51" t="s">
        <v>436</v>
      </c>
      <c r="C51" t="s">
        <v>3175</v>
      </c>
      <c r="D51" t="s">
        <v>254</v>
      </c>
      <c r="E51">
        <v>52865.944313699998</v>
      </c>
      <c r="F51">
        <v>700.25</v>
      </c>
      <c r="G51">
        <v>60.110273034690699</v>
      </c>
      <c r="H51">
        <f>(Table2[[#This Row],[1Y Return vs Nifty]]-AVERAGE(Table2[1Y Return vs Nifty]))/_xlfn.STDEV.P(Table2[1Y Return vs Nifty])</f>
        <v>0.84953762409103617</v>
      </c>
      <c r="I51">
        <v>5.93565070579566</v>
      </c>
      <c r="J51">
        <f>(Table2[[#This Row],[1M Return vs Nifty]]-AVERAGE(Table2[1M Return vs Nifty]))/_xlfn.STDEV.P(Table2[1M Return vs Nifty])</f>
        <v>0.71193421331255491</v>
      </c>
      <c r="K51">
        <v>47.314478823743798</v>
      </c>
      <c r="L51">
        <f>(Table2[[#This Row],[6M Return vs Nifty]]-AVERAGE(Table2[6M Return vs Nifty]))/_xlfn.STDEV.P(Table2[6M Return vs Nifty])</f>
        <v>1.2268005313938519</v>
      </c>
      <c r="M51">
        <v>-4.3577070427137601</v>
      </c>
      <c r="N51">
        <f>(Table2[[#This Row],[1W Return vs Nifty]]-AVERAGE(Table2[1W Return vs Nifty]))/_xlfn.STDEV.P(Table2[1W Return vs Nifty])</f>
        <v>-1.2541831100665006</v>
      </c>
      <c r="O51">
        <v>653.61</v>
      </c>
      <c r="P51">
        <v>622.67042406954397</v>
      </c>
      <c r="Q51">
        <v>525.33807327059503</v>
      </c>
      <c r="R51">
        <v>69.7232386698212</v>
      </c>
      <c r="S51" s="1">
        <f>(Table2[[#This Row],[Close Price]]-Table2[[#This Row],[20D EMA]])/Table2[[#This Row],[20D EMA]]</f>
        <v>7.1357537369379276E-2</v>
      </c>
      <c r="T51" s="1">
        <f>(Table2[[#This Row],[Close Price]]-Table2[[#This Row],[50D EMA]])/Table2[[#This Row],[50D EMA]]</f>
        <v>0.12459171486486313</v>
      </c>
      <c r="U51" s="1">
        <f>(Table2[[#This Row],[Close Price]]-Table2[[#This Row],[200D EMA]])/Table2[[#This Row],[200D EMA]]</f>
        <v>0.3329511711200685</v>
      </c>
      <c r="V51">
        <v>1.8700820278464101</v>
      </c>
      <c r="W51">
        <v>682.95</v>
      </c>
      <c r="X51">
        <v>705.9</v>
      </c>
      <c r="Y51">
        <v>649</v>
      </c>
      <c r="Z51">
        <v>705.9</v>
      </c>
      <c r="AA51">
        <v>649</v>
      </c>
      <c r="AB51">
        <v>705.9</v>
      </c>
      <c r="AC51" s="1">
        <f>(Table2[[#This Row],[Close Price]]/Table2[[#This Row],[Day Low]])-1</f>
        <v>2.5331283402884486E-2</v>
      </c>
      <c r="AD51" s="1">
        <f>(Table2[[#This Row],[Day High]]/Table2[[#This Row],[Close Price]])-1</f>
        <v>8.0685469475187954E-3</v>
      </c>
      <c r="AE51" s="1">
        <f>(Table2[[#This Row],[Close Price]]/Table2[[#This Row],[Current Week Low]])-1</f>
        <v>7.8967642526964532E-2</v>
      </c>
      <c r="AF51" s="1">
        <f>(Table2[[#This Row],[Current Week High]]/Table2[[#This Row],[Close Price]])-1</f>
        <v>8.0685469475187954E-3</v>
      </c>
      <c r="AG51" s="1">
        <f>(Table2[[#This Row],[Close Price]]/Table2[[#This Row],[Current Month Low]])-1</f>
        <v>7.8967642526964532E-2</v>
      </c>
      <c r="AH51" s="1">
        <f>(Table2[[#This Row],[Current Month High]]/Table2[[#This Row],[Close Price]])-1</f>
        <v>8.0685469475187954E-3</v>
      </c>
      <c r="AI51">
        <v>5.7265262406283401</v>
      </c>
      <c r="AJ51">
        <v>86.708438874816693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0.27</v>
      </c>
      <c r="AM51" t="s">
        <v>3217</v>
      </c>
      <c r="AN51">
        <v>12.87</v>
      </c>
      <c r="AO51" t="s">
        <v>3217</v>
      </c>
      <c r="AP51">
        <v>0.12344916254110599</v>
      </c>
      <c r="AQ51">
        <f>(Table2[[#This Row],[Sharpe Ratio]]-AVERAGE(Table2[Sharpe Ratio]))/_xlfn.STDEV.P(Table2[Sharpe Ratio])</f>
        <v>0.74333496855613324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2.2774242272870757</v>
      </c>
      <c r="AS51">
        <f>_xlfn.RANK.AVG(Table2[[#This Row],[1Y Return vs Nifty Z-Score]],Table2[1Y Return vs Nifty Z-Score])</f>
        <v>108</v>
      </c>
      <c r="AT51">
        <f>_xlfn.RANK.AVG(Table2[[#This Row],[6M Return vs Nifty Z-Score]],Table2[6M Return vs Nifty Z-Score])</f>
        <v>78</v>
      </c>
      <c r="AU51">
        <f>_xlfn.RANK.AVG(Table2[[#This Row],[Sharpe Ratio Z-Score]],Table2[Sharpe Ratio Z-Score])</f>
        <v>157</v>
      </c>
      <c r="AV51">
        <f>(Table2[[#This Row],[Rank 1Y]]+Table2[[#This Row],[Rank 6M]]+Table2[[#This Row],[Rank Sharpe]])/3</f>
        <v>114.33333333333333</v>
      </c>
    </row>
    <row r="52" spans="1:48" x14ac:dyDescent="0.3">
      <c r="A52" t="s">
        <v>1105</v>
      </c>
      <c r="B52" t="s">
        <v>1106</v>
      </c>
      <c r="C52" t="s">
        <v>3171</v>
      </c>
      <c r="D52" t="s">
        <v>409</v>
      </c>
      <c r="E52">
        <v>11768.391480672</v>
      </c>
      <c r="F52">
        <v>127.98</v>
      </c>
      <c r="G52">
        <v>51.231220825915301</v>
      </c>
      <c r="H52">
        <f>(Table2[[#This Row],[1Y Return vs Nifty]]-AVERAGE(Table2[1Y Return vs Nifty]))/_xlfn.STDEV.P(Table2[1Y Return vs Nifty])</f>
        <v>0.67620056610932133</v>
      </c>
      <c r="I52">
        <v>9.6471497950077101</v>
      </c>
      <c r="J52">
        <f>(Table2[[#This Row],[1M Return vs Nifty]]-AVERAGE(Table2[1M Return vs Nifty]))/_xlfn.STDEV.P(Table2[1M Return vs Nifty])</f>
        <v>1.1048635022992337</v>
      </c>
      <c r="K52">
        <v>68.520740577307194</v>
      </c>
      <c r="L52">
        <f>(Table2[[#This Row],[6M Return vs Nifty]]-AVERAGE(Table2[6M Return vs Nifty]))/_xlfn.STDEV.P(Table2[6M Return vs Nifty])</f>
        <v>1.8886902191400949</v>
      </c>
      <c r="M52">
        <v>14.7755338104849</v>
      </c>
      <c r="N52">
        <f>(Table2[[#This Row],[1W Return vs Nifty]]-AVERAGE(Table2[1W Return vs Nifty]))/_xlfn.STDEV.P(Table2[1W Return vs Nifty])</f>
        <v>2.5198122599780648</v>
      </c>
      <c r="O52">
        <v>114.47</v>
      </c>
      <c r="P52">
        <v>112.806300481386</v>
      </c>
      <c r="Q52">
        <v>93.153281028737098</v>
      </c>
      <c r="R52">
        <v>78.433466696461807</v>
      </c>
      <c r="S52" s="1">
        <f>(Table2[[#This Row],[Close Price]]-Table2[[#This Row],[20D EMA]])/Table2[[#This Row],[20D EMA]]</f>
        <v>0.11802218921988299</v>
      </c>
      <c r="T52" s="1">
        <f>(Table2[[#This Row],[Close Price]]-Table2[[#This Row],[50D EMA]])/Table2[[#This Row],[50D EMA]]</f>
        <v>0.13451109959162069</v>
      </c>
      <c r="U52" s="1">
        <f>(Table2[[#This Row],[Close Price]]-Table2[[#This Row],[200D EMA]])/Table2[[#This Row],[200D EMA]]</f>
        <v>0.37386465175090422</v>
      </c>
      <c r="V52">
        <v>0.69742632642890101</v>
      </c>
      <c r="W52">
        <v>123.65</v>
      </c>
      <c r="X52">
        <v>132.19999999999999</v>
      </c>
      <c r="Y52">
        <v>121.17</v>
      </c>
      <c r="Z52">
        <v>132.19999999999999</v>
      </c>
      <c r="AA52">
        <v>121.17</v>
      </c>
      <c r="AB52">
        <v>132.19999999999999</v>
      </c>
      <c r="AC52" s="1">
        <f>(Table2[[#This Row],[Close Price]]/Table2[[#This Row],[Day Low]])-1</f>
        <v>3.5018196522442313E-2</v>
      </c>
      <c r="AD52" s="1">
        <f>(Table2[[#This Row],[Day High]]/Table2[[#This Row],[Close Price]])-1</f>
        <v>3.2973902172214187E-2</v>
      </c>
      <c r="AE52" s="1">
        <f>(Table2[[#This Row],[Close Price]]/Table2[[#This Row],[Current Week Low]])-1</f>
        <v>5.6202030205496412E-2</v>
      </c>
      <c r="AF52" s="1">
        <f>(Table2[[#This Row],[Current Week High]]/Table2[[#This Row],[Close Price]])-1</f>
        <v>3.2973902172214187E-2</v>
      </c>
      <c r="AG52" s="1">
        <f>(Table2[[#This Row],[Close Price]]/Table2[[#This Row],[Current Month Low]])-1</f>
        <v>5.6202030205496412E-2</v>
      </c>
      <c r="AH52" s="1">
        <f>(Table2[[#This Row],[Current Month High]]/Table2[[#This Row],[Close Price]])-1</f>
        <v>3.2973902172214187E-2</v>
      </c>
      <c r="AI52">
        <v>13.713080168776299</v>
      </c>
      <c r="AJ52">
        <v>115.418279750883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0.11</v>
      </c>
      <c r="AM52" t="s">
        <v>3217</v>
      </c>
      <c r="AN52">
        <v>25.56</v>
      </c>
      <c r="AO52" t="s">
        <v>3217</v>
      </c>
      <c r="AP52">
        <v>0.117359185018381</v>
      </c>
      <c r="AQ52">
        <f>(Table2[[#This Row],[Sharpe Ratio]]-AVERAGE(Table2[Sharpe Ratio]))/_xlfn.STDEV.P(Table2[Sharpe Ratio])</f>
        <v>0.67245117345757655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6.8620177209842916</v>
      </c>
      <c r="AS52">
        <f>_xlfn.RANK.AVG(Table2[[#This Row],[1Y Return vs Nifty Z-Score]],Table2[1Y Return vs Nifty Z-Score])</f>
        <v>133</v>
      </c>
      <c r="AT52">
        <f>_xlfn.RANK.AVG(Table2[[#This Row],[6M Return vs Nifty Z-Score]],Table2[6M Return vs Nifty Z-Score])</f>
        <v>37</v>
      </c>
      <c r="AU52">
        <f>_xlfn.RANK.AVG(Table2[[#This Row],[Sharpe Ratio Z-Score]],Table2[Sharpe Ratio Z-Score])</f>
        <v>173</v>
      </c>
      <c r="AV52">
        <f>(Table2[[#This Row],[Rank 1Y]]+Table2[[#This Row],[Rank 6M]]+Table2[[#This Row],[Rank Sharpe]])/3</f>
        <v>114.33333333333333</v>
      </c>
    </row>
    <row r="53" spans="1:48" x14ac:dyDescent="0.3">
      <c r="A53" t="s">
        <v>1284</v>
      </c>
      <c r="B53" t="s">
        <v>1285</v>
      </c>
      <c r="C53" t="s">
        <v>3175</v>
      </c>
      <c r="D53" t="s">
        <v>51</v>
      </c>
      <c r="E53">
        <v>9252.2115475249993</v>
      </c>
      <c r="F53">
        <v>2260.25</v>
      </c>
      <c r="G53">
        <v>84.351252249911695</v>
      </c>
      <c r="H53">
        <f>(Table2[[#This Row],[1Y Return vs Nifty]]-AVERAGE(Table2[1Y Return vs Nifty]))/_xlfn.STDEV.P(Table2[1Y Return vs Nifty])</f>
        <v>1.322770568437224</v>
      </c>
      <c r="I53">
        <v>13.2401765941134</v>
      </c>
      <c r="J53">
        <f>(Table2[[#This Row],[1M Return vs Nifty]]-AVERAGE(Table2[1M Return vs Nifty]))/_xlfn.STDEV.P(Table2[1M Return vs Nifty])</f>
        <v>1.4852503571919848</v>
      </c>
      <c r="K53">
        <v>81.575748119235001</v>
      </c>
      <c r="L53">
        <f>(Table2[[#This Row],[6M Return vs Nifty]]-AVERAGE(Table2[6M Return vs Nifty]))/_xlfn.STDEV.P(Table2[6M Return vs Nifty])</f>
        <v>2.2961630196679605</v>
      </c>
      <c r="M53">
        <v>4.2008792125025796</v>
      </c>
      <c r="N53">
        <f>(Table2[[#This Row],[1W Return vs Nifty]]-AVERAGE(Table2[1W Return vs Nifty]))/_xlfn.STDEV.P(Table2[1W Return vs Nifty])</f>
        <v>0.43398175176419418</v>
      </c>
      <c r="O53">
        <v>2064.16</v>
      </c>
      <c r="P53">
        <v>1871.16038565912</v>
      </c>
      <c r="Q53">
        <v>1498.2115953182899</v>
      </c>
      <c r="R53">
        <v>75.350281893605001</v>
      </c>
      <c r="S53" s="1">
        <f>(Table2[[#This Row],[Close Price]]-Table2[[#This Row],[20D EMA]])/Table2[[#This Row],[20D EMA]]</f>
        <v>9.4997480815440738E-2</v>
      </c>
      <c r="T53" s="1">
        <f>(Table2[[#This Row],[Close Price]]-Table2[[#This Row],[50D EMA]])/Table2[[#This Row],[50D EMA]]</f>
        <v>0.20794027990487965</v>
      </c>
      <c r="U53" s="1">
        <f>(Table2[[#This Row],[Close Price]]-Table2[[#This Row],[200D EMA]])/Table2[[#This Row],[200D EMA]]</f>
        <v>0.50863202972328991</v>
      </c>
      <c r="V53">
        <v>0.87591399235425405</v>
      </c>
      <c r="W53">
        <v>2234.6</v>
      </c>
      <c r="X53">
        <v>2282.6999999999998</v>
      </c>
      <c r="Y53">
        <v>2142.0500000000002</v>
      </c>
      <c r="Z53">
        <v>2320.4</v>
      </c>
      <c r="AA53">
        <v>2142.0500000000002</v>
      </c>
      <c r="AB53">
        <v>2320.4</v>
      </c>
      <c r="AC53" s="1">
        <f>(Table2[[#This Row],[Close Price]]/Table2[[#This Row],[Day Low]])-1</f>
        <v>1.1478564396312674E-2</v>
      </c>
      <c r="AD53" s="1">
        <f>(Table2[[#This Row],[Day High]]/Table2[[#This Row],[Close Price]])-1</f>
        <v>9.9325295874348463E-3</v>
      </c>
      <c r="AE53" s="1">
        <f>(Table2[[#This Row],[Close Price]]/Table2[[#This Row],[Current Week Low]])-1</f>
        <v>5.5180784762260293E-2</v>
      </c>
      <c r="AF53" s="1">
        <f>(Table2[[#This Row],[Current Week High]]/Table2[[#This Row],[Close Price]])-1</f>
        <v>2.6612100431368191E-2</v>
      </c>
      <c r="AG53" s="1">
        <f>(Table2[[#This Row],[Close Price]]/Table2[[#This Row],[Current Month Low]])-1</f>
        <v>5.5180784762260293E-2</v>
      </c>
      <c r="AH53" s="1">
        <f>(Table2[[#This Row],[Current Month High]]/Table2[[#This Row],[Close Price]])-1</f>
        <v>2.6612100431368191E-2</v>
      </c>
      <c r="AI53">
        <v>2.6612100431368102</v>
      </c>
      <c r="AJ53">
        <v>125.02364478072499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0.62</v>
      </c>
      <c r="AM53" t="s">
        <v>3217</v>
      </c>
      <c r="AN53">
        <v>14.48</v>
      </c>
      <c r="AO53" t="s">
        <v>3217</v>
      </c>
      <c r="AP53">
        <v>8.8337324912621001E-2</v>
      </c>
      <c r="AQ53">
        <f>(Table2[[#This Row],[Sharpe Ratio]]-AVERAGE(Table2[Sharpe Ratio]))/_xlfn.STDEV.P(Table2[Sharpe Ratio])</f>
        <v>0.33465360730249266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5.8728193043638557</v>
      </c>
      <c r="AS53">
        <f>_xlfn.RANK.AVG(Table2[[#This Row],[1Y Return vs Nifty Z-Score]],Table2[1Y Return vs Nifty Z-Score])</f>
        <v>62</v>
      </c>
      <c r="AT53">
        <f>_xlfn.RANK.AVG(Table2[[#This Row],[6M Return vs Nifty Z-Score]],Table2[6M Return vs Nifty Z-Score])</f>
        <v>21</v>
      </c>
      <c r="AU53">
        <f>_xlfn.RANK.AVG(Table2[[#This Row],[Sharpe Ratio Z-Score]],Table2[Sharpe Ratio Z-Score])</f>
        <v>262</v>
      </c>
      <c r="AV53">
        <f>(Table2[[#This Row],[Rank 1Y]]+Table2[[#This Row],[Rank 6M]]+Table2[[#This Row],[Rank Sharpe]])/3</f>
        <v>115</v>
      </c>
    </row>
    <row r="54" spans="1:48" x14ac:dyDescent="0.3">
      <c r="A54" t="s">
        <v>1421</v>
      </c>
      <c r="B54" t="s">
        <v>1422</v>
      </c>
      <c r="C54" t="s">
        <v>3173</v>
      </c>
      <c r="D54" t="s">
        <v>231</v>
      </c>
      <c r="E54">
        <v>7812.8035832599999</v>
      </c>
      <c r="F54">
        <v>409.2</v>
      </c>
      <c r="G54">
        <v>31.506146330189701</v>
      </c>
      <c r="H54">
        <f>(Table2[[#This Row],[1Y Return vs Nifty]]-AVERAGE(Table2[1Y Return vs Nifty]))/_xlfn.STDEV.P(Table2[1Y Return vs Nifty])</f>
        <v>0.29112721580510093</v>
      </c>
      <c r="I54">
        <v>37.848463320038803</v>
      </c>
      <c r="J54">
        <f>(Table2[[#This Row],[1M Return vs Nifty]]-AVERAGE(Table2[1M Return vs Nifty]))/_xlfn.STDEV.P(Table2[1M Return vs Nifty])</f>
        <v>4.0904824679860594</v>
      </c>
      <c r="K54">
        <v>68.444509374313199</v>
      </c>
      <c r="L54">
        <f>(Table2[[#This Row],[6M Return vs Nifty]]-AVERAGE(Table2[6M Return vs Nifty]))/_xlfn.STDEV.P(Table2[6M Return vs Nifty])</f>
        <v>1.8863108913862188</v>
      </c>
      <c r="M54">
        <v>10.7177013878984</v>
      </c>
      <c r="N54">
        <f>(Table2[[#This Row],[1W Return vs Nifty]]-AVERAGE(Table2[1W Return vs Nifty]))/_xlfn.STDEV.P(Table2[1W Return vs Nifty])</f>
        <v>1.7194125319467328</v>
      </c>
      <c r="O54">
        <v>365.16</v>
      </c>
      <c r="P54">
        <v>327.98168359208501</v>
      </c>
      <c r="Q54">
        <v>272.53137482462898</v>
      </c>
      <c r="R54">
        <v>74.213837833235203</v>
      </c>
      <c r="S54" s="1">
        <f>(Table2[[#This Row],[Close Price]]-Table2[[#This Row],[20D EMA]])/Table2[[#This Row],[20D EMA]]</f>
        <v>0.12060466644758451</v>
      </c>
      <c r="T54" s="1">
        <f>(Table2[[#This Row],[Close Price]]-Table2[[#This Row],[50D EMA]])/Table2[[#This Row],[50D EMA]]</f>
        <v>0.24763064668247523</v>
      </c>
      <c r="U54" s="1">
        <f>(Table2[[#This Row],[Close Price]]-Table2[[#This Row],[200D EMA]])/Table2[[#This Row],[200D EMA]]</f>
        <v>0.50147850046005094</v>
      </c>
      <c r="V54">
        <v>1.21688422733387</v>
      </c>
      <c r="W54">
        <v>403</v>
      </c>
      <c r="X54">
        <v>410.95</v>
      </c>
      <c r="Y54">
        <v>403</v>
      </c>
      <c r="Z54">
        <v>411.85</v>
      </c>
      <c r="AA54">
        <v>403</v>
      </c>
      <c r="AB54">
        <v>411.85</v>
      </c>
      <c r="AC54" s="1">
        <f>(Table2[[#This Row],[Close Price]]/Table2[[#This Row],[Day Low]])-1</f>
        <v>1.538461538461533E-2</v>
      </c>
      <c r="AD54" s="1">
        <f>(Table2[[#This Row],[Day High]]/Table2[[#This Row],[Close Price]])-1</f>
        <v>4.2766373411535774E-3</v>
      </c>
      <c r="AE54" s="1">
        <f>(Table2[[#This Row],[Close Price]]/Table2[[#This Row],[Current Week Low]])-1</f>
        <v>1.538461538461533E-2</v>
      </c>
      <c r="AF54" s="1">
        <f>(Table2[[#This Row],[Current Week High]]/Table2[[#This Row],[Close Price]])-1</f>
        <v>6.4760508308896458E-3</v>
      </c>
      <c r="AG54" s="1">
        <f>(Table2[[#This Row],[Close Price]]/Table2[[#This Row],[Current Month Low]])-1</f>
        <v>1.538461538461533E-2</v>
      </c>
      <c r="AH54" s="1">
        <f>(Table2[[#This Row],[Current Month High]]/Table2[[#This Row],[Close Price]])-1</f>
        <v>6.4760508308896458E-3</v>
      </c>
      <c r="AI54">
        <v>4.8142717497556102</v>
      </c>
      <c r="AJ54">
        <v>124.77341389727999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0.38</v>
      </c>
      <c r="AM54" t="s">
        <v>3217</v>
      </c>
      <c r="AN54">
        <v>23.09</v>
      </c>
      <c r="AO54" t="s">
        <v>3217</v>
      </c>
      <c r="AP54">
        <v>0.15973944332696</v>
      </c>
      <c r="AQ54">
        <f>(Table2[[#This Row],[Sharpe Ratio]]-AVERAGE(Table2[Sharpe Ratio]))/_xlfn.STDEV.P(Table2[Sharpe Ratio])</f>
        <v>1.1657327225206724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9.1530658296447847</v>
      </c>
      <c r="AS54">
        <f>_xlfn.RANK.AVG(Table2[[#This Row],[1Y Return vs Nifty Z-Score]],Table2[1Y Return vs Nifty Z-Score])</f>
        <v>218</v>
      </c>
      <c r="AT54">
        <f>_xlfn.RANK.AVG(Table2[[#This Row],[6M Return vs Nifty Z-Score]],Table2[6M Return vs Nifty Z-Score])</f>
        <v>39</v>
      </c>
      <c r="AU54">
        <f>_xlfn.RANK.AVG(Table2[[#This Row],[Sharpe Ratio Z-Score]],Table2[Sharpe Ratio Z-Score])</f>
        <v>90</v>
      </c>
      <c r="AV54">
        <f>(Table2[[#This Row],[Rank 1Y]]+Table2[[#This Row],[Rank 6M]]+Table2[[#This Row],[Rank Sharpe]])/3</f>
        <v>115.66666666666667</v>
      </c>
    </row>
    <row r="55" spans="1:48" x14ac:dyDescent="0.3">
      <c r="A55" t="s">
        <v>308</v>
      </c>
      <c r="B55" t="s">
        <v>309</v>
      </c>
      <c r="C55" t="s">
        <v>3179</v>
      </c>
      <c r="D55" t="s">
        <v>310</v>
      </c>
      <c r="E55">
        <v>89253.562371840002</v>
      </c>
      <c r="F55">
        <v>66.12</v>
      </c>
      <c r="G55">
        <v>44.218396942038702</v>
      </c>
      <c r="H55">
        <f>(Table2[[#This Row],[1Y Return vs Nifty]]-AVERAGE(Table2[1Y Return vs Nifty]))/_xlfn.STDEV.P(Table2[1Y Return vs Nifty])</f>
        <v>0.53929605968309713</v>
      </c>
      <c r="I55">
        <v>-3.2501962494983401</v>
      </c>
      <c r="J55">
        <f>(Table2[[#This Row],[1M Return vs Nifty]]-AVERAGE(Table2[1M Return vs Nifty]))/_xlfn.STDEV.P(Table2[1M Return vs Nifty])</f>
        <v>-0.26055378308094329</v>
      </c>
      <c r="K55">
        <v>27.110808419912399</v>
      </c>
      <c r="L55">
        <f>(Table2[[#This Row],[6M Return vs Nifty]]-AVERAGE(Table2[6M Return vs Nifty]))/_xlfn.STDEV.P(Table2[6M Return vs Nifty])</f>
        <v>0.59620371756960944</v>
      </c>
      <c r="M55">
        <v>1.36251690451791</v>
      </c>
      <c r="N55">
        <f>(Table2[[#This Row],[1W Return vs Nifty]]-AVERAGE(Table2[1W Return vs Nifty]))/_xlfn.STDEV.P(Table2[1W Return vs Nifty])</f>
        <v>-0.12587981539170889</v>
      </c>
      <c r="O55">
        <v>64.56</v>
      </c>
      <c r="P55">
        <v>67.559979422628302</v>
      </c>
      <c r="Q55">
        <v>59.093021587957303</v>
      </c>
      <c r="R55">
        <v>56.944161460597201</v>
      </c>
      <c r="S55" s="1">
        <f>(Table2[[#This Row],[Close Price]]-Table2[[#This Row],[20D EMA]])/Table2[[#This Row],[20D EMA]]</f>
        <v>2.4163568773234233E-2</v>
      </c>
      <c r="T55" s="1">
        <f>(Table2[[#This Row],[Close Price]]-Table2[[#This Row],[50D EMA]])/Table2[[#This Row],[50D EMA]]</f>
        <v>-2.1314089123982121E-2</v>
      </c>
      <c r="U55" s="1">
        <f>(Table2[[#This Row],[Close Price]]-Table2[[#This Row],[200D EMA]])/Table2[[#This Row],[200D EMA]]</f>
        <v>0.11891384503977954</v>
      </c>
      <c r="V55">
        <v>1.1239468707154801</v>
      </c>
      <c r="W55">
        <v>65</v>
      </c>
      <c r="X55">
        <v>67.3</v>
      </c>
      <c r="Y55">
        <v>62.28</v>
      </c>
      <c r="Z55">
        <v>67.3</v>
      </c>
      <c r="AA55">
        <v>62.28</v>
      </c>
      <c r="AB55">
        <v>67.3</v>
      </c>
      <c r="AC55" s="1">
        <f>(Table2[[#This Row],[Close Price]]/Table2[[#This Row],[Day Low]])-1</f>
        <v>1.7230769230769383E-2</v>
      </c>
      <c r="AD55" s="1">
        <f>(Table2[[#This Row],[Day High]]/Table2[[#This Row],[Close Price]])-1</f>
        <v>1.784633998790075E-2</v>
      </c>
      <c r="AE55" s="1">
        <f>(Table2[[#This Row],[Close Price]]/Table2[[#This Row],[Current Week Low]])-1</f>
        <v>6.1657032755298768E-2</v>
      </c>
      <c r="AF55" s="1">
        <f>(Table2[[#This Row],[Current Week High]]/Table2[[#This Row],[Close Price]])-1</f>
        <v>1.784633998790075E-2</v>
      </c>
      <c r="AG55" s="1">
        <f>(Table2[[#This Row],[Close Price]]/Table2[[#This Row],[Current Month Low]])-1</f>
        <v>6.1657032755298768E-2</v>
      </c>
      <c r="AH55" s="1">
        <f>(Table2[[#This Row],[Current Month High]]/Table2[[#This Row],[Close Price]])-1</f>
        <v>1.784633998790075E-2</v>
      </c>
      <c r="AI55">
        <v>30.1270417422867</v>
      </c>
      <c r="AJ55">
        <v>95.044247787610601</v>
      </c>
      <c r="AK55" t="str">
        <f>IF(AND(Table2[[#This Row],[20D EMA]]&gt;Table2[[#This Row],[50D EMA]],Table2[[#This Row],[50D EMA]]&gt;Table2[[#This Row],[200D EMA]]),"Uptrend","Downtrend/NoTrend")</f>
        <v>Downtrend/NoTrend</v>
      </c>
      <c r="AL55">
        <v>-0.16</v>
      </c>
      <c r="AM55" t="s">
        <v>3218</v>
      </c>
      <c r="AN55">
        <v>21.04</v>
      </c>
      <c r="AO55" t="s">
        <v>3217</v>
      </c>
      <c r="AP55">
        <v>0.19249209613861401</v>
      </c>
      <c r="AQ55">
        <f>(Table2[[#This Row],[Sharpe Ratio]]-AVERAGE(Table2[Sharpe Ratio]))/_xlfn.STDEV.P(Table2[Sharpe Ratio])</f>
        <v>1.5469545451254667</v>
      </c>
      <c r="AR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">
        <f>_xlfn.RANK.AVG(Table2[[#This Row],[1Y Return vs Nifty Z-Score]],Table2[1Y Return vs Nifty Z-Score])</f>
        <v>156</v>
      </c>
      <c r="AT55">
        <f>_xlfn.RANK.AVG(Table2[[#This Row],[6M Return vs Nifty Z-Score]],Table2[6M Return vs Nifty Z-Score])</f>
        <v>148</v>
      </c>
      <c r="AU55">
        <f>_xlfn.RANK.AVG(Table2[[#This Row],[Sharpe Ratio Z-Score]],Table2[Sharpe Ratio Z-Score])</f>
        <v>44</v>
      </c>
      <c r="AV55">
        <f>(Table2[[#This Row],[Rank 1Y]]+Table2[[#This Row],[Rank 6M]]+Table2[[#This Row],[Rank Sharpe]])/3</f>
        <v>116</v>
      </c>
    </row>
    <row r="56" spans="1:48" x14ac:dyDescent="0.3">
      <c r="A56" t="s">
        <v>821</v>
      </c>
      <c r="B56" t="s">
        <v>822</v>
      </c>
      <c r="C56" t="s">
        <v>3175</v>
      </c>
      <c r="D56" t="s">
        <v>51</v>
      </c>
      <c r="E56">
        <v>19429.734762784999</v>
      </c>
      <c r="F56">
        <v>1226.6500000000001</v>
      </c>
      <c r="G56">
        <v>140.264460256418</v>
      </c>
      <c r="H56">
        <f>(Table2[[#This Row],[1Y Return vs Nifty]]-AVERAGE(Table2[1Y Return vs Nifty]))/_xlfn.STDEV.P(Table2[1Y Return vs Nifty])</f>
        <v>2.41430947937963</v>
      </c>
      <c r="I56">
        <v>-7.0501768191179996</v>
      </c>
      <c r="J56">
        <f>(Table2[[#This Row],[1M Return vs Nifty]]-AVERAGE(Table2[1M Return vs Nifty]))/_xlfn.STDEV.P(Table2[1M Return vs Nifty])</f>
        <v>-0.66285043666865506</v>
      </c>
      <c r="K56">
        <v>77.503131802626598</v>
      </c>
      <c r="L56">
        <f>(Table2[[#This Row],[6M Return vs Nifty]]-AVERAGE(Table2[6M Return vs Nifty]))/_xlfn.STDEV.P(Table2[6M Return vs Nifty])</f>
        <v>2.169048548789696</v>
      </c>
      <c r="M56">
        <v>6.2725510201310701</v>
      </c>
      <c r="N56">
        <f>(Table2[[#This Row],[1W Return vs Nifty]]-AVERAGE(Table2[1W Return vs Nifty]))/_xlfn.STDEV.P(Table2[1W Return vs Nifty])</f>
        <v>0.84261507584293749</v>
      </c>
      <c r="O56">
        <v>1177.8900000000001</v>
      </c>
      <c r="P56">
        <v>1140.6271449240701</v>
      </c>
      <c r="Q56">
        <v>893.223975747753</v>
      </c>
      <c r="R56">
        <v>62.327708183408099</v>
      </c>
      <c r="S56" s="1">
        <f>(Table2[[#This Row],[Close Price]]-Table2[[#This Row],[20D EMA]])/Table2[[#This Row],[20D EMA]]</f>
        <v>4.1396055658847589E-2</v>
      </c>
      <c r="T56" s="1">
        <f>(Table2[[#This Row],[Close Price]]-Table2[[#This Row],[50D EMA]])/Table2[[#This Row],[50D EMA]]</f>
        <v>7.5417155780258441E-2</v>
      </c>
      <c r="U56" s="1">
        <f>(Table2[[#This Row],[Close Price]]-Table2[[#This Row],[200D EMA]])/Table2[[#This Row],[200D EMA]]</f>
        <v>0.373283782461306</v>
      </c>
      <c r="V56">
        <v>0.325068646535696</v>
      </c>
      <c r="W56">
        <v>1193.0999999999999</v>
      </c>
      <c r="X56">
        <v>1232.5</v>
      </c>
      <c r="Y56">
        <v>1191.4000000000001</v>
      </c>
      <c r="Z56">
        <v>1252.5</v>
      </c>
      <c r="AA56">
        <v>1191.4000000000001</v>
      </c>
      <c r="AB56">
        <v>1252.5</v>
      </c>
      <c r="AC56" s="1">
        <f>(Table2[[#This Row],[Close Price]]/Table2[[#This Row],[Day Low]])-1</f>
        <v>2.8120023468276134E-2</v>
      </c>
      <c r="AD56" s="1">
        <f>(Table2[[#This Row],[Day High]]/Table2[[#This Row],[Close Price]])-1</f>
        <v>4.7690865365017654E-3</v>
      </c>
      <c r="AE56" s="1">
        <f>(Table2[[#This Row],[Close Price]]/Table2[[#This Row],[Current Week Low]])-1</f>
        <v>2.9587040456605651E-2</v>
      </c>
      <c r="AF56" s="1">
        <f>(Table2[[#This Row],[Current Week High]]/Table2[[#This Row],[Close Price]])-1</f>
        <v>2.107365589206367E-2</v>
      </c>
      <c r="AG56" s="1">
        <f>(Table2[[#This Row],[Close Price]]/Table2[[#This Row],[Current Month Low]])-1</f>
        <v>2.9587040456605651E-2</v>
      </c>
      <c r="AH56" s="1">
        <f>(Table2[[#This Row],[Current Month High]]/Table2[[#This Row],[Close Price]])-1</f>
        <v>2.107365589206367E-2</v>
      </c>
      <c r="AI56">
        <v>6.7867769942526301</v>
      </c>
      <c r="AJ56">
        <v>172.105146406388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0.22</v>
      </c>
      <c r="AM56" t="s">
        <v>3217</v>
      </c>
      <c r="AN56">
        <v>7.08</v>
      </c>
      <c r="AO56" t="s">
        <v>3217</v>
      </c>
      <c r="AP56">
        <v>7.4422928669311994E-2</v>
      </c>
      <c r="AQ56">
        <f>(Table2[[#This Row],[Sharpe Ratio]]-AVERAGE(Table2[Sharpe Ratio]))/_xlfn.STDEV.P(Table2[Sharpe Ratio])</f>
        <v>0.17269813069352224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4.9358207980371311</v>
      </c>
      <c r="AS56">
        <f>_xlfn.RANK.AVG(Table2[[#This Row],[1Y Return vs Nifty Z-Score]],Table2[1Y Return vs Nifty Z-Score])</f>
        <v>23</v>
      </c>
      <c r="AT56">
        <f>_xlfn.RANK.AVG(Table2[[#This Row],[6M Return vs Nifty Z-Score]],Table2[6M Return vs Nifty Z-Score])</f>
        <v>27</v>
      </c>
      <c r="AU56">
        <f>_xlfn.RANK.AVG(Table2[[#This Row],[Sharpe Ratio Z-Score]],Table2[Sharpe Ratio Z-Score])</f>
        <v>300</v>
      </c>
      <c r="AV56">
        <f>(Table2[[#This Row],[Rank 1Y]]+Table2[[#This Row],[Rank 6M]]+Table2[[#This Row],[Rank Sharpe]])/3</f>
        <v>116.66666666666667</v>
      </c>
    </row>
    <row r="57" spans="1:48" x14ac:dyDescent="0.3">
      <c r="A57" t="s">
        <v>815</v>
      </c>
      <c r="B57" t="s">
        <v>816</v>
      </c>
      <c r="C57" t="s">
        <v>3179</v>
      </c>
      <c r="D57" t="s">
        <v>282</v>
      </c>
      <c r="E57">
        <v>19524.815640000001</v>
      </c>
      <c r="F57">
        <v>1704.45</v>
      </c>
      <c r="G57">
        <v>81.843537441351799</v>
      </c>
      <c r="H57">
        <f>(Table2[[#This Row],[1Y Return vs Nifty]]-AVERAGE(Table2[1Y Return vs Nifty]))/_xlfn.STDEV.P(Table2[1Y Return vs Nifty])</f>
        <v>1.2738149032432131</v>
      </c>
      <c r="I57">
        <v>2.7608202329084199</v>
      </c>
      <c r="J57">
        <f>(Table2[[#This Row],[1M Return vs Nifty]]-AVERAGE(Table2[1M Return vs Nifty]))/_xlfn.STDEV.P(Table2[1M Return vs Nifty])</f>
        <v>0.37582100127087692</v>
      </c>
      <c r="K57">
        <v>15.1269201777703</v>
      </c>
      <c r="L57">
        <f>(Table2[[#This Row],[6M Return vs Nifty]]-AVERAGE(Table2[6M Return vs Nifty]))/_xlfn.STDEV.P(Table2[6M Return vs Nifty])</f>
        <v>0.22216268484282767</v>
      </c>
      <c r="M57">
        <v>13.3732494688588</v>
      </c>
      <c r="N57">
        <f>(Table2[[#This Row],[1W Return vs Nifty]]-AVERAGE(Table2[1W Return vs Nifty]))/_xlfn.STDEV.P(Table2[1W Return vs Nifty])</f>
        <v>2.2432143405044198</v>
      </c>
      <c r="O57">
        <v>1571.7</v>
      </c>
      <c r="P57">
        <v>1622.98337728247</v>
      </c>
      <c r="Q57">
        <v>1516.72635822598</v>
      </c>
      <c r="R57">
        <v>70.069647453413694</v>
      </c>
      <c r="S57" s="1">
        <f>(Table2[[#This Row],[Close Price]]-Table2[[#This Row],[20D EMA]])/Table2[[#This Row],[20D EMA]]</f>
        <v>8.4462683718266846E-2</v>
      </c>
      <c r="T57" s="1">
        <f>(Table2[[#This Row],[Close Price]]-Table2[[#This Row],[50D EMA]])/Table2[[#This Row],[50D EMA]]</f>
        <v>5.0195598955510019E-2</v>
      </c>
      <c r="U57" s="1">
        <f>(Table2[[#This Row],[Close Price]]-Table2[[#This Row],[200D EMA]])/Table2[[#This Row],[200D EMA]]</f>
        <v>0.12376895855728957</v>
      </c>
      <c r="V57">
        <v>0.84164732969892497</v>
      </c>
      <c r="W57">
        <v>1644.35</v>
      </c>
      <c r="X57">
        <v>1740</v>
      </c>
      <c r="Y57">
        <v>1644.35</v>
      </c>
      <c r="Z57">
        <v>1740</v>
      </c>
      <c r="AA57">
        <v>1644.35</v>
      </c>
      <c r="AB57">
        <v>1740</v>
      </c>
      <c r="AC57" s="1">
        <f>(Table2[[#This Row],[Close Price]]/Table2[[#This Row],[Day Low]])-1</f>
        <v>3.6549396418037672E-2</v>
      </c>
      <c r="AD57" s="1">
        <f>(Table2[[#This Row],[Day High]]/Table2[[#This Row],[Close Price]])-1</f>
        <v>2.0857168001408022E-2</v>
      </c>
      <c r="AE57" s="1">
        <f>(Table2[[#This Row],[Close Price]]/Table2[[#This Row],[Current Week Low]])-1</f>
        <v>3.6549396418037672E-2</v>
      </c>
      <c r="AF57" s="1">
        <f>(Table2[[#This Row],[Current Week High]]/Table2[[#This Row],[Close Price]])-1</f>
        <v>2.0857168001408022E-2</v>
      </c>
      <c r="AG57" s="1">
        <f>(Table2[[#This Row],[Close Price]]/Table2[[#This Row],[Current Month Low]])-1</f>
        <v>3.6549396418037672E-2</v>
      </c>
      <c r="AH57" s="1">
        <f>(Table2[[#This Row],[Current Month High]]/Table2[[#This Row],[Close Price]])-1</f>
        <v>2.0857168001408022E-2</v>
      </c>
      <c r="AI57">
        <v>66.258910498987902</v>
      </c>
      <c r="AJ57">
        <v>153.09228599005101</v>
      </c>
      <c r="AK57" t="str">
        <f>IF(AND(Table2[[#This Row],[20D EMA]]&gt;Table2[[#This Row],[50D EMA]],Table2[[#This Row],[50D EMA]]&gt;Table2[[#This Row],[200D EMA]]),"Uptrend","Downtrend/NoTrend")</f>
        <v>Downtrend/NoTrend</v>
      </c>
      <c r="AL57">
        <v>0.02</v>
      </c>
      <c r="AM57" t="s">
        <v>3217</v>
      </c>
      <c r="AN57">
        <v>23.14</v>
      </c>
      <c r="AO57" t="s">
        <v>3217</v>
      </c>
      <c r="AP57">
        <v>0.17167838210891301</v>
      </c>
      <c r="AQ57">
        <f>(Table2[[#This Row],[Sharpe Ratio]]-AVERAGE(Table2[Sharpe Ratio]))/_xlfn.STDEV.P(Table2[Sharpe Ratio])</f>
        <v>1.3046950236385753</v>
      </c>
      <c r="AR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">
        <f>_xlfn.RANK.AVG(Table2[[#This Row],[1Y Return vs Nifty Z-Score]],Table2[1Y Return vs Nifty Z-Score])</f>
        <v>69</v>
      </c>
      <c r="AT57">
        <f>_xlfn.RANK.AVG(Table2[[#This Row],[6M Return vs Nifty Z-Score]],Table2[6M Return vs Nifty Z-Score])</f>
        <v>227</v>
      </c>
      <c r="AU57">
        <f>_xlfn.RANK.AVG(Table2[[#This Row],[Sharpe Ratio Z-Score]],Table2[Sharpe Ratio Z-Score])</f>
        <v>67</v>
      </c>
      <c r="AV57">
        <f>(Table2[[#This Row],[Rank 1Y]]+Table2[[#This Row],[Rank 6M]]+Table2[[#This Row],[Rank Sharpe]])/3</f>
        <v>121</v>
      </c>
    </row>
    <row r="58" spans="1:48" x14ac:dyDescent="0.3">
      <c r="A58" t="s">
        <v>811</v>
      </c>
      <c r="B58" t="s">
        <v>812</v>
      </c>
      <c r="C58" t="s">
        <v>3179</v>
      </c>
      <c r="D58" t="s">
        <v>169</v>
      </c>
      <c r="E58">
        <v>19757.166412049999</v>
      </c>
      <c r="F58">
        <v>820</v>
      </c>
      <c r="G58">
        <v>119.236994392239</v>
      </c>
      <c r="H58">
        <f>(Table2[[#This Row],[1Y Return vs Nifty]]-AVERAGE(Table2[1Y Return vs Nifty]))/_xlfn.STDEV.P(Table2[1Y Return vs Nifty])</f>
        <v>2.0038108153324203</v>
      </c>
      <c r="I58">
        <v>4.2306409979958897</v>
      </c>
      <c r="J58">
        <f>(Table2[[#This Row],[1M Return vs Nifty]]-AVERAGE(Table2[1M Return vs Nifty]))/_xlfn.STDEV.P(Table2[1M Return vs Nifty])</f>
        <v>0.5314281061849957</v>
      </c>
      <c r="K58">
        <v>8.8071707931234506</v>
      </c>
      <c r="L58">
        <f>(Table2[[#This Row],[6M Return vs Nifty]]-AVERAGE(Table2[6M Return vs Nifty]))/_xlfn.STDEV.P(Table2[6M Return vs Nifty])</f>
        <v>2.4910712974870922E-2</v>
      </c>
      <c r="M58">
        <v>0.14899060060838601</v>
      </c>
      <c r="N58">
        <f>(Table2[[#This Row],[1W Return vs Nifty]]-AVERAGE(Table2[1W Return vs Nifty]))/_xlfn.STDEV.P(Table2[1W Return vs Nifty])</f>
        <v>-0.3652455709122216</v>
      </c>
      <c r="O58">
        <v>792.33</v>
      </c>
      <c r="P58">
        <v>789.80097712562895</v>
      </c>
      <c r="Q58">
        <v>729.40148804373302</v>
      </c>
      <c r="R58">
        <v>62.862827298771997</v>
      </c>
      <c r="S58" s="1">
        <f>(Table2[[#This Row],[Close Price]]-Table2[[#This Row],[20D EMA]])/Table2[[#This Row],[20D EMA]]</f>
        <v>3.4922317721151487E-2</v>
      </c>
      <c r="T58" s="1">
        <f>(Table2[[#This Row],[Close Price]]-Table2[[#This Row],[50D EMA]])/Table2[[#This Row],[50D EMA]]</f>
        <v>3.8236244001971495E-2</v>
      </c>
      <c r="U58" s="1">
        <f>(Table2[[#This Row],[Close Price]]-Table2[[#This Row],[200D EMA]])/Table2[[#This Row],[200D EMA]]</f>
        <v>0.12420938734201611</v>
      </c>
      <c r="V58">
        <v>0.867353510811392</v>
      </c>
      <c r="W58">
        <v>815.05</v>
      </c>
      <c r="X58">
        <v>837.55</v>
      </c>
      <c r="Y58">
        <v>815.05</v>
      </c>
      <c r="Z58">
        <v>837.55</v>
      </c>
      <c r="AA58">
        <v>815.05</v>
      </c>
      <c r="AB58">
        <v>837.55</v>
      </c>
      <c r="AC58" s="1">
        <f>(Table2[[#This Row],[Close Price]]/Table2[[#This Row],[Day Low]])-1</f>
        <v>6.073247040058849E-3</v>
      </c>
      <c r="AD58" s="1">
        <f>(Table2[[#This Row],[Day High]]/Table2[[#This Row],[Close Price]])-1</f>
        <v>2.1402439024390096E-2</v>
      </c>
      <c r="AE58" s="1">
        <f>(Table2[[#This Row],[Close Price]]/Table2[[#This Row],[Current Week Low]])-1</f>
        <v>6.073247040058849E-3</v>
      </c>
      <c r="AF58" s="1">
        <f>(Table2[[#This Row],[Current Week High]]/Table2[[#This Row],[Close Price]])-1</f>
        <v>2.1402439024390096E-2</v>
      </c>
      <c r="AG58" s="1">
        <f>(Table2[[#This Row],[Close Price]]/Table2[[#This Row],[Current Month Low]])-1</f>
        <v>6.073247040058849E-3</v>
      </c>
      <c r="AH58" s="1">
        <f>(Table2[[#This Row],[Current Month High]]/Table2[[#This Row],[Close Price]])-1</f>
        <v>2.1402439024390096E-2</v>
      </c>
      <c r="AI58">
        <v>19.512195121951201</v>
      </c>
      <c r="AJ58">
        <v>143.107026386006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0.06</v>
      </c>
      <c r="AM58" t="s">
        <v>3217</v>
      </c>
      <c r="AN58">
        <v>14.65</v>
      </c>
      <c r="AO58" t="s">
        <v>3217</v>
      </c>
      <c r="AP58">
        <v>0.19318671012400901</v>
      </c>
      <c r="AQ58">
        <f>(Table2[[#This Row],[Sharpe Ratio]]-AVERAGE(Table2[Sharpe Ratio]))/_xlfn.STDEV.P(Table2[Sharpe Ratio])</f>
        <v>1.5550394477756984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3.7499435113557644</v>
      </c>
      <c r="AS58">
        <f>_xlfn.RANK.AVG(Table2[[#This Row],[1Y Return vs Nifty Z-Score]],Table2[1Y Return vs Nifty Z-Score])</f>
        <v>38</v>
      </c>
      <c r="AT58">
        <f>_xlfn.RANK.AVG(Table2[[#This Row],[6M Return vs Nifty Z-Score]],Table2[6M Return vs Nifty Z-Score])</f>
        <v>286</v>
      </c>
      <c r="AU58">
        <f>_xlfn.RANK.AVG(Table2[[#This Row],[Sharpe Ratio Z-Score]],Table2[Sharpe Ratio Z-Score])</f>
        <v>43</v>
      </c>
      <c r="AV58">
        <f>(Table2[[#This Row],[Rank 1Y]]+Table2[[#This Row],[Rank 6M]]+Table2[[#This Row],[Rank Sharpe]])/3</f>
        <v>122.33333333333333</v>
      </c>
    </row>
    <row r="59" spans="1:48" x14ac:dyDescent="0.3">
      <c r="A59" t="s">
        <v>1572</v>
      </c>
      <c r="B59" t="s">
        <v>1573</v>
      </c>
      <c r="C59" t="s">
        <v>3190</v>
      </c>
      <c r="D59" t="s">
        <v>169</v>
      </c>
      <c r="E59">
        <v>6376.916708875</v>
      </c>
      <c r="F59">
        <v>173.75</v>
      </c>
      <c r="G59">
        <v>119.48265509417</v>
      </c>
      <c r="H59">
        <f>(Table2[[#This Row],[1Y Return vs Nifty]]-AVERAGE(Table2[1Y Return vs Nifty]))/_xlfn.STDEV.P(Table2[1Y Return vs Nifty])</f>
        <v>2.0086066091100894</v>
      </c>
      <c r="I59">
        <v>-3.2523523968895001</v>
      </c>
      <c r="J59">
        <f>(Table2[[#This Row],[1M Return vs Nifty]]-AVERAGE(Table2[1M Return vs Nifty]))/_xlfn.STDEV.P(Table2[1M Return vs Nifty])</f>
        <v>-0.2607820502692127</v>
      </c>
      <c r="K59">
        <v>21.2344447835487</v>
      </c>
      <c r="L59">
        <f>(Table2[[#This Row],[6M Return vs Nifty]]-AVERAGE(Table2[6M Return vs Nifty]))/_xlfn.STDEV.P(Table2[6M Return vs Nifty])</f>
        <v>0.41279069845498056</v>
      </c>
      <c r="M59">
        <v>17.2103868249343</v>
      </c>
      <c r="N59">
        <f>(Table2[[#This Row],[1W Return vs Nifty]]-AVERAGE(Table2[1W Return vs Nifty]))/_xlfn.STDEV.P(Table2[1W Return vs Nifty])</f>
        <v>3.0000823863918482</v>
      </c>
      <c r="O59">
        <v>157.83000000000001</v>
      </c>
      <c r="P59">
        <v>168.48035934463499</v>
      </c>
      <c r="Q59">
        <v>157.09439608553501</v>
      </c>
      <c r="R59">
        <v>75.657611980350396</v>
      </c>
      <c r="S59" s="1">
        <f>(Table2[[#This Row],[Close Price]]-Table2[[#This Row],[20D EMA]])/Table2[[#This Row],[20D EMA]]</f>
        <v>0.10086802255591451</v>
      </c>
      <c r="T59" s="1">
        <f>(Table2[[#This Row],[Close Price]]-Table2[[#This Row],[50D EMA]])/Table2[[#This Row],[50D EMA]]</f>
        <v>3.1277477540190286E-2</v>
      </c>
      <c r="U59" s="1">
        <f>(Table2[[#This Row],[Close Price]]-Table2[[#This Row],[200D EMA]])/Table2[[#This Row],[200D EMA]]</f>
        <v>0.10602290297736859</v>
      </c>
      <c r="V59">
        <v>1.18953002910774</v>
      </c>
      <c r="W59">
        <v>169.1</v>
      </c>
      <c r="X59">
        <v>177</v>
      </c>
      <c r="Y59">
        <v>146.5</v>
      </c>
      <c r="Z59">
        <v>177</v>
      </c>
      <c r="AA59">
        <v>146.5</v>
      </c>
      <c r="AB59">
        <v>177</v>
      </c>
      <c r="AC59" s="1">
        <f>(Table2[[#This Row],[Close Price]]/Table2[[#This Row],[Day Low]])-1</f>
        <v>2.7498521584861102E-2</v>
      </c>
      <c r="AD59" s="1">
        <f>(Table2[[#This Row],[Day High]]/Table2[[#This Row],[Close Price]])-1</f>
        <v>1.8705035971223083E-2</v>
      </c>
      <c r="AE59" s="1">
        <f>(Table2[[#This Row],[Close Price]]/Table2[[#This Row],[Current Week Low]])-1</f>
        <v>0.18600682593856654</v>
      </c>
      <c r="AF59" s="1">
        <f>(Table2[[#This Row],[Current Week High]]/Table2[[#This Row],[Close Price]])-1</f>
        <v>1.8705035971223083E-2</v>
      </c>
      <c r="AG59" s="1">
        <f>(Table2[[#This Row],[Close Price]]/Table2[[#This Row],[Current Month Low]])-1</f>
        <v>0.18600682593856654</v>
      </c>
      <c r="AH59" s="1">
        <f>(Table2[[#This Row],[Current Month High]]/Table2[[#This Row],[Close Price]])-1</f>
        <v>1.8705035971223083E-2</v>
      </c>
      <c r="AI59">
        <v>29.294964028776899</v>
      </c>
      <c r="AJ59">
        <v>153.27988338192401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-0.14000000000000001</v>
      </c>
      <c r="AM59" t="s">
        <v>3218</v>
      </c>
      <c r="AN59">
        <v>16.91</v>
      </c>
      <c r="AO59" t="s">
        <v>3217</v>
      </c>
      <c r="AP59">
        <v>0.13117356501759</v>
      </c>
      <c r="AQ59">
        <f>(Table2[[#This Row],[Sharpe Ratio]]-AVERAGE(Table2[Sharpe Ratio]))/_xlfn.STDEV.P(Table2[Sharpe Ratio])</f>
        <v>0.83324251917659586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37</v>
      </c>
      <c r="AT59">
        <f>_xlfn.RANK.AVG(Table2[[#This Row],[6M Return vs Nifty Z-Score]],Table2[6M Return vs Nifty Z-Score])</f>
        <v>192</v>
      </c>
      <c r="AU59">
        <f>_xlfn.RANK.AVG(Table2[[#This Row],[Sharpe Ratio Z-Score]],Table2[Sharpe Ratio Z-Score])</f>
        <v>142</v>
      </c>
      <c r="AV59">
        <f>(Table2[[#This Row],[Rank 1Y]]+Table2[[#This Row],[Rank 6M]]+Table2[[#This Row],[Rank Sharpe]])/3</f>
        <v>123.66666666666667</v>
      </c>
    </row>
    <row r="60" spans="1:48" x14ac:dyDescent="0.3">
      <c r="A60" t="s">
        <v>1593</v>
      </c>
      <c r="B60" t="s">
        <v>1594</v>
      </c>
      <c r="C60" t="s">
        <v>3172</v>
      </c>
      <c r="D60" t="s">
        <v>953</v>
      </c>
      <c r="E60">
        <v>6150.8091632400001</v>
      </c>
      <c r="F60">
        <v>716.4</v>
      </c>
      <c r="G60">
        <v>85.696740547234199</v>
      </c>
      <c r="H60">
        <f>(Table2[[#This Row],[1Y Return vs Nifty]]-AVERAGE(Table2[1Y Return vs Nifty]))/_xlfn.STDEV.P(Table2[1Y Return vs Nifty])</f>
        <v>1.3490372214000492</v>
      </c>
      <c r="I60">
        <v>3.3853300008462401</v>
      </c>
      <c r="J60">
        <f>(Table2[[#This Row],[1M Return vs Nifty]]-AVERAGE(Table2[1M Return vs Nifty]))/_xlfn.STDEV.P(Table2[1M Return vs Nifty])</f>
        <v>0.44193665243573799</v>
      </c>
      <c r="K60">
        <v>177.69749614198099</v>
      </c>
      <c r="L60">
        <f>(Table2[[#This Row],[6M Return vs Nifty]]-AVERAGE(Table2[6M Return vs Nifty]))/_xlfn.STDEV.P(Table2[6M Return vs Nifty])</f>
        <v>5.2963143204368315</v>
      </c>
      <c r="M60">
        <v>10.7374996224507</v>
      </c>
      <c r="N60">
        <f>(Table2[[#This Row],[1W Return vs Nifty]]-AVERAGE(Table2[1W Return vs Nifty]))/_xlfn.STDEV.P(Table2[1W Return vs Nifty])</f>
        <v>1.7233176960592176</v>
      </c>
      <c r="O60">
        <v>667.61</v>
      </c>
      <c r="P60">
        <v>652.83066089270403</v>
      </c>
      <c r="Q60">
        <v>500.84948750766102</v>
      </c>
      <c r="R60">
        <v>67.8514332623445</v>
      </c>
      <c r="S60" s="1">
        <f>(Table2[[#This Row],[Close Price]]-Table2[[#This Row],[20D EMA]])/Table2[[#This Row],[20D EMA]]</f>
        <v>7.3081589550785586E-2</v>
      </c>
      <c r="T60" s="1">
        <f>(Table2[[#This Row],[Close Price]]-Table2[[#This Row],[50D EMA]])/Table2[[#This Row],[50D EMA]]</f>
        <v>9.737492877612236E-2</v>
      </c>
      <c r="U60" s="1">
        <f>(Table2[[#This Row],[Close Price]]-Table2[[#This Row],[200D EMA]])/Table2[[#This Row],[200D EMA]]</f>
        <v>0.43036983738361495</v>
      </c>
      <c r="V60">
        <v>0.406456566552094</v>
      </c>
      <c r="W60">
        <v>711</v>
      </c>
      <c r="X60">
        <v>735</v>
      </c>
      <c r="Y60">
        <v>692</v>
      </c>
      <c r="Z60">
        <v>735</v>
      </c>
      <c r="AA60">
        <v>692</v>
      </c>
      <c r="AB60">
        <v>735</v>
      </c>
      <c r="AC60" s="1">
        <f>(Table2[[#This Row],[Close Price]]/Table2[[#This Row],[Day Low]])-1</f>
        <v>7.5949367088608E-3</v>
      </c>
      <c r="AD60" s="1">
        <f>(Table2[[#This Row],[Day High]]/Table2[[#This Row],[Close Price]])-1</f>
        <v>2.5963149078727099E-2</v>
      </c>
      <c r="AE60" s="1">
        <f>(Table2[[#This Row],[Close Price]]/Table2[[#This Row],[Current Week Low]])-1</f>
        <v>3.5260115606936315E-2</v>
      </c>
      <c r="AF60" s="1">
        <f>(Table2[[#This Row],[Current Week High]]/Table2[[#This Row],[Close Price]])-1</f>
        <v>2.5963149078727099E-2</v>
      </c>
      <c r="AG60" s="1">
        <f>(Table2[[#This Row],[Close Price]]/Table2[[#This Row],[Current Month Low]])-1</f>
        <v>3.5260115606936315E-2</v>
      </c>
      <c r="AH60" s="1">
        <f>(Table2[[#This Row],[Current Month High]]/Table2[[#This Row],[Close Price]])-1</f>
        <v>2.5963149078727099E-2</v>
      </c>
      <c r="AI60">
        <v>21.970965940815098</v>
      </c>
      <c r="AJ60">
        <v>231.97405004633899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0.18</v>
      </c>
      <c r="AM60" t="s">
        <v>3217</v>
      </c>
      <c r="AN60">
        <v>17.420000000000002</v>
      </c>
      <c r="AO60" t="s">
        <v>3217</v>
      </c>
      <c r="AP60">
        <v>7.1169312312260993E-2</v>
      </c>
      <c r="AQ60">
        <f>(Table2[[#This Row],[Sharpe Ratio]]-AVERAGE(Table2[Sharpe Ratio]))/_xlfn.STDEV.P(Table2[Sharpe Ratio])</f>
        <v>0.13482792931397433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8.9454338196458103</v>
      </c>
      <c r="AS60">
        <f>_xlfn.RANK.AVG(Table2[[#This Row],[1Y Return vs Nifty Z-Score]],Table2[1Y Return vs Nifty Z-Score])</f>
        <v>60</v>
      </c>
      <c r="AT60">
        <f>_xlfn.RANK.AVG(Table2[[#This Row],[6M Return vs Nifty Z-Score]],Table2[6M Return vs Nifty Z-Score])</f>
        <v>2</v>
      </c>
      <c r="AU60">
        <f>_xlfn.RANK.AVG(Table2[[#This Row],[Sharpe Ratio Z-Score]],Table2[Sharpe Ratio Z-Score])</f>
        <v>315</v>
      </c>
      <c r="AV60">
        <f>(Table2[[#This Row],[Rank 1Y]]+Table2[[#This Row],[Rank 6M]]+Table2[[#This Row],[Rank Sharpe]])/3</f>
        <v>125.66666666666667</v>
      </c>
    </row>
    <row r="61" spans="1:48" x14ac:dyDescent="0.3">
      <c r="A61" t="s">
        <v>1414</v>
      </c>
      <c r="B61" t="s">
        <v>1415</v>
      </c>
      <c r="C61" t="s">
        <v>3180</v>
      </c>
      <c r="D61" t="s">
        <v>83</v>
      </c>
      <c r="E61">
        <v>7829.0904758300003</v>
      </c>
      <c r="F61">
        <v>3198.1</v>
      </c>
      <c r="G61">
        <v>42.623953130709197</v>
      </c>
      <c r="H61">
        <f>(Table2[[#This Row],[1Y Return vs Nifty]]-AVERAGE(Table2[1Y Return vs Nifty]))/_xlfn.STDEV.P(Table2[1Y Return vs Nifty])</f>
        <v>0.50816929154675716</v>
      </c>
      <c r="I61">
        <v>10.0138017437811</v>
      </c>
      <c r="J61">
        <f>(Table2[[#This Row],[1M Return vs Nifty]]-AVERAGE(Table2[1M Return vs Nifty]))/_xlfn.STDEV.P(Table2[1M Return vs Nifty])</f>
        <v>1.1436802407852706</v>
      </c>
      <c r="K61">
        <v>25.4614697237364</v>
      </c>
      <c r="L61">
        <f>(Table2[[#This Row],[6M Return vs Nifty]]-AVERAGE(Table2[6M Return vs Nifty]))/_xlfn.STDEV.P(Table2[6M Return vs Nifty])</f>
        <v>0.54472457017031417</v>
      </c>
      <c r="M61">
        <v>8.9150933227182101</v>
      </c>
      <c r="N61">
        <f>(Table2[[#This Row],[1W Return vs Nifty]]-AVERAGE(Table2[1W Return vs Nifty]))/_xlfn.STDEV.P(Table2[1W Return vs Nifty])</f>
        <v>1.363851519351331</v>
      </c>
      <c r="O61">
        <v>3060.41</v>
      </c>
      <c r="P61">
        <v>3046.7203575820599</v>
      </c>
      <c r="Q61">
        <v>2791.8367285765098</v>
      </c>
      <c r="R61">
        <v>65.226371942847905</v>
      </c>
      <c r="S61" s="1">
        <f>(Table2[[#This Row],[Close Price]]-Table2[[#This Row],[20D EMA]])/Table2[[#This Row],[20D EMA]]</f>
        <v>4.4990703859940355E-2</v>
      </c>
      <c r="T61" s="1">
        <f>(Table2[[#This Row],[Close Price]]-Table2[[#This Row],[50D EMA]])/Table2[[#This Row],[50D EMA]]</f>
        <v>4.9686096737174126E-2</v>
      </c>
      <c r="U61" s="1">
        <f>(Table2[[#This Row],[Close Price]]-Table2[[#This Row],[200D EMA]])/Table2[[#This Row],[200D EMA]]</f>
        <v>0.14551827736381773</v>
      </c>
      <c r="V61">
        <v>1.28135894124635</v>
      </c>
      <c r="W61">
        <v>3147.2</v>
      </c>
      <c r="X61">
        <v>3294.75</v>
      </c>
      <c r="Y61">
        <v>3147.2</v>
      </c>
      <c r="Z61">
        <v>3330.15</v>
      </c>
      <c r="AA61">
        <v>3147.2</v>
      </c>
      <c r="AB61">
        <v>3330.15</v>
      </c>
      <c r="AC61" s="1">
        <f>(Table2[[#This Row],[Close Price]]/Table2[[#This Row],[Day Low]])-1</f>
        <v>1.6173106253177361E-2</v>
      </c>
      <c r="AD61" s="1">
        <f>(Table2[[#This Row],[Day High]]/Table2[[#This Row],[Close Price]])-1</f>
        <v>3.0221068759576086E-2</v>
      </c>
      <c r="AE61" s="1">
        <f>(Table2[[#This Row],[Close Price]]/Table2[[#This Row],[Current Week Low]])-1</f>
        <v>1.6173106253177361E-2</v>
      </c>
      <c r="AF61" s="1">
        <f>(Table2[[#This Row],[Current Week High]]/Table2[[#This Row],[Close Price]])-1</f>
        <v>4.1290141021231408E-2</v>
      </c>
      <c r="AG61" s="1">
        <f>(Table2[[#This Row],[Close Price]]/Table2[[#This Row],[Current Month Low]])-1</f>
        <v>1.6173106253177361E-2</v>
      </c>
      <c r="AH61" s="1">
        <f>(Table2[[#This Row],[Current Month High]]/Table2[[#This Row],[Close Price]])-1</f>
        <v>4.1290141021231408E-2</v>
      </c>
      <c r="AI61">
        <v>10.2201307026046</v>
      </c>
      <c r="AJ61">
        <v>79.3662366797532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0.05</v>
      </c>
      <c r="AM61" t="s">
        <v>3217</v>
      </c>
      <c r="AN61">
        <v>10.98</v>
      </c>
      <c r="AO61" t="s">
        <v>3217</v>
      </c>
      <c r="AP61">
        <v>0.17325681977777399</v>
      </c>
      <c r="AQ61">
        <f>(Table2[[#This Row],[Sharpe Ratio]]-AVERAGE(Table2[Sharpe Ratio]))/_xlfn.STDEV.P(Table2[Sharpe Ratio])</f>
        <v>1.3230671197387462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4.883492741592419</v>
      </c>
      <c r="AS61">
        <f>_xlfn.RANK.AVG(Table2[[#This Row],[1Y Return vs Nifty Z-Score]],Table2[1Y Return vs Nifty Z-Score])</f>
        <v>165</v>
      </c>
      <c r="AT61">
        <f>_xlfn.RANK.AVG(Table2[[#This Row],[6M Return vs Nifty Z-Score]],Table2[6M Return vs Nifty Z-Score])</f>
        <v>157</v>
      </c>
      <c r="AU61">
        <f>_xlfn.RANK.AVG(Table2[[#This Row],[Sharpe Ratio Z-Score]],Table2[Sharpe Ratio Z-Score])</f>
        <v>63</v>
      </c>
      <c r="AV61">
        <f>(Table2[[#This Row],[Rank 1Y]]+Table2[[#This Row],[Rank 6M]]+Table2[[#This Row],[Rank Sharpe]])/3</f>
        <v>128.33333333333334</v>
      </c>
    </row>
    <row r="62" spans="1:48" x14ac:dyDescent="0.3">
      <c r="A62" t="s">
        <v>648</v>
      </c>
      <c r="B62" t="s">
        <v>649</v>
      </c>
      <c r="C62" t="s">
        <v>3175</v>
      </c>
      <c r="D62" t="s">
        <v>650</v>
      </c>
      <c r="E62">
        <v>28392.47860015</v>
      </c>
      <c r="F62">
        <v>2802.1</v>
      </c>
      <c r="G62">
        <v>52.878244288864202</v>
      </c>
      <c r="H62">
        <f>(Table2[[#This Row],[1Y Return vs Nifty]]-AVERAGE(Table2[1Y Return vs Nifty]))/_xlfn.STDEV.P(Table2[1Y Return vs Nifty])</f>
        <v>0.70835379539344034</v>
      </c>
      <c r="I62">
        <v>-12.5165253057166</v>
      </c>
      <c r="J62">
        <f>(Table2[[#This Row],[1M Return vs Nifty]]-AVERAGE(Table2[1M Return vs Nifty]))/_xlfn.STDEV.P(Table2[1M Return vs Nifty])</f>
        <v>-1.2415622651143927</v>
      </c>
      <c r="K62">
        <v>51.085442566253803</v>
      </c>
      <c r="L62">
        <f>(Table2[[#This Row],[6M Return vs Nifty]]-AVERAGE(Table2[6M Return vs Nifty]))/_xlfn.STDEV.P(Table2[6M Return vs Nifty])</f>
        <v>1.3444998243214676</v>
      </c>
      <c r="M62">
        <v>-8.3953608270183899</v>
      </c>
      <c r="N62">
        <f>(Table2[[#This Row],[1W Return vs Nifty]]-AVERAGE(Table2[1W Return vs Nifty]))/_xlfn.STDEV.P(Table2[1W Return vs Nifty])</f>
        <v>-2.0506026400731545</v>
      </c>
      <c r="O62">
        <v>2721.57</v>
      </c>
      <c r="P62">
        <v>2601.67272134112</v>
      </c>
      <c r="Q62">
        <v>2133.32214869469</v>
      </c>
      <c r="R62">
        <v>55.811387809941003</v>
      </c>
      <c r="S62" s="1">
        <f>(Table2[[#This Row],[Close Price]]-Table2[[#This Row],[20D EMA]])/Table2[[#This Row],[20D EMA]]</f>
        <v>2.9589538391443078E-2</v>
      </c>
      <c r="T62" s="1">
        <f>(Table2[[#This Row],[Close Price]]-Table2[[#This Row],[50D EMA]])/Table2[[#This Row],[50D EMA]]</f>
        <v>7.703785223053071E-2</v>
      </c>
      <c r="U62" s="1">
        <f>(Table2[[#This Row],[Close Price]]-Table2[[#This Row],[200D EMA]])/Table2[[#This Row],[200D EMA]]</f>
        <v>0.3134912613711498</v>
      </c>
      <c r="V62">
        <v>1.6180747117558101</v>
      </c>
      <c r="W62">
        <v>2721</v>
      </c>
      <c r="X62">
        <v>2823</v>
      </c>
      <c r="Y62">
        <v>2693</v>
      </c>
      <c r="Z62">
        <v>2823</v>
      </c>
      <c r="AA62">
        <v>2693</v>
      </c>
      <c r="AB62">
        <v>2823</v>
      </c>
      <c r="AC62" s="1">
        <f>(Table2[[#This Row],[Close Price]]/Table2[[#This Row],[Day Low]])-1</f>
        <v>2.9805218669606726E-2</v>
      </c>
      <c r="AD62" s="1">
        <f>(Table2[[#This Row],[Day High]]/Table2[[#This Row],[Close Price]])-1</f>
        <v>7.4586916955141636E-3</v>
      </c>
      <c r="AE62" s="1">
        <f>(Table2[[#This Row],[Close Price]]/Table2[[#This Row],[Current Week Low]])-1</f>
        <v>4.0512439658373589E-2</v>
      </c>
      <c r="AF62" s="1">
        <f>(Table2[[#This Row],[Current Week High]]/Table2[[#This Row],[Close Price]])-1</f>
        <v>7.4586916955141636E-3</v>
      </c>
      <c r="AG62" s="1">
        <f>(Table2[[#This Row],[Close Price]]/Table2[[#This Row],[Current Month Low]])-1</f>
        <v>4.0512439658373589E-2</v>
      </c>
      <c r="AH62" s="1">
        <f>(Table2[[#This Row],[Current Month High]]/Table2[[#This Row],[Close Price]])-1</f>
        <v>7.4586916955141636E-3</v>
      </c>
      <c r="AI62">
        <v>19.8315549052496</v>
      </c>
      <c r="AJ62">
        <v>105.885378398236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0.16</v>
      </c>
      <c r="AM62" t="s">
        <v>3217</v>
      </c>
      <c r="AN62">
        <v>5.53</v>
      </c>
      <c r="AO62" t="s">
        <v>3217</v>
      </c>
      <c r="AP62">
        <v>0.109935865475784</v>
      </c>
      <c r="AQ62">
        <f>(Table2[[#This Row],[Sharpe Ratio]]-AVERAGE(Table2[Sharpe Ratio]))/_xlfn.STDEV.P(Table2[Sharpe Ratio])</f>
        <v>0.58604805301172158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-0.65326323246091778</v>
      </c>
      <c r="AS62">
        <f>_xlfn.RANK.AVG(Table2[[#This Row],[1Y Return vs Nifty Z-Score]],Table2[1Y Return vs Nifty Z-Score])</f>
        <v>126</v>
      </c>
      <c r="AT62">
        <f>_xlfn.RANK.AVG(Table2[[#This Row],[6M Return vs Nifty Z-Score]],Table2[6M Return vs Nifty Z-Score])</f>
        <v>67</v>
      </c>
      <c r="AU62">
        <f>_xlfn.RANK.AVG(Table2[[#This Row],[Sharpe Ratio Z-Score]],Table2[Sharpe Ratio Z-Score])</f>
        <v>195</v>
      </c>
      <c r="AV62">
        <f>(Table2[[#This Row],[Rank 1Y]]+Table2[[#This Row],[Rank 6M]]+Table2[[#This Row],[Rank Sharpe]])/3</f>
        <v>129.33333333333334</v>
      </c>
    </row>
    <row r="63" spans="1:48" x14ac:dyDescent="0.3">
      <c r="A63" t="s">
        <v>903</v>
      </c>
      <c r="B63" t="s">
        <v>904</v>
      </c>
      <c r="C63" t="s">
        <v>3170</v>
      </c>
      <c r="D63" t="s">
        <v>243</v>
      </c>
      <c r="E63">
        <v>16945.52175485</v>
      </c>
      <c r="F63">
        <v>1211.5</v>
      </c>
      <c r="G63">
        <v>46.931086753789302</v>
      </c>
      <c r="H63">
        <f>(Table2[[#This Row],[1Y Return vs Nifty]]-AVERAGE(Table2[1Y Return vs Nifty]))/_xlfn.STDEV.P(Table2[1Y Return vs Nifty])</f>
        <v>0.59225325152403485</v>
      </c>
      <c r="I63">
        <v>-9.9640822122031398</v>
      </c>
      <c r="J63">
        <f>(Table2[[#This Row],[1M Return vs Nifty]]-AVERAGE(Table2[1M Return vs Nifty]))/_xlfn.STDEV.P(Table2[1M Return vs Nifty])</f>
        <v>-0.97134001103157563</v>
      </c>
      <c r="K63">
        <v>28.790003688800901</v>
      </c>
      <c r="L63">
        <f>(Table2[[#This Row],[6M Return vs Nifty]]-AVERAGE(Table2[6M Return vs Nifty]))/_xlfn.STDEV.P(Table2[6M Return vs Nifty])</f>
        <v>0.64861474809943953</v>
      </c>
      <c r="M63">
        <v>3.8742799696681902</v>
      </c>
      <c r="N63">
        <f>(Table2[[#This Row],[1W Return vs Nifty]]-AVERAGE(Table2[1W Return vs Nifty]))/_xlfn.STDEV.P(Table2[1W Return vs Nifty])</f>
        <v>0.36956067225267036</v>
      </c>
      <c r="O63">
        <v>1182.7</v>
      </c>
      <c r="P63">
        <v>1200.16948192311</v>
      </c>
      <c r="Q63">
        <v>1024.1601738084701</v>
      </c>
      <c r="R63">
        <v>59.785841592904397</v>
      </c>
      <c r="S63" s="1">
        <f>(Table2[[#This Row],[Close Price]]-Table2[[#This Row],[20D EMA]])/Table2[[#This Row],[20D EMA]]</f>
        <v>2.4351061131309675E-2</v>
      </c>
      <c r="T63" s="1">
        <f>(Table2[[#This Row],[Close Price]]-Table2[[#This Row],[50D EMA]])/Table2[[#This Row],[50D EMA]]</f>
        <v>9.4407650315640433E-3</v>
      </c>
      <c r="U63" s="1">
        <f>(Table2[[#This Row],[Close Price]]-Table2[[#This Row],[200D EMA]])/Table2[[#This Row],[200D EMA]]</f>
        <v>0.18292043664896959</v>
      </c>
      <c r="V63">
        <v>0.86584912490738197</v>
      </c>
      <c r="W63">
        <v>1165</v>
      </c>
      <c r="X63">
        <v>1235.9000000000001</v>
      </c>
      <c r="Y63">
        <v>1150.55</v>
      </c>
      <c r="Z63">
        <v>1235.9000000000001</v>
      </c>
      <c r="AA63">
        <v>1150.55</v>
      </c>
      <c r="AB63">
        <v>1235.9000000000001</v>
      </c>
      <c r="AC63" s="1">
        <f>(Table2[[#This Row],[Close Price]]/Table2[[#This Row],[Day Low]])-1</f>
        <v>3.991416309012874E-2</v>
      </c>
      <c r="AD63" s="1">
        <f>(Table2[[#This Row],[Day High]]/Table2[[#This Row],[Close Price]])-1</f>
        <v>2.0140321914981607E-2</v>
      </c>
      <c r="AE63" s="1">
        <f>(Table2[[#This Row],[Close Price]]/Table2[[#This Row],[Current Week Low]])-1</f>
        <v>5.2974664290991402E-2</v>
      </c>
      <c r="AF63" s="1">
        <f>(Table2[[#This Row],[Current Week High]]/Table2[[#This Row],[Close Price]])-1</f>
        <v>2.0140321914981607E-2</v>
      </c>
      <c r="AG63" s="1">
        <f>(Table2[[#This Row],[Close Price]]/Table2[[#This Row],[Current Month Low]])-1</f>
        <v>5.2974664290991402E-2</v>
      </c>
      <c r="AH63" s="1">
        <f>(Table2[[#This Row],[Current Month High]]/Table2[[#This Row],[Close Price]])-1</f>
        <v>2.0140321914981607E-2</v>
      </c>
      <c r="AI63">
        <v>27.775484936029699</v>
      </c>
      <c r="AJ63">
        <v>79.481481481481396</v>
      </c>
      <c r="AK63" t="str">
        <f>IF(AND(Table2[[#This Row],[20D EMA]]&gt;Table2[[#This Row],[50D EMA]],Table2[[#This Row],[50D EMA]]&gt;Table2[[#This Row],[200D EMA]]),"Uptrend","Downtrend/NoTrend")</f>
        <v>Downtrend/NoTrend</v>
      </c>
      <c r="AL63">
        <v>0.1</v>
      </c>
      <c r="AM63" t="s">
        <v>3217</v>
      </c>
      <c r="AN63">
        <v>1.03</v>
      </c>
      <c r="AO63" t="s">
        <v>3217</v>
      </c>
      <c r="AP63">
        <v>0.14621119808908001</v>
      </c>
      <c r="AQ63">
        <f>(Table2[[#This Row],[Sharpe Ratio]]-AVERAGE(Table2[Sharpe Ratio]))/_xlfn.STDEV.P(Table2[Sharpe Ratio])</f>
        <v>1.0082718189448197</v>
      </c>
      <c r="AR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">
        <f>_xlfn.RANK.AVG(Table2[[#This Row],[1Y Return vs Nifty Z-Score]],Table2[1Y Return vs Nifty Z-Score])</f>
        <v>148</v>
      </c>
      <c r="AT63">
        <f>_xlfn.RANK.AVG(Table2[[#This Row],[6M Return vs Nifty Z-Score]],Table2[6M Return vs Nifty Z-Score])</f>
        <v>136</v>
      </c>
      <c r="AU63">
        <f>_xlfn.RANK.AVG(Table2[[#This Row],[Sharpe Ratio Z-Score]],Table2[Sharpe Ratio Z-Score])</f>
        <v>118</v>
      </c>
      <c r="AV63">
        <f>(Table2[[#This Row],[Rank 1Y]]+Table2[[#This Row],[Rank 6M]]+Table2[[#This Row],[Rank Sharpe]])/3</f>
        <v>134</v>
      </c>
    </row>
    <row r="64" spans="1:48" x14ac:dyDescent="0.3">
      <c r="A64" t="s">
        <v>95</v>
      </c>
      <c r="B64" t="s">
        <v>96</v>
      </c>
      <c r="C64" t="s">
        <v>3183</v>
      </c>
      <c r="D64" t="s">
        <v>97</v>
      </c>
      <c r="E64">
        <v>266478.69241997501</v>
      </c>
      <c r="F64">
        <v>282.5</v>
      </c>
      <c r="G64">
        <v>119.960940073137</v>
      </c>
      <c r="H64">
        <f>(Table2[[#This Row],[1Y Return vs Nifty]]-AVERAGE(Table2[1Y Return vs Nifty]))/_xlfn.STDEV.P(Table2[1Y Return vs Nifty])</f>
        <v>2.017943699283864</v>
      </c>
      <c r="I64">
        <v>15.230716204475399</v>
      </c>
      <c r="J64">
        <f>(Table2[[#This Row],[1M Return vs Nifty]]-AVERAGE(Table2[1M Return vs Nifty]))/_xlfn.STDEV.P(Table2[1M Return vs Nifty])</f>
        <v>1.6959849673856811</v>
      </c>
      <c r="K64">
        <v>55.885342475198797</v>
      </c>
      <c r="L64">
        <f>(Table2[[#This Row],[6M Return vs Nifty]]-AVERAGE(Table2[6M Return vs Nifty]))/_xlfn.STDEV.P(Table2[6M Return vs Nifty])</f>
        <v>1.4943142653985695</v>
      </c>
      <c r="M64">
        <v>2.39427617922729</v>
      </c>
      <c r="N64">
        <f>(Table2[[#This Row],[1W Return vs Nifty]]-AVERAGE(Table2[1W Return vs Nifty]))/_xlfn.STDEV.P(Table2[1W Return vs Nifty])</f>
        <v>7.7632739309800108E-2</v>
      </c>
      <c r="O64">
        <v>271.29000000000002</v>
      </c>
      <c r="P64">
        <v>264.21097059486902</v>
      </c>
      <c r="Q64">
        <v>221.62079887939399</v>
      </c>
      <c r="R64">
        <v>60.208507987242598</v>
      </c>
      <c r="S64" s="1">
        <f>(Table2[[#This Row],[Close Price]]-Table2[[#This Row],[20D EMA]])/Table2[[#This Row],[20D EMA]]</f>
        <v>4.1321095506653319E-2</v>
      </c>
      <c r="T64" s="1">
        <f>(Table2[[#This Row],[Close Price]]-Table2[[#This Row],[50D EMA]])/Table2[[#This Row],[50D EMA]]</f>
        <v>6.9221309637345352E-2</v>
      </c>
      <c r="U64" s="1">
        <f>(Table2[[#This Row],[Close Price]]-Table2[[#This Row],[200D EMA]])/Table2[[#This Row],[200D EMA]]</f>
        <v>0.27469985411313524</v>
      </c>
      <c r="V64">
        <v>0.97640028776973598</v>
      </c>
      <c r="W64">
        <v>279</v>
      </c>
      <c r="X64">
        <v>282.35000000000002</v>
      </c>
      <c r="Y64">
        <v>279</v>
      </c>
      <c r="Z64">
        <v>285.7</v>
      </c>
      <c r="AA64">
        <v>279</v>
      </c>
      <c r="AB64">
        <v>285.7</v>
      </c>
      <c r="AC64" s="1">
        <f>(Table2[[#This Row],[Close Price]]/Table2[[#This Row],[Day Low]])-1</f>
        <v>1.2544802867383575E-2</v>
      </c>
      <c r="AD64" s="1">
        <f>(Table2[[#This Row],[Day High]]/Table2[[#This Row],[Close Price]])-1</f>
        <v>-5.3097345132735452E-4</v>
      </c>
      <c r="AE64" s="1">
        <f>(Table2[[#This Row],[Close Price]]/Table2[[#This Row],[Current Week Low]])-1</f>
        <v>1.2544802867383575E-2</v>
      </c>
      <c r="AF64" s="1">
        <f>(Table2[[#This Row],[Current Week High]]/Table2[[#This Row],[Close Price]])-1</f>
        <v>1.1327433628318451E-2</v>
      </c>
      <c r="AG64" s="1">
        <f>(Table2[[#This Row],[Close Price]]/Table2[[#This Row],[Current Month Low]])-1</f>
        <v>1.2544802867383575E-2</v>
      </c>
      <c r="AH64" s="1">
        <f>(Table2[[#This Row],[Current Month High]]/Table2[[#This Row],[Close Price]])-1</f>
        <v>1.1327433628318451E-2</v>
      </c>
      <c r="AI64">
        <v>5.5752212389380498</v>
      </c>
      <c r="AJ64">
        <v>147.48138414367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-0.03</v>
      </c>
      <c r="AM64" t="s">
        <v>3218</v>
      </c>
      <c r="AN64">
        <v>8.3000000000000007</v>
      </c>
      <c r="AO64" t="s">
        <v>3217</v>
      </c>
      <c r="AP64">
        <v>7.2217104611649999E-2</v>
      </c>
      <c r="AQ64">
        <f>(Table2[[#This Row],[Sharpe Ratio]]-AVERAGE(Table2[Sharpe Ratio]))/_xlfn.STDEV.P(Table2[Sharpe Ratio])</f>
        <v>0.14702362205316571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5.4328992934310811</v>
      </c>
      <c r="AS64">
        <f>_xlfn.RANK.AVG(Table2[[#This Row],[1Y Return vs Nifty Z-Score]],Table2[1Y Return vs Nifty Z-Score])</f>
        <v>36</v>
      </c>
      <c r="AT64">
        <f>_xlfn.RANK.AVG(Table2[[#This Row],[6M Return vs Nifty Z-Score]],Table2[6M Return vs Nifty Z-Score])</f>
        <v>57</v>
      </c>
      <c r="AU64">
        <f>_xlfn.RANK.AVG(Table2[[#This Row],[Sharpe Ratio Z-Score]],Table2[Sharpe Ratio Z-Score])</f>
        <v>310</v>
      </c>
      <c r="AV64">
        <f>(Table2[[#This Row],[Rank 1Y]]+Table2[[#This Row],[Rank 6M]]+Table2[[#This Row],[Rank Sharpe]])/3</f>
        <v>134.33333333333334</v>
      </c>
    </row>
    <row r="65" spans="1:48" x14ac:dyDescent="0.3">
      <c r="A65" t="s">
        <v>888</v>
      </c>
      <c r="B65" t="s">
        <v>889</v>
      </c>
      <c r="C65" t="s">
        <v>3183</v>
      </c>
      <c r="D65" t="s">
        <v>701</v>
      </c>
      <c r="E65">
        <v>17249.456815500002</v>
      </c>
      <c r="F65">
        <v>419.25</v>
      </c>
      <c r="G65">
        <v>27.921791300374601</v>
      </c>
      <c r="H65">
        <f>(Table2[[#This Row],[1Y Return vs Nifty]]-AVERAGE(Table2[1Y Return vs Nifty]))/_xlfn.STDEV.P(Table2[1Y Return vs Nifty])</f>
        <v>0.22115335586810644</v>
      </c>
      <c r="I65">
        <v>-2.0281692371684601</v>
      </c>
      <c r="J65">
        <f>(Table2[[#This Row],[1M Return vs Nifty]]-AVERAGE(Table2[1M Return vs Nifty]))/_xlfn.STDEV.P(Table2[1M Return vs Nifty])</f>
        <v>-0.13118012744056562</v>
      </c>
      <c r="K65">
        <v>26.731163821705099</v>
      </c>
      <c r="L65">
        <f>(Table2[[#This Row],[6M Return vs Nifty]]-AVERAGE(Table2[6M Return vs Nifty]))/_xlfn.STDEV.P(Table2[6M Return vs Nifty])</f>
        <v>0.58435425312924183</v>
      </c>
      <c r="M65">
        <v>0.31509090806052797</v>
      </c>
      <c r="N65">
        <f>(Table2[[#This Row],[1W Return vs Nifty]]-AVERAGE(Table2[1W Return vs Nifty]))/_xlfn.STDEV.P(Table2[1W Return vs Nifty])</f>
        <v>-0.33248260116250644</v>
      </c>
      <c r="O65">
        <v>394.21</v>
      </c>
      <c r="P65">
        <v>390.82525452732699</v>
      </c>
      <c r="Q65">
        <v>363.02513256741202</v>
      </c>
      <c r="R65">
        <v>73.612916191100496</v>
      </c>
      <c r="S65" s="1">
        <f>(Table2[[#This Row],[Close Price]]-Table2[[#This Row],[20D EMA]])/Table2[[#This Row],[20D EMA]]</f>
        <v>6.3519443951193577E-2</v>
      </c>
      <c r="T65" s="1">
        <f>(Table2[[#This Row],[Close Price]]-Table2[[#This Row],[50D EMA]])/Table2[[#This Row],[50D EMA]]</f>
        <v>7.2730063227491648E-2</v>
      </c>
      <c r="U65" s="1">
        <f>(Table2[[#This Row],[Close Price]]-Table2[[#This Row],[200D EMA]])/Table2[[#This Row],[200D EMA]]</f>
        <v>0.15487871882299306</v>
      </c>
      <c r="V65">
        <v>0.57074333296174695</v>
      </c>
      <c r="W65">
        <v>398</v>
      </c>
      <c r="X65">
        <v>426.65</v>
      </c>
      <c r="Y65">
        <v>386.1</v>
      </c>
      <c r="Z65">
        <v>426.65</v>
      </c>
      <c r="AA65">
        <v>386.1</v>
      </c>
      <c r="AB65">
        <v>426.65</v>
      </c>
      <c r="AC65" s="1">
        <f>(Table2[[#This Row],[Close Price]]/Table2[[#This Row],[Day Low]])-1</f>
        <v>5.3391959798994915E-2</v>
      </c>
      <c r="AD65" s="1">
        <f>(Table2[[#This Row],[Day High]]/Table2[[#This Row],[Close Price]])-1</f>
        <v>1.7650566487775743E-2</v>
      </c>
      <c r="AE65" s="1">
        <f>(Table2[[#This Row],[Close Price]]/Table2[[#This Row],[Current Week Low]])-1</f>
        <v>8.5858585858585856E-2</v>
      </c>
      <c r="AF65" s="1">
        <f>(Table2[[#This Row],[Current Week High]]/Table2[[#This Row],[Close Price]])-1</f>
        <v>1.7650566487775743E-2</v>
      </c>
      <c r="AG65" s="1">
        <f>(Table2[[#This Row],[Close Price]]/Table2[[#This Row],[Current Month Low]])-1</f>
        <v>8.5858585858585856E-2</v>
      </c>
      <c r="AH65" s="1">
        <f>(Table2[[#This Row],[Current Month High]]/Table2[[#This Row],[Close Price]])-1</f>
        <v>1.7650566487775743E-2</v>
      </c>
      <c r="AI65">
        <v>13.154442456768001</v>
      </c>
      <c r="AJ65">
        <v>59.440958357102097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-0.08</v>
      </c>
      <c r="AM65" t="s">
        <v>3218</v>
      </c>
      <c r="AN65">
        <v>9.15</v>
      </c>
      <c r="AO65" t="s">
        <v>3217</v>
      </c>
      <c r="AP65">
        <v>0.21978637081015601</v>
      </c>
      <c r="AQ65">
        <f>(Table2[[#This Row],[Sharpe Ratio]]-AVERAGE(Table2[Sharpe Ratio]))/_xlfn.STDEV.P(Table2[Sharpe Ratio])</f>
        <v>1.86464402196866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2.2064889023629357</v>
      </c>
      <c r="AS65">
        <f>_xlfn.RANK.AVG(Table2[[#This Row],[1Y Return vs Nifty Z-Score]],Table2[1Y Return vs Nifty Z-Score])</f>
        <v>238</v>
      </c>
      <c r="AT65">
        <f>_xlfn.RANK.AVG(Table2[[#This Row],[6M Return vs Nifty Z-Score]],Table2[6M Return vs Nifty Z-Score])</f>
        <v>151</v>
      </c>
      <c r="AU65">
        <f>_xlfn.RANK.AVG(Table2[[#This Row],[Sharpe Ratio Z-Score]],Table2[Sharpe Ratio Z-Score])</f>
        <v>16</v>
      </c>
      <c r="AV65">
        <f>(Table2[[#This Row],[Rank 1Y]]+Table2[[#This Row],[Rank 6M]]+Table2[[#This Row],[Rank Sharpe]])/3</f>
        <v>135</v>
      </c>
    </row>
    <row r="66" spans="1:48" x14ac:dyDescent="0.3">
      <c r="A66" t="s">
        <v>302</v>
      </c>
      <c r="B66" t="s">
        <v>303</v>
      </c>
      <c r="C66" t="s">
        <v>3174</v>
      </c>
      <c r="D66" t="s">
        <v>144</v>
      </c>
      <c r="E66">
        <v>91271.754877500003</v>
      </c>
      <c r="F66">
        <v>437.75</v>
      </c>
      <c r="G66">
        <v>133.24592961846801</v>
      </c>
      <c r="H66">
        <f>(Table2[[#This Row],[1Y Return vs Nifty]]-AVERAGE(Table2[1Y Return vs Nifty]))/_xlfn.STDEV.P(Table2[1Y Return vs Nifty])</f>
        <v>2.2772935655713509</v>
      </c>
      <c r="I66">
        <v>-7.0519891907794303</v>
      </c>
      <c r="J66">
        <f>(Table2[[#This Row],[1M Return vs Nifty]]-AVERAGE(Table2[1M Return vs Nifty]))/_xlfn.STDEV.P(Table2[1M Return vs Nifty])</f>
        <v>-0.66304230897986627</v>
      </c>
      <c r="K66">
        <v>3.0774577834026902</v>
      </c>
      <c r="L66">
        <f>(Table2[[#This Row],[6M Return vs Nifty]]-AVERAGE(Table2[6M Return vs Nifty]))/_xlfn.STDEV.P(Table2[6M Return vs Nifty])</f>
        <v>-0.15392504784668912</v>
      </c>
      <c r="M66">
        <v>-1.82371039170044</v>
      </c>
      <c r="N66">
        <f>(Table2[[#This Row],[1W Return vs Nifty]]-AVERAGE(Table2[1W Return vs Nifty]))/_xlfn.STDEV.P(Table2[1W Return vs Nifty])</f>
        <v>-0.75435708989522732</v>
      </c>
      <c r="O66">
        <v>440.28</v>
      </c>
      <c r="P66">
        <v>462.75959410269098</v>
      </c>
      <c r="Q66">
        <v>417.462484437066</v>
      </c>
      <c r="R66">
        <v>50.740180802639699</v>
      </c>
      <c r="S66" s="1">
        <f>(Table2[[#This Row],[Close Price]]-Table2[[#This Row],[20D EMA]])/Table2[[#This Row],[20D EMA]]</f>
        <v>-5.7463432361224056E-3</v>
      </c>
      <c r="T66" s="1">
        <f>(Table2[[#This Row],[Close Price]]-Table2[[#This Row],[50D EMA]])/Table2[[#This Row],[50D EMA]]</f>
        <v>-5.404446373756025E-2</v>
      </c>
      <c r="U66" s="1">
        <f>(Table2[[#This Row],[Close Price]]-Table2[[#This Row],[200D EMA]])/Table2[[#This Row],[200D EMA]]</f>
        <v>4.8597218478903637E-2</v>
      </c>
      <c r="V66">
        <v>0.74490898831957397</v>
      </c>
      <c r="W66">
        <v>436.15</v>
      </c>
      <c r="X66">
        <v>444.5</v>
      </c>
      <c r="Y66">
        <v>435.05</v>
      </c>
      <c r="Z66">
        <v>447.1</v>
      </c>
      <c r="AA66">
        <v>435.05</v>
      </c>
      <c r="AB66">
        <v>447.1</v>
      </c>
      <c r="AC66" s="1">
        <f>(Table2[[#This Row],[Close Price]]/Table2[[#This Row],[Day Low]])-1</f>
        <v>3.6684626848562107E-3</v>
      </c>
      <c r="AD66" s="1">
        <f>(Table2[[#This Row],[Day High]]/Table2[[#This Row],[Close Price]])-1</f>
        <v>1.5419760137064475E-2</v>
      </c>
      <c r="AE66" s="1">
        <f>(Table2[[#This Row],[Close Price]]/Table2[[#This Row],[Current Week Low]])-1</f>
        <v>6.2061831973336812E-3</v>
      </c>
      <c r="AF66" s="1">
        <f>(Table2[[#This Row],[Current Week High]]/Table2[[#This Row],[Close Price]])-1</f>
        <v>2.1359223300970953E-2</v>
      </c>
      <c r="AG66" s="1">
        <f>(Table2[[#This Row],[Close Price]]/Table2[[#This Row],[Current Month Low]])-1</f>
        <v>6.2061831973336812E-3</v>
      </c>
      <c r="AH66" s="1">
        <f>(Table2[[#This Row],[Current Month High]]/Table2[[#This Row],[Close Price]])-1</f>
        <v>2.1359223300970953E-2</v>
      </c>
      <c r="AI66">
        <v>47.801256424899996</v>
      </c>
      <c r="AJ66">
        <v>164.341787439613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-0.17</v>
      </c>
      <c r="AM66" t="s">
        <v>3218</v>
      </c>
      <c r="AN66">
        <v>4.26</v>
      </c>
      <c r="AO66" t="s">
        <v>3217</v>
      </c>
      <c r="AP66">
        <v>0.20049544340021899</v>
      </c>
      <c r="AQ66">
        <f>(Table2[[#This Row],[Sharpe Ratio]]-AVERAGE(Table2[Sharpe Ratio]))/_xlfn.STDEV.P(Table2[Sharpe Ratio])</f>
        <v>1.6401088507493005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27</v>
      </c>
      <c r="AT66">
        <f>_xlfn.RANK.AVG(Table2[[#This Row],[6M Return vs Nifty Z-Score]],Table2[6M Return vs Nifty Z-Score])</f>
        <v>347</v>
      </c>
      <c r="AU66">
        <f>_xlfn.RANK.AVG(Table2[[#This Row],[Sharpe Ratio Z-Score]],Table2[Sharpe Ratio Z-Score])</f>
        <v>34</v>
      </c>
      <c r="AV66">
        <f>(Table2[[#This Row],[Rank 1Y]]+Table2[[#This Row],[Rank 6M]]+Table2[[#This Row],[Rank Sharpe]])/3</f>
        <v>136</v>
      </c>
    </row>
    <row r="67" spans="1:48" x14ac:dyDescent="0.3">
      <c r="A67" t="s">
        <v>1445</v>
      </c>
      <c r="B67" t="s">
        <v>1446</v>
      </c>
      <c r="C67" t="s">
        <v>3174</v>
      </c>
      <c r="D67" t="s">
        <v>46</v>
      </c>
      <c r="E67">
        <v>7541.0228643999999</v>
      </c>
      <c r="F67">
        <v>552.20000000000005</v>
      </c>
      <c r="G67">
        <v>46.133214188305303</v>
      </c>
      <c r="H67">
        <f>(Table2[[#This Row],[1Y Return vs Nifty]]-AVERAGE(Table2[1Y Return vs Nifty]))/_xlfn.STDEV.P(Table2[1Y Return vs Nifty])</f>
        <v>0.57667716526016166</v>
      </c>
      <c r="I67">
        <v>10.254840096178899</v>
      </c>
      <c r="J67">
        <f>(Table2[[#This Row],[1M Return vs Nifty]]-AVERAGE(Table2[1M Return vs Nifty]))/_xlfn.STDEV.P(Table2[1M Return vs Nifty])</f>
        <v>1.1691985087814767</v>
      </c>
      <c r="K67">
        <v>15.4779941794406</v>
      </c>
      <c r="L67">
        <f>(Table2[[#This Row],[6M Return vs Nifty]]-AVERAGE(Table2[6M Return vs Nifty]))/_xlfn.STDEV.P(Table2[6M Return vs Nifty])</f>
        <v>0.23312040403170509</v>
      </c>
      <c r="M67">
        <v>16.1543377736838</v>
      </c>
      <c r="N67">
        <f>(Table2[[#This Row],[1W Return vs Nifty]]-AVERAGE(Table2[1W Return vs Nifty]))/_xlfn.STDEV.P(Table2[1W Return vs Nifty])</f>
        <v>2.791778719462727</v>
      </c>
      <c r="O67">
        <v>504.31</v>
      </c>
      <c r="P67">
        <v>511.105082937791</v>
      </c>
      <c r="Q67">
        <v>462.25170865104201</v>
      </c>
      <c r="R67">
        <v>78.095837617689597</v>
      </c>
      <c r="S67" s="1">
        <f>(Table2[[#This Row],[Close Price]]-Table2[[#This Row],[20D EMA]])/Table2[[#This Row],[20D EMA]]</f>
        <v>9.4961432452261588E-2</v>
      </c>
      <c r="T67" s="1">
        <f>(Table2[[#This Row],[Close Price]]-Table2[[#This Row],[50D EMA]])/Table2[[#This Row],[50D EMA]]</f>
        <v>8.0404046905577148E-2</v>
      </c>
      <c r="U67" s="1">
        <f>(Table2[[#This Row],[Close Price]]-Table2[[#This Row],[200D EMA]])/Table2[[#This Row],[200D EMA]]</f>
        <v>0.19458725552675202</v>
      </c>
      <c r="V67">
        <v>1.01971182989511</v>
      </c>
      <c r="W67">
        <v>547</v>
      </c>
      <c r="X67">
        <v>558.85</v>
      </c>
      <c r="Y67">
        <v>526.04999999999995</v>
      </c>
      <c r="Z67">
        <v>558.85</v>
      </c>
      <c r="AA67">
        <v>526.04999999999995</v>
      </c>
      <c r="AB67">
        <v>558.85</v>
      </c>
      <c r="AC67" s="1">
        <f>(Table2[[#This Row],[Close Price]]/Table2[[#This Row],[Day Low]])-1</f>
        <v>9.5063985374772564E-3</v>
      </c>
      <c r="AD67" s="1">
        <f>(Table2[[#This Row],[Day High]]/Table2[[#This Row],[Close Price]])-1</f>
        <v>1.2042738138355658E-2</v>
      </c>
      <c r="AE67" s="1">
        <f>(Table2[[#This Row],[Close Price]]/Table2[[#This Row],[Current Week Low]])-1</f>
        <v>4.9710103602319311E-2</v>
      </c>
      <c r="AF67" s="1">
        <f>(Table2[[#This Row],[Current Week High]]/Table2[[#This Row],[Close Price]])-1</f>
        <v>1.2042738138355658E-2</v>
      </c>
      <c r="AG67" s="1">
        <f>(Table2[[#This Row],[Close Price]]/Table2[[#This Row],[Current Month Low]])-1</f>
        <v>4.9710103602319311E-2</v>
      </c>
      <c r="AH67" s="1">
        <f>(Table2[[#This Row],[Current Month High]]/Table2[[#This Row],[Close Price]])-1</f>
        <v>1.2042738138355658E-2</v>
      </c>
      <c r="AI67">
        <v>12.0970662803332</v>
      </c>
      <c r="AJ67">
        <v>96.128573965547801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-0.06</v>
      </c>
      <c r="AM67" t="s">
        <v>3218</v>
      </c>
      <c r="AN67">
        <v>21.05</v>
      </c>
      <c r="AO67" t="s">
        <v>3217</v>
      </c>
      <c r="AP67">
        <v>0.19785183845117599</v>
      </c>
      <c r="AQ67">
        <f>(Table2[[#This Row],[Sharpe Ratio]]-AVERAGE(Table2[Sharpe Ratio]))/_xlfn.STDEV.P(Table2[Sharpe Ratio])</f>
        <v>1.609338827242605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149</v>
      </c>
      <c r="AT67">
        <f>_xlfn.RANK.AVG(Table2[[#This Row],[6M Return vs Nifty Z-Score]],Table2[6M Return vs Nifty Z-Score])</f>
        <v>223</v>
      </c>
      <c r="AU67">
        <f>_xlfn.RANK.AVG(Table2[[#This Row],[Sharpe Ratio Z-Score]],Table2[Sharpe Ratio Z-Score])</f>
        <v>36</v>
      </c>
      <c r="AV67">
        <f>(Table2[[#This Row],[Rank 1Y]]+Table2[[#This Row],[Rank 6M]]+Table2[[#This Row],[Rank Sharpe]])/3</f>
        <v>136</v>
      </c>
    </row>
    <row r="68" spans="1:48" x14ac:dyDescent="0.3">
      <c r="A68" t="s">
        <v>543</v>
      </c>
      <c r="B68" t="s">
        <v>544</v>
      </c>
      <c r="C68" t="s">
        <v>3180</v>
      </c>
      <c r="D68" t="s">
        <v>259</v>
      </c>
      <c r="E68">
        <v>38535.295493019999</v>
      </c>
      <c r="F68">
        <v>1874.15</v>
      </c>
      <c r="G68">
        <v>68.266550664290804</v>
      </c>
      <c r="H68">
        <f>(Table2[[#This Row],[1Y Return vs Nifty]]-AVERAGE(Table2[1Y Return vs Nifty]))/_xlfn.STDEV.P(Table2[1Y Return vs Nifty])</f>
        <v>1.0087646603956177</v>
      </c>
      <c r="I68">
        <v>-2.7510974829640902</v>
      </c>
      <c r="J68">
        <f>(Table2[[#This Row],[1M Return vs Nifty]]-AVERAGE(Table2[1M Return vs Nifty]))/_xlfn.STDEV.P(Table2[1M Return vs Nifty])</f>
        <v>-0.20771515406485333</v>
      </c>
      <c r="K68">
        <v>12.016165797166501</v>
      </c>
      <c r="L68">
        <f>(Table2[[#This Row],[6M Return vs Nifty]]-AVERAGE(Table2[6M Return vs Nifty]))/_xlfn.STDEV.P(Table2[6M Return vs Nifty])</f>
        <v>0.12506984172128477</v>
      </c>
      <c r="M68">
        <v>-1.3994046414805501</v>
      </c>
      <c r="N68">
        <f>(Table2[[#This Row],[1W Return vs Nifty]]-AVERAGE(Table2[1W Return vs Nifty]))/_xlfn.STDEV.P(Table2[1W Return vs Nifty])</f>
        <v>-0.67066358762347578</v>
      </c>
      <c r="O68">
        <v>1844.22</v>
      </c>
      <c r="P68">
        <v>1855.0405635720199</v>
      </c>
      <c r="Q68">
        <v>1629.5600656962499</v>
      </c>
      <c r="R68">
        <v>61.550216161223801</v>
      </c>
      <c r="S68" s="1">
        <f>(Table2[[#This Row],[Close Price]]-Table2[[#This Row],[20D EMA]])/Table2[[#This Row],[20D EMA]]</f>
        <v>1.6229083298088115E-2</v>
      </c>
      <c r="T68" s="1">
        <f>(Table2[[#This Row],[Close Price]]-Table2[[#This Row],[50D EMA]])/Table2[[#This Row],[50D EMA]]</f>
        <v>1.0301357718660096E-2</v>
      </c>
      <c r="U68" s="1">
        <f>(Table2[[#This Row],[Close Price]]-Table2[[#This Row],[200D EMA]])/Table2[[#This Row],[200D EMA]]</f>
        <v>0.15009568499657977</v>
      </c>
      <c r="V68">
        <v>0.52491527398129401</v>
      </c>
      <c r="W68">
        <v>1843</v>
      </c>
      <c r="X68">
        <v>1888</v>
      </c>
      <c r="Y68">
        <v>1814</v>
      </c>
      <c r="Z68">
        <v>1888</v>
      </c>
      <c r="AA68">
        <v>1814</v>
      </c>
      <c r="AB68">
        <v>1888</v>
      </c>
      <c r="AC68" s="1">
        <f>(Table2[[#This Row],[Close Price]]/Table2[[#This Row],[Day Low]])-1</f>
        <v>1.6901790558871532E-2</v>
      </c>
      <c r="AD68" s="1">
        <f>(Table2[[#This Row],[Day High]]/Table2[[#This Row],[Close Price]])-1</f>
        <v>7.390016807619304E-3</v>
      </c>
      <c r="AE68" s="1">
        <f>(Table2[[#This Row],[Close Price]]/Table2[[#This Row],[Current Week Low]])-1</f>
        <v>3.3158765159867709E-2</v>
      </c>
      <c r="AF68" s="1">
        <f>(Table2[[#This Row],[Current Week High]]/Table2[[#This Row],[Close Price]])-1</f>
        <v>7.390016807619304E-3</v>
      </c>
      <c r="AG68" s="1">
        <f>(Table2[[#This Row],[Close Price]]/Table2[[#This Row],[Current Month Low]])-1</f>
        <v>3.3158765159867709E-2</v>
      </c>
      <c r="AH68" s="1">
        <f>(Table2[[#This Row],[Current Month High]]/Table2[[#This Row],[Close Price]])-1</f>
        <v>7.390016807619304E-3</v>
      </c>
      <c r="AI68">
        <v>17.362537683749899</v>
      </c>
      <c r="AJ68">
        <v>107.880871831845</v>
      </c>
      <c r="AK68" t="str">
        <f>IF(AND(Table2[[#This Row],[20D EMA]]&gt;Table2[[#This Row],[50D EMA]],Table2[[#This Row],[50D EMA]]&gt;Table2[[#This Row],[200D EMA]]),"Uptrend","Downtrend/NoTrend")</f>
        <v>Downtrend/NoTrend</v>
      </c>
      <c r="AL68">
        <v>0.12</v>
      </c>
      <c r="AM68" t="s">
        <v>3217</v>
      </c>
      <c r="AN68">
        <v>6.46</v>
      </c>
      <c r="AO68" t="s">
        <v>3217</v>
      </c>
      <c r="AP68">
        <v>0.169218745334272</v>
      </c>
      <c r="AQ68">
        <f>(Table2[[#This Row],[Sharpe Ratio]]-AVERAGE(Table2[Sharpe Ratio]))/_xlfn.STDEV.P(Table2[Sharpe Ratio])</f>
        <v>1.2760662826456997</v>
      </c>
      <c r="AR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">
        <f>_xlfn.RANK.AVG(Table2[[#This Row],[1Y Return vs Nifty Z-Score]],Table2[1Y Return vs Nifty Z-Score])</f>
        <v>90</v>
      </c>
      <c r="AT68">
        <f>_xlfn.RANK.AVG(Table2[[#This Row],[6M Return vs Nifty Z-Score]],Table2[6M Return vs Nifty Z-Score])</f>
        <v>248</v>
      </c>
      <c r="AU68">
        <f>_xlfn.RANK.AVG(Table2[[#This Row],[Sharpe Ratio Z-Score]],Table2[Sharpe Ratio Z-Score])</f>
        <v>72</v>
      </c>
      <c r="AV68">
        <f>(Table2[[#This Row],[Rank 1Y]]+Table2[[#This Row],[Rank 6M]]+Table2[[#This Row],[Rank Sharpe]])/3</f>
        <v>136.66666666666666</v>
      </c>
    </row>
    <row r="69" spans="1:48" x14ac:dyDescent="0.3">
      <c r="A69" t="s">
        <v>882</v>
      </c>
      <c r="B69" t="s">
        <v>883</v>
      </c>
      <c r="C69" t="s">
        <v>3176</v>
      </c>
      <c r="D69" t="s">
        <v>539</v>
      </c>
      <c r="E69">
        <v>17362.105442709999</v>
      </c>
      <c r="F69">
        <v>626.35</v>
      </c>
      <c r="G69">
        <v>35.022885844068902</v>
      </c>
      <c r="H69">
        <f>(Table2[[#This Row],[1Y Return vs Nifty]]-AVERAGE(Table2[1Y Return vs Nifty]))/_xlfn.STDEV.P(Table2[1Y Return vs Nifty])</f>
        <v>0.35978108411115745</v>
      </c>
      <c r="I69">
        <v>8.7687485940695797</v>
      </c>
      <c r="J69">
        <f>(Table2[[#This Row],[1M Return vs Nifty]]-AVERAGE(Table2[1M Return vs Nifty]))/_xlfn.STDEV.P(Table2[1M Return vs Nifty])</f>
        <v>1.0118688521502182</v>
      </c>
      <c r="K69">
        <v>19.220619815584399</v>
      </c>
      <c r="L69">
        <f>(Table2[[#This Row],[6M Return vs Nifty]]-AVERAGE(Table2[6M Return vs Nifty]))/_xlfn.STDEV.P(Table2[6M Return vs Nifty])</f>
        <v>0.34993520818935187</v>
      </c>
      <c r="M69">
        <v>9.8075334948283395</v>
      </c>
      <c r="N69">
        <f>(Table2[[#This Row],[1W Return vs Nifty]]-AVERAGE(Table2[1W Return vs Nifty]))/_xlfn.STDEV.P(Table2[1W Return vs Nifty])</f>
        <v>1.5398836460269505</v>
      </c>
      <c r="O69">
        <v>584.25</v>
      </c>
      <c r="P69">
        <v>583.27230540881897</v>
      </c>
      <c r="Q69">
        <v>535.82372064810897</v>
      </c>
      <c r="R69">
        <v>75.096087200502197</v>
      </c>
      <c r="S69" s="1">
        <f>(Table2[[#This Row],[Close Price]]-Table2[[#This Row],[20D EMA]])/Table2[[#This Row],[20D EMA]]</f>
        <v>7.205819426615323E-2</v>
      </c>
      <c r="T69" s="1">
        <f>(Table2[[#This Row],[Close Price]]-Table2[[#This Row],[50D EMA]])/Table2[[#This Row],[50D EMA]]</f>
        <v>7.3855203121615129E-2</v>
      </c>
      <c r="U69" s="1">
        <f>(Table2[[#This Row],[Close Price]]-Table2[[#This Row],[200D EMA]])/Table2[[#This Row],[200D EMA]]</f>
        <v>0.16894787569761641</v>
      </c>
      <c r="V69">
        <v>1.28625091245684</v>
      </c>
      <c r="W69">
        <v>621.04999999999995</v>
      </c>
      <c r="X69">
        <v>639.9</v>
      </c>
      <c r="Y69">
        <v>615.1</v>
      </c>
      <c r="Z69">
        <v>639.9</v>
      </c>
      <c r="AA69">
        <v>615.1</v>
      </c>
      <c r="AB69">
        <v>639.9</v>
      </c>
      <c r="AC69" s="1">
        <f>(Table2[[#This Row],[Close Price]]/Table2[[#This Row],[Day Low]])-1</f>
        <v>8.5339344658241778E-3</v>
      </c>
      <c r="AD69" s="1">
        <f>(Table2[[#This Row],[Day High]]/Table2[[#This Row],[Close Price]])-1</f>
        <v>2.1633272132194348E-2</v>
      </c>
      <c r="AE69" s="1">
        <f>(Table2[[#This Row],[Close Price]]/Table2[[#This Row],[Current Week Low]])-1</f>
        <v>1.828970899040816E-2</v>
      </c>
      <c r="AF69" s="1">
        <f>(Table2[[#This Row],[Current Week High]]/Table2[[#This Row],[Close Price]])-1</f>
        <v>2.1633272132194348E-2</v>
      </c>
      <c r="AG69" s="1">
        <f>(Table2[[#This Row],[Close Price]]/Table2[[#This Row],[Current Month Low]])-1</f>
        <v>1.828970899040816E-2</v>
      </c>
      <c r="AH69" s="1">
        <f>(Table2[[#This Row],[Current Month High]]/Table2[[#This Row],[Close Price]])-1</f>
        <v>2.1633272132194348E-2</v>
      </c>
      <c r="AI69">
        <v>15.5903248982198</v>
      </c>
      <c r="AJ69">
        <v>66.560297832735003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0.12</v>
      </c>
      <c r="AM69" t="s">
        <v>3217</v>
      </c>
      <c r="AN69">
        <v>20.78</v>
      </c>
      <c r="AO69" t="s">
        <v>3217</v>
      </c>
      <c r="AP69">
        <v>0.21943622260833201</v>
      </c>
      <c r="AQ69">
        <f>(Table2[[#This Row],[Sharpe Ratio]]-AVERAGE(Table2[Sharpe Ratio]))/_xlfn.STDEV.P(Table2[Sharpe Ratio])</f>
        <v>1.8605685006223818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5.1220372911000593</v>
      </c>
      <c r="AS69">
        <f>_xlfn.RANK.AVG(Table2[[#This Row],[1Y Return vs Nifty Z-Score]],Table2[1Y Return vs Nifty Z-Score])</f>
        <v>198</v>
      </c>
      <c r="AT69">
        <f>_xlfn.RANK.AVG(Table2[[#This Row],[6M Return vs Nifty Z-Score]],Table2[6M Return vs Nifty Z-Score])</f>
        <v>198</v>
      </c>
      <c r="AU69">
        <f>_xlfn.RANK.AVG(Table2[[#This Row],[Sharpe Ratio Z-Score]],Table2[Sharpe Ratio Z-Score])</f>
        <v>17</v>
      </c>
      <c r="AV69">
        <f>(Table2[[#This Row],[Rank 1Y]]+Table2[[#This Row],[Rank 6M]]+Table2[[#This Row],[Rank Sharpe]])/3</f>
        <v>137.66666666666666</v>
      </c>
    </row>
    <row r="70" spans="1:48" x14ac:dyDescent="0.3">
      <c r="A70" t="s">
        <v>1568</v>
      </c>
      <c r="B70" t="s">
        <v>1569</v>
      </c>
      <c r="C70" t="s">
        <v>3175</v>
      </c>
      <c r="D70" t="s">
        <v>51</v>
      </c>
      <c r="E70">
        <v>6409.2477779999999</v>
      </c>
      <c r="F70">
        <v>796.35</v>
      </c>
      <c r="G70">
        <v>160.42839260237599</v>
      </c>
      <c r="H70">
        <f>(Table2[[#This Row],[1Y Return vs Nifty]]-AVERAGE(Table2[1Y Return vs Nifty]))/_xlfn.STDEV.P(Table2[1Y Return vs Nifty])</f>
        <v>2.8079502225589907</v>
      </c>
      <c r="I70">
        <v>21.037061096752801</v>
      </c>
      <c r="J70">
        <f>(Table2[[#This Row],[1M Return vs Nifty]]-AVERAGE(Table2[1M Return vs Nifty]))/_xlfn.STDEV.P(Table2[1M Return vs Nifty])</f>
        <v>2.3106915631020635</v>
      </c>
      <c r="K70">
        <v>116.540954557699</v>
      </c>
      <c r="L70">
        <f>(Table2[[#This Row],[6M Return vs Nifty]]-AVERAGE(Table2[6M Return vs Nifty]))/_xlfn.STDEV.P(Table2[6M Return vs Nifty])</f>
        <v>3.3874967889330221</v>
      </c>
      <c r="M70">
        <v>-3.1484703823871798</v>
      </c>
      <c r="N70">
        <f>(Table2[[#This Row],[1W Return vs Nifty]]-AVERAGE(Table2[1W Return vs Nifty]))/_xlfn.STDEV.P(Table2[1W Return vs Nifty])</f>
        <v>-1.0156634785845331</v>
      </c>
      <c r="O70">
        <v>717.06</v>
      </c>
      <c r="P70">
        <v>647.51477214713805</v>
      </c>
      <c r="Q70">
        <v>496.83271893986898</v>
      </c>
      <c r="R70">
        <v>72.021258826710906</v>
      </c>
      <c r="S70" s="1">
        <f>(Table2[[#This Row],[Close Price]]-Table2[[#This Row],[20D EMA]])/Table2[[#This Row],[20D EMA]]</f>
        <v>0.11057652079323918</v>
      </c>
      <c r="T70" s="1">
        <f>(Table2[[#This Row],[Close Price]]-Table2[[#This Row],[50D EMA]])/Table2[[#This Row],[50D EMA]]</f>
        <v>0.22985611179082321</v>
      </c>
      <c r="U70" s="1">
        <f>(Table2[[#This Row],[Close Price]]-Table2[[#This Row],[200D EMA]])/Table2[[#This Row],[200D EMA]]</f>
        <v>0.60285337426897845</v>
      </c>
      <c r="V70">
        <v>2.2693262993049901</v>
      </c>
      <c r="W70">
        <v>776.7</v>
      </c>
      <c r="X70">
        <v>823.95</v>
      </c>
      <c r="Y70">
        <v>771.1</v>
      </c>
      <c r="Z70">
        <v>823.95</v>
      </c>
      <c r="AA70">
        <v>771.1</v>
      </c>
      <c r="AB70">
        <v>823.95</v>
      </c>
      <c r="AC70" s="1">
        <f>(Table2[[#This Row],[Close Price]]/Table2[[#This Row],[Day Low]])-1</f>
        <v>2.5299343375820849E-2</v>
      </c>
      <c r="AD70" s="1">
        <f>(Table2[[#This Row],[Day High]]/Table2[[#This Row],[Close Price]])-1</f>
        <v>3.4658127707666297E-2</v>
      </c>
      <c r="AE70" s="1">
        <f>(Table2[[#This Row],[Close Price]]/Table2[[#This Row],[Current Week Low]])-1</f>
        <v>3.2745428608481397E-2</v>
      </c>
      <c r="AF70" s="1">
        <f>(Table2[[#This Row],[Current Week High]]/Table2[[#This Row],[Close Price]])-1</f>
        <v>3.4658127707666297E-2</v>
      </c>
      <c r="AG70" s="1">
        <f>(Table2[[#This Row],[Close Price]]/Table2[[#This Row],[Current Month Low]])-1</f>
        <v>3.2745428608481397E-2</v>
      </c>
      <c r="AH70" s="1">
        <f>(Table2[[#This Row],[Current Month High]]/Table2[[#This Row],[Close Price]])-1</f>
        <v>3.4658127707666297E-2</v>
      </c>
      <c r="AI70">
        <v>4.6524769259747396</v>
      </c>
      <c r="AJ70">
        <v>196.150985496467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0.32</v>
      </c>
      <c r="AM70" t="s">
        <v>3217</v>
      </c>
      <c r="AN70">
        <v>30.79</v>
      </c>
      <c r="AO70" t="s">
        <v>3217</v>
      </c>
      <c r="AP70">
        <v>4.8203131920150001E-2</v>
      </c>
      <c r="AQ70">
        <f>(Table2[[#This Row],[Sharpe Ratio]]-AVERAGE(Table2[Sharpe Ratio]))/_xlfn.STDEV.P(Table2[Sharpe Ratio])</f>
        <v>-0.13248504828507285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7.3579900477244715</v>
      </c>
      <c r="AS70">
        <f>_xlfn.RANK.AVG(Table2[[#This Row],[1Y Return vs Nifty Z-Score]],Table2[1Y Return vs Nifty Z-Score])</f>
        <v>17</v>
      </c>
      <c r="AT70">
        <f>_xlfn.RANK.AVG(Table2[[#This Row],[6M Return vs Nifty Z-Score]],Table2[6M Return vs Nifty Z-Score])</f>
        <v>9</v>
      </c>
      <c r="AU70">
        <f>_xlfn.RANK.AVG(Table2[[#This Row],[Sharpe Ratio Z-Score]],Table2[Sharpe Ratio Z-Score])</f>
        <v>393</v>
      </c>
      <c r="AV70">
        <f>(Table2[[#This Row],[Rank 1Y]]+Table2[[#This Row],[Rank 6M]]+Table2[[#This Row],[Rank Sharpe]])/3</f>
        <v>139.66666666666666</v>
      </c>
    </row>
    <row r="71" spans="1:48" x14ac:dyDescent="0.3">
      <c r="A71" t="s">
        <v>55</v>
      </c>
      <c r="B71" t="s">
        <v>56</v>
      </c>
      <c r="C71" t="s">
        <v>3176</v>
      </c>
      <c r="D71" t="s">
        <v>57</v>
      </c>
      <c r="E71">
        <v>362877.93336020998</v>
      </c>
      <c r="F71">
        <v>3027.3</v>
      </c>
      <c r="G71">
        <v>62.044802952241803</v>
      </c>
      <c r="H71">
        <f>(Table2[[#This Row],[1Y Return vs Nifty]]-AVERAGE(Table2[1Y Return vs Nifty]))/_xlfn.STDEV.P(Table2[1Y Return vs Nifty])</f>
        <v>0.88730356088263496</v>
      </c>
      <c r="I71">
        <v>4.4723512557999703</v>
      </c>
      <c r="J71">
        <f>(Table2[[#This Row],[1M Return vs Nifty]]-AVERAGE(Table2[1M Return vs Nifty]))/_xlfn.STDEV.P(Table2[1M Return vs Nifty])</f>
        <v>0.55701750751768131</v>
      </c>
      <c r="K71">
        <v>9.8024712900718498</v>
      </c>
      <c r="L71">
        <f>(Table2[[#This Row],[6M Return vs Nifty]]-AVERAGE(Table2[6M Return vs Nifty]))/_xlfn.STDEV.P(Table2[6M Return vs Nifty])</f>
        <v>5.5976024852772192E-2</v>
      </c>
      <c r="M71">
        <v>-2.2471678113000202</v>
      </c>
      <c r="N71">
        <f>(Table2[[#This Row],[1W Return vs Nifty]]-AVERAGE(Table2[1W Return vs Nifty]))/_xlfn.STDEV.P(Table2[1W Return vs Nifty])</f>
        <v>-0.83788326056550666</v>
      </c>
      <c r="O71">
        <v>2947.44</v>
      </c>
      <c r="P71">
        <v>2920.0014549744301</v>
      </c>
      <c r="Q71">
        <v>2586.9862388585202</v>
      </c>
      <c r="R71">
        <v>60.368952661773598</v>
      </c>
      <c r="S71" s="1">
        <f>(Table2[[#This Row],[Close Price]]-Table2[[#This Row],[20D EMA]])/Table2[[#This Row],[20D EMA]]</f>
        <v>2.7094699128735487E-2</v>
      </c>
      <c r="T71" s="1">
        <f>(Table2[[#This Row],[Close Price]]-Table2[[#This Row],[50D EMA]])/Table2[[#This Row],[50D EMA]]</f>
        <v>3.6746058753765139E-2</v>
      </c>
      <c r="U71" s="1">
        <f>(Table2[[#This Row],[Close Price]]-Table2[[#This Row],[200D EMA]])/Table2[[#This Row],[200D EMA]]</f>
        <v>0.17020336425746263</v>
      </c>
      <c r="V71">
        <v>1.0768086537038899</v>
      </c>
      <c r="W71">
        <v>2987.65</v>
      </c>
      <c r="X71">
        <v>3041.7</v>
      </c>
      <c r="Y71">
        <v>2961.9</v>
      </c>
      <c r="Z71">
        <v>3041.7</v>
      </c>
      <c r="AA71">
        <v>2961.9</v>
      </c>
      <c r="AB71">
        <v>3041.7</v>
      </c>
      <c r="AC71" s="1">
        <f>(Table2[[#This Row],[Close Price]]/Table2[[#This Row],[Day Low]])-1</f>
        <v>1.3271300185764723E-2</v>
      </c>
      <c r="AD71" s="1">
        <f>(Table2[[#This Row],[Day High]]/Table2[[#This Row],[Close Price]])-1</f>
        <v>4.7567139034783157E-3</v>
      </c>
      <c r="AE71" s="1">
        <f>(Table2[[#This Row],[Close Price]]/Table2[[#This Row],[Current Week Low]])-1</f>
        <v>2.208042135115984E-2</v>
      </c>
      <c r="AF71" s="1">
        <f>(Table2[[#This Row],[Current Week High]]/Table2[[#This Row],[Close Price]])-1</f>
        <v>4.7567139034783157E-3</v>
      </c>
      <c r="AG71" s="1">
        <f>(Table2[[#This Row],[Close Price]]/Table2[[#This Row],[Current Month Low]])-1</f>
        <v>2.208042135115984E-2</v>
      </c>
      <c r="AH71" s="1">
        <f>(Table2[[#This Row],[Current Month High]]/Table2[[#This Row],[Close Price]])-1</f>
        <v>4.7567139034783157E-3</v>
      </c>
      <c r="AI71">
        <v>6.4347768638720799</v>
      </c>
      <c r="AJ71">
        <v>92.209523809523802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0.2</v>
      </c>
      <c r="AM71" t="s">
        <v>3217</v>
      </c>
      <c r="AN71">
        <v>8.16</v>
      </c>
      <c r="AO71" t="s">
        <v>3217</v>
      </c>
      <c r="AP71">
        <v>0.19641547743767199</v>
      </c>
      <c r="AQ71">
        <f>(Table2[[#This Row],[Sharpe Ratio]]-AVERAGE(Table2[Sharpe Ratio]))/_xlfn.STDEV.P(Table2[Sharpe Ratio])</f>
        <v>1.5926204207478607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2.2550342534354422</v>
      </c>
      <c r="AS71">
        <f>_xlfn.RANK.AVG(Table2[[#This Row],[1Y Return vs Nifty Z-Score]],Table2[1Y Return vs Nifty Z-Score])</f>
        <v>105</v>
      </c>
      <c r="AT71">
        <f>_xlfn.RANK.AVG(Table2[[#This Row],[6M Return vs Nifty Z-Score]],Table2[6M Return vs Nifty Z-Score])</f>
        <v>276</v>
      </c>
      <c r="AU71">
        <f>_xlfn.RANK.AVG(Table2[[#This Row],[Sharpe Ratio Z-Score]],Table2[Sharpe Ratio Z-Score])</f>
        <v>39</v>
      </c>
      <c r="AV71">
        <f>(Table2[[#This Row],[Rank 1Y]]+Table2[[#This Row],[Rank 6M]]+Table2[[#This Row],[Rank Sharpe]])/3</f>
        <v>140</v>
      </c>
    </row>
    <row r="72" spans="1:48" x14ac:dyDescent="0.3">
      <c r="A72" t="s">
        <v>1523</v>
      </c>
      <c r="B72" t="s">
        <v>1524</v>
      </c>
      <c r="C72" t="s">
        <v>3179</v>
      </c>
      <c r="D72" t="s">
        <v>169</v>
      </c>
      <c r="E72">
        <v>6833.0330249999997</v>
      </c>
      <c r="F72">
        <v>439.35</v>
      </c>
      <c r="G72">
        <v>37.654940717734597</v>
      </c>
      <c r="H72">
        <f>(Table2[[#This Row],[1Y Return vs Nifty]]-AVERAGE(Table2[1Y Return vs Nifty]))/_xlfn.STDEV.P(Table2[1Y Return vs Nifty])</f>
        <v>0.41116411886758547</v>
      </c>
      <c r="I72">
        <v>6.0873613397639001</v>
      </c>
      <c r="J72">
        <f>(Table2[[#This Row],[1M Return vs Nifty]]-AVERAGE(Table2[1M Return vs Nifty]))/_xlfn.STDEV.P(Table2[1M Return vs Nifty])</f>
        <v>0.7279955271116415</v>
      </c>
      <c r="K72">
        <v>23.504976184514899</v>
      </c>
      <c r="L72">
        <f>(Table2[[#This Row],[6M Return vs Nifty]]-AVERAGE(Table2[6M Return vs Nifty]))/_xlfn.STDEV.P(Table2[6M Return vs Nifty])</f>
        <v>0.48365850804197802</v>
      </c>
      <c r="M72">
        <v>-5.7818896650513301</v>
      </c>
      <c r="N72">
        <f>(Table2[[#This Row],[1W Return vs Nifty]]-AVERAGE(Table2[1W Return vs Nifty]))/_xlfn.STDEV.P(Table2[1W Return vs Nifty])</f>
        <v>-1.535100423763587</v>
      </c>
      <c r="O72">
        <v>433.22</v>
      </c>
      <c r="P72">
        <v>419.16841228448197</v>
      </c>
      <c r="Q72">
        <v>370.22387720051802</v>
      </c>
      <c r="R72">
        <v>49.663452357685998</v>
      </c>
      <c r="S72" s="1">
        <f>(Table2[[#This Row],[Close Price]]-Table2[[#This Row],[20D EMA]])/Table2[[#This Row],[20D EMA]]</f>
        <v>1.4149854577350988E-2</v>
      </c>
      <c r="T72" s="1">
        <f>(Table2[[#This Row],[Close Price]]-Table2[[#This Row],[50D EMA]])/Table2[[#This Row],[50D EMA]]</f>
        <v>4.8146728436734329E-2</v>
      </c>
      <c r="U72" s="1">
        <f>(Table2[[#This Row],[Close Price]]-Table2[[#This Row],[200D EMA]])/Table2[[#This Row],[200D EMA]]</f>
        <v>0.18671438298951853</v>
      </c>
      <c r="V72">
        <v>1.6876084321304901</v>
      </c>
      <c r="W72">
        <v>434.75</v>
      </c>
      <c r="X72">
        <v>445.5</v>
      </c>
      <c r="Y72">
        <v>434.75</v>
      </c>
      <c r="Z72">
        <v>452.75</v>
      </c>
      <c r="AA72">
        <v>434.75</v>
      </c>
      <c r="AB72">
        <v>452.75</v>
      </c>
      <c r="AC72" s="1">
        <f>(Table2[[#This Row],[Close Price]]/Table2[[#This Row],[Day Low]])-1</f>
        <v>1.0580793559517021E-2</v>
      </c>
      <c r="AD72" s="1">
        <f>(Table2[[#This Row],[Day High]]/Table2[[#This Row],[Close Price]])-1</f>
        <v>1.3997951519289842E-2</v>
      </c>
      <c r="AE72" s="1">
        <f>(Table2[[#This Row],[Close Price]]/Table2[[#This Row],[Current Week Low]])-1</f>
        <v>1.0580793559517021E-2</v>
      </c>
      <c r="AF72" s="1">
        <f>(Table2[[#This Row],[Current Week High]]/Table2[[#This Row],[Close Price]])-1</f>
        <v>3.049960168430621E-2</v>
      </c>
      <c r="AG72" s="1">
        <f>(Table2[[#This Row],[Close Price]]/Table2[[#This Row],[Current Month Low]])-1</f>
        <v>1.0580793559517021E-2</v>
      </c>
      <c r="AH72" s="1">
        <f>(Table2[[#This Row],[Current Month High]]/Table2[[#This Row],[Close Price]])-1</f>
        <v>3.049960168430621E-2</v>
      </c>
      <c r="AI72">
        <v>9.1385000569022399</v>
      </c>
      <c r="AJ72">
        <v>70.986573263280803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0.11</v>
      </c>
      <c r="AM72" t="s">
        <v>3217</v>
      </c>
      <c r="AN72">
        <v>7.93</v>
      </c>
      <c r="AO72" t="s">
        <v>3217</v>
      </c>
      <c r="AP72">
        <v>0.170032078144087</v>
      </c>
      <c r="AQ72">
        <f>(Table2[[#This Row],[Sharpe Ratio]]-AVERAGE(Table2[Sharpe Ratio]))/_xlfn.STDEV.P(Table2[Sharpe Ratio])</f>
        <v>1.2855330033392864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1.3732507335969044</v>
      </c>
      <c r="AS72">
        <f>_xlfn.RANK.AVG(Table2[[#This Row],[1Y Return vs Nifty Z-Score]],Table2[1Y Return vs Nifty Z-Score])</f>
        <v>184</v>
      </c>
      <c r="AT72">
        <f>_xlfn.RANK.AVG(Table2[[#This Row],[6M Return vs Nifty Z-Score]],Table2[6M Return vs Nifty Z-Score])</f>
        <v>171</v>
      </c>
      <c r="AU72">
        <f>_xlfn.RANK.AVG(Table2[[#This Row],[Sharpe Ratio Z-Score]],Table2[Sharpe Ratio Z-Score])</f>
        <v>70</v>
      </c>
      <c r="AV72">
        <f>(Table2[[#This Row],[Rank 1Y]]+Table2[[#This Row],[Rank 6M]]+Table2[[#This Row],[Rank Sharpe]])/3</f>
        <v>141.66666666666666</v>
      </c>
    </row>
    <row r="73" spans="1:48" x14ac:dyDescent="0.3">
      <c r="A73" t="s">
        <v>482</v>
      </c>
      <c r="B73" t="s">
        <v>483</v>
      </c>
      <c r="C73" t="s">
        <v>3181</v>
      </c>
      <c r="D73" t="s">
        <v>174</v>
      </c>
      <c r="E73">
        <v>45340.928925669003</v>
      </c>
      <c r="F73">
        <v>246.87</v>
      </c>
      <c r="G73">
        <v>133.96702691429701</v>
      </c>
      <c r="H73">
        <f>(Table2[[#This Row],[1Y Return vs Nifty]]-AVERAGE(Table2[1Y Return vs Nifty]))/_xlfn.STDEV.P(Table2[1Y Return vs Nifty])</f>
        <v>2.291370843285073</v>
      </c>
      <c r="I73">
        <v>5.8390111933103004</v>
      </c>
      <c r="J73">
        <f>(Table2[[#This Row],[1M Return vs Nifty]]-AVERAGE(Table2[1M Return vs Nifty]))/_xlfn.STDEV.P(Table2[1M Return vs Nifty])</f>
        <v>0.70170317350460687</v>
      </c>
      <c r="K73">
        <v>20.696496493306899</v>
      </c>
      <c r="L73">
        <f>(Table2[[#This Row],[6M Return vs Nifty]]-AVERAGE(Table2[6M Return vs Nifty]))/_xlfn.STDEV.P(Table2[6M Return vs Nifty])</f>
        <v>0.39600026032922558</v>
      </c>
      <c r="M73">
        <v>-4.5609403094336001</v>
      </c>
      <c r="N73">
        <f>(Table2[[#This Row],[1W Return vs Nifty]]-AVERAGE(Table2[1W Return vs Nifty]))/_xlfn.STDEV.P(Table2[1W Return vs Nifty])</f>
        <v>-1.2942704854110429</v>
      </c>
      <c r="O73">
        <v>239.97</v>
      </c>
      <c r="P73">
        <v>226.332611757964</v>
      </c>
      <c r="Q73">
        <v>188.93784123924499</v>
      </c>
      <c r="R73">
        <v>57.035316543386898</v>
      </c>
      <c r="S73" s="1">
        <f>(Table2[[#This Row],[Close Price]]-Table2[[#This Row],[20D EMA]])/Table2[[#This Row],[20D EMA]]</f>
        <v>2.8753594199274934E-2</v>
      </c>
      <c r="T73" s="1">
        <f>(Table2[[#This Row],[Close Price]]-Table2[[#This Row],[50D EMA]])/Table2[[#This Row],[50D EMA]]</f>
        <v>9.0739854422739186E-2</v>
      </c>
      <c r="U73" s="1">
        <f>(Table2[[#This Row],[Close Price]]-Table2[[#This Row],[200D EMA]])/Table2[[#This Row],[200D EMA]]</f>
        <v>0.30662020048909983</v>
      </c>
      <c r="V73">
        <v>1.19539831773901</v>
      </c>
      <c r="W73">
        <v>241.41</v>
      </c>
      <c r="X73">
        <v>248.24</v>
      </c>
      <c r="Y73">
        <v>240.15</v>
      </c>
      <c r="Z73">
        <v>248.24</v>
      </c>
      <c r="AA73">
        <v>240.15</v>
      </c>
      <c r="AB73">
        <v>248.24</v>
      </c>
      <c r="AC73" s="1">
        <f>(Table2[[#This Row],[Close Price]]/Table2[[#This Row],[Day Low]])-1</f>
        <v>2.2617124394184174E-2</v>
      </c>
      <c r="AD73" s="1">
        <f>(Table2[[#This Row],[Day High]]/Table2[[#This Row],[Close Price]])-1</f>
        <v>5.549479483128783E-3</v>
      </c>
      <c r="AE73" s="1">
        <f>(Table2[[#This Row],[Close Price]]/Table2[[#This Row],[Current Week Low]])-1</f>
        <v>2.7982510930668392E-2</v>
      </c>
      <c r="AF73" s="1">
        <f>(Table2[[#This Row],[Current Week High]]/Table2[[#This Row],[Close Price]])-1</f>
        <v>5.549479483128783E-3</v>
      </c>
      <c r="AG73" s="1">
        <f>(Table2[[#This Row],[Close Price]]/Table2[[#This Row],[Current Month Low]])-1</f>
        <v>2.7982510930668392E-2</v>
      </c>
      <c r="AH73" s="1">
        <f>(Table2[[#This Row],[Current Month High]]/Table2[[#This Row],[Close Price]])-1</f>
        <v>5.549479483128783E-3</v>
      </c>
      <c r="AI73">
        <v>6.5297525013164801</v>
      </c>
      <c r="AJ73">
        <v>161.099947117927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0.38</v>
      </c>
      <c r="AM73" t="s">
        <v>3217</v>
      </c>
      <c r="AN73">
        <v>12.37</v>
      </c>
      <c r="AO73" t="s">
        <v>3217</v>
      </c>
      <c r="AP73">
        <v>0.104727075760723</v>
      </c>
      <c r="AQ73">
        <f>(Table2[[#This Row],[Sharpe Ratio]]-AVERAGE(Table2[Sharpe Ratio]))/_xlfn.STDEV.P(Table2[Sharpe Ratio])</f>
        <v>0.52542077130237219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2.6202245630102348</v>
      </c>
      <c r="AS73">
        <f>_xlfn.RANK.AVG(Table2[[#This Row],[1Y Return vs Nifty Z-Score]],Table2[1Y Return vs Nifty Z-Score])</f>
        <v>25</v>
      </c>
      <c r="AT73">
        <f>_xlfn.RANK.AVG(Table2[[#This Row],[6M Return vs Nifty Z-Score]],Table2[6M Return vs Nifty Z-Score])</f>
        <v>193</v>
      </c>
      <c r="AU73">
        <f>_xlfn.RANK.AVG(Table2[[#This Row],[Sharpe Ratio Z-Score]],Table2[Sharpe Ratio Z-Score])</f>
        <v>215</v>
      </c>
      <c r="AV73">
        <f>(Table2[[#This Row],[Rank 1Y]]+Table2[[#This Row],[Rank 6M]]+Table2[[#This Row],[Rank Sharpe]])/3</f>
        <v>144.33333333333334</v>
      </c>
    </row>
    <row r="74" spans="1:48" x14ac:dyDescent="0.3">
      <c r="A74" t="s">
        <v>443</v>
      </c>
      <c r="B74" t="s">
        <v>444</v>
      </c>
      <c r="C74" t="s">
        <v>3179</v>
      </c>
      <c r="D74" t="s">
        <v>169</v>
      </c>
      <c r="E74">
        <v>51794.433109124999</v>
      </c>
      <c r="F74">
        <v>12220.95</v>
      </c>
      <c r="G74">
        <v>133.32257324723</v>
      </c>
      <c r="H74">
        <f>(Table2[[#This Row],[1Y Return vs Nifty]]-AVERAGE(Table2[1Y Return vs Nifty]))/_xlfn.STDEV.P(Table2[1Y Return vs Nifty])</f>
        <v>2.2787898042250121</v>
      </c>
      <c r="I74">
        <v>-11.824523300712601</v>
      </c>
      <c r="J74">
        <f>(Table2[[#This Row],[1M Return vs Nifty]]-AVERAGE(Table2[1M Return vs Nifty]))/_xlfn.STDEV.P(Table2[1M Return vs Nifty])</f>
        <v>-1.1683013402784113</v>
      </c>
      <c r="K74">
        <v>4.9501188113301096</v>
      </c>
      <c r="L74">
        <f>(Table2[[#This Row],[6M Return vs Nifty]]-AVERAGE(Table2[6M Return vs Nifty]))/_xlfn.STDEV.P(Table2[6M Return vs Nifty])</f>
        <v>-9.54755654516527E-2</v>
      </c>
      <c r="M74">
        <v>-4.2245588790020001</v>
      </c>
      <c r="N74">
        <f>(Table2[[#This Row],[1W Return vs Nifty]]-AVERAGE(Table2[1W Return vs Nifty]))/_xlfn.STDEV.P(Table2[1W Return vs Nifty])</f>
        <v>-1.2279198880000668</v>
      </c>
      <c r="O74">
        <v>12532.98</v>
      </c>
      <c r="P74">
        <v>12970.2951836784</v>
      </c>
      <c r="Q74">
        <v>11022.619263508201</v>
      </c>
      <c r="R74">
        <v>47.417599043890803</v>
      </c>
      <c r="S74" s="1">
        <f>(Table2[[#This Row],[Close Price]]-Table2[[#This Row],[20D EMA]])/Table2[[#This Row],[20D EMA]]</f>
        <v>-2.4896712513703751E-2</v>
      </c>
      <c r="T74" s="1">
        <f>(Table2[[#This Row],[Close Price]]-Table2[[#This Row],[50D EMA]])/Table2[[#This Row],[50D EMA]]</f>
        <v>-5.7773949865178253E-2</v>
      </c>
      <c r="U74" s="1">
        <f>(Table2[[#This Row],[Close Price]]-Table2[[#This Row],[200D EMA]])/Table2[[#This Row],[200D EMA]]</f>
        <v>0.10871560632226754</v>
      </c>
      <c r="V74">
        <v>1.6424515209313799</v>
      </c>
      <c r="W74">
        <v>12130.15</v>
      </c>
      <c r="X74">
        <v>12436</v>
      </c>
      <c r="Y74">
        <v>11562.1</v>
      </c>
      <c r="Z74">
        <v>12436</v>
      </c>
      <c r="AA74">
        <v>11562.1</v>
      </c>
      <c r="AB74">
        <v>12436</v>
      </c>
      <c r="AC74" s="1">
        <f>(Table2[[#This Row],[Close Price]]/Table2[[#This Row],[Day Low]])-1</f>
        <v>7.4854803938946279E-3</v>
      </c>
      <c r="AD74" s="1">
        <f>(Table2[[#This Row],[Day High]]/Table2[[#This Row],[Close Price]])-1</f>
        <v>1.7596831670205537E-2</v>
      </c>
      <c r="AE74" s="1">
        <f>(Table2[[#This Row],[Close Price]]/Table2[[#This Row],[Current Week Low]])-1</f>
        <v>5.6983592945918149E-2</v>
      </c>
      <c r="AF74" s="1">
        <f>(Table2[[#This Row],[Current Week High]]/Table2[[#This Row],[Close Price]])-1</f>
        <v>1.7596831670205537E-2</v>
      </c>
      <c r="AG74" s="1">
        <f>(Table2[[#This Row],[Close Price]]/Table2[[#This Row],[Current Month Low]])-1</f>
        <v>5.6983592945918149E-2</v>
      </c>
      <c r="AH74" s="1">
        <f>(Table2[[#This Row],[Current Month High]]/Table2[[#This Row],[Close Price]])-1</f>
        <v>1.7596831670205537E-2</v>
      </c>
      <c r="AI74">
        <v>35.422778098265603</v>
      </c>
      <c r="AJ74">
        <v>159.29198845794701</v>
      </c>
      <c r="AK74" t="str">
        <f>IF(AND(Table2[[#This Row],[20D EMA]]&gt;Table2[[#This Row],[50D EMA]],Table2[[#This Row],[50D EMA]]&gt;Table2[[#This Row],[200D EMA]]),"Uptrend","Downtrend/NoTrend")</f>
        <v>Downtrend/NoTrend</v>
      </c>
      <c r="AL74">
        <v>0.04</v>
      </c>
      <c r="AM74" t="s">
        <v>3217</v>
      </c>
      <c r="AN74">
        <v>0.82</v>
      </c>
      <c r="AO74" t="s">
        <v>3217</v>
      </c>
      <c r="AP74">
        <v>0.154838166848906</v>
      </c>
      <c r="AQ74">
        <f>(Table2[[#This Row],[Sharpe Ratio]]-AVERAGE(Table2[Sharpe Ratio]))/_xlfn.STDEV.P(Table2[Sharpe Ratio])</f>
        <v>1.1086847159729734</v>
      </c>
      <c r="AR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4">
        <f>_xlfn.RANK.AVG(Table2[[#This Row],[1Y Return vs Nifty Z-Score]],Table2[1Y Return vs Nifty Z-Score])</f>
        <v>26</v>
      </c>
      <c r="AT74">
        <f>_xlfn.RANK.AVG(Table2[[#This Row],[6M Return vs Nifty Z-Score]],Table2[6M Return vs Nifty Z-Score])</f>
        <v>319</v>
      </c>
      <c r="AU74">
        <f>_xlfn.RANK.AVG(Table2[[#This Row],[Sharpe Ratio Z-Score]],Table2[Sharpe Ratio Z-Score])</f>
        <v>97</v>
      </c>
      <c r="AV74">
        <f>(Table2[[#This Row],[Rank 1Y]]+Table2[[#This Row],[Rank 6M]]+Table2[[#This Row],[Rank Sharpe]])/3</f>
        <v>147.33333333333334</v>
      </c>
    </row>
    <row r="75" spans="1:48" x14ac:dyDescent="0.3">
      <c r="A75" t="s">
        <v>747</v>
      </c>
      <c r="B75" t="s">
        <v>748</v>
      </c>
      <c r="C75" t="s">
        <v>3179</v>
      </c>
      <c r="D75" t="s">
        <v>169</v>
      </c>
      <c r="E75">
        <v>23513.35525461</v>
      </c>
      <c r="F75">
        <v>740.3</v>
      </c>
      <c r="G75">
        <v>50.4784605732738</v>
      </c>
      <c r="H75">
        <f>(Table2[[#This Row],[1Y Return vs Nifty]]-AVERAGE(Table2[1Y Return vs Nifty]))/_xlfn.STDEV.P(Table2[1Y Return vs Nifty])</f>
        <v>0.66150516343678256</v>
      </c>
      <c r="I75">
        <v>4.3337332955181598</v>
      </c>
      <c r="J75">
        <f>(Table2[[#This Row],[1M Return vs Nifty]]-AVERAGE(Table2[1M Return vs Nifty]))/_xlfn.STDEV.P(Table2[1M Return vs Nifty])</f>
        <v>0.54234228996673783</v>
      </c>
      <c r="K75">
        <v>21.797512234742999</v>
      </c>
      <c r="L75">
        <f>(Table2[[#This Row],[6M Return vs Nifty]]-AVERAGE(Table2[6M Return vs Nifty]))/_xlfn.STDEV.P(Table2[6M Return vs Nifty])</f>
        <v>0.43036515564984396</v>
      </c>
      <c r="M75">
        <v>-4.1876715414638799</v>
      </c>
      <c r="N75">
        <f>(Table2[[#This Row],[1W Return vs Nifty]]-AVERAGE(Table2[1W Return vs Nifty]))/_xlfn.STDEV.P(Table2[1W Return vs Nifty])</f>
        <v>-1.2206439308242671</v>
      </c>
      <c r="O75">
        <v>728.35</v>
      </c>
      <c r="P75">
        <v>715.12132164908598</v>
      </c>
      <c r="Q75">
        <v>629.82499637109402</v>
      </c>
      <c r="R75">
        <v>50.7125040015042</v>
      </c>
      <c r="S75" s="1">
        <f>(Table2[[#This Row],[Close Price]]-Table2[[#This Row],[20D EMA]])/Table2[[#This Row],[20D EMA]]</f>
        <v>1.6406947209445914E-2</v>
      </c>
      <c r="T75" s="1">
        <f>(Table2[[#This Row],[Close Price]]-Table2[[#This Row],[50D EMA]])/Table2[[#This Row],[50D EMA]]</f>
        <v>3.5208960477994648E-2</v>
      </c>
      <c r="U75" s="1">
        <f>(Table2[[#This Row],[Close Price]]-Table2[[#This Row],[200D EMA]])/Table2[[#This Row],[200D EMA]]</f>
        <v>0.1754058734814232</v>
      </c>
      <c r="V75">
        <v>3.5639516606215</v>
      </c>
      <c r="W75">
        <v>732.55</v>
      </c>
      <c r="X75">
        <v>755.5</v>
      </c>
      <c r="Y75">
        <v>732.55</v>
      </c>
      <c r="Z75">
        <v>771.95</v>
      </c>
      <c r="AA75">
        <v>732.55</v>
      </c>
      <c r="AB75">
        <v>771.95</v>
      </c>
      <c r="AC75" s="1">
        <f>(Table2[[#This Row],[Close Price]]/Table2[[#This Row],[Day Low]])-1</f>
        <v>1.0579482629172077E-2</v>
      </c>
      <c r="AD75" s="1">
        <f>(Table2[[#This Row],[Day High]]/Table2[[#This Row],[Close Price]])-1</f>
        <v>2.0532216668918135E-2</v>
      </c>
      <c r="AE75" s="1">
        <f>(Table2[[#This Row],[Close Price]]/Table2[[#This Row],[Current Week Low]])-1</f>
        <v>1.0579482629172077E-2</v>
      </c>
      <c r="AF75" s="1">
        <f>(Table2[[#This Row],[Current Week High]]/Table2[[#This Row],[Close Price]])-1</f>
        <v>4.2752937998109086E-2</v>
      </c>
      <c r="AG75" s="1">
        <f>(Table2[[#This Row],[Close Price]]/Table2[[#This Row],[Current Month Low]])-1</f>
        <v>1.0579482629172077E-2</v>
      </c>
      <c r="AH75" s="1">
        <f>(Table2[[#This Row],[Current Month High]]/Table2[[#This Row],[Close Price]])-1</f>
        <v>4.2752937998109086E-2</v>
      </c>
      <c r="AI75">
        <v>19.546129947318601</v>
      </c>
      <c r="AJ75">
        <v>111.302982731554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0.03</v>
      </c>
      <c r="AM75" t="s">
        <v>3217</v>
      </c>
      <c r="AN75">
        <v>14.6</v>
      </c>
      <c r="AO75" t="s">
        <v>3217</v>
      </c>
      <c r="AP75">
        <v>0.14578369247605499</v>
      </c>
      <c r="AQ75">
        <f>(Table2[[#This Row],[Sharpe Ratio]]-AVERAGE(Table2[Sharpe Ratio]))/_xlfn.STDEV.P(Table2[Sharpe Ratio])</f>
        <v>1.0032959023401902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1.416864580569287</v>
      </c>
      <c r="AS75">
        <f>_xlfn.RANK.AVG(Table2[[#This Row],[1Y Return vs Nifty Z-Score]],Table2[1Y Return vs Nifty Z-Score])</f>
        <v>137</v>
      </c>
      <c r="AT75">
        <f>_xlfn.RANK.AVG(Table2[[#This Row],[6M Return vs Nifty Z-Score]],Table2[6M Return vs Nifty Z-Score])</f>
        <v>186</v>
      </c>
      <c r="AU75">
        <f>_xlfn.RANK.AVG(Table2[[#This Row],[Sharpe Ratio Z-Score]],Table2[Sharpe Ratio Z-Score])</f>
        <v>120</v>
      </c>
      <c r="AV75">
        <f>(Table2[[#This Row],[Rank 1Y]]+Table2[[#This Row],[Rank 6M]]+Table2[[#This Row],[Rank Sharpe]])/3</f>
        <v>147.66666666666666</v>
      </c>
    </row>
    <row r="76" spans="1:48" x14ac:dyDescent="0.3">
      <c r="A76" t="s">
        <v>1296</v>
      </c>
      <c r="B76" t="s">
        <v>1297</v>
      </c>
      <c r="C76" t="s">
        <v>3179</v>
      </c>
      <c r="D76" t="s">
        <v>270</v>
      </c>
      <c r="E76">
        <v>9143.0615333679998</v>
      </c>
      <c r="F76">
        <v>78.680000000000007</v>
      </c>
      <c r="G76">
        <v>50.809635332067401</v>
      </c>
      <c r="H76">
        <f>(Table2[[#This Row],[1Y Return vs Nifty]]-AVERAGE(Table2[1Y Return vs Nifty]))/_xlfn.STDEV.P(Table2[1Y Return vs Nifty])</f>
        <v>0.66797036456605985</v>
      </c>
      <c r="I76">
        <v>5.1281772846703397</v>
      </c>
      <c r="J76">
        <f>(Table2[[#This Row],[1M Return vs Nifty]]-AVERAGE(Table2[1M Return vs Nifty]))/_xlfn.STDEV.P(Table2[1M Return vs Nifty])</f>
        <v>0.62644855115501108</v>
      </c>
      <c r="K76">
        <v>15.9169622660662</v>
      </c>
      <c r="L76">
        <f>(Table2[[#This Row],[6M Return vs Nifty]]-AVERAGE(Table2[6M Return vs Nifty]))/_xlfn.STDEV.P(Table2[6M Return vs Nifty])</f>
        <v>0.2468214727614807</v>
      </c>
      <c r="M76">
        <v>12.2165029806512</v>
      </c>
      <c r="N76">
        <f>(Table2[[#This Row],[1W Return vs Nifty]]-AVERAGE(Table2[1W Return vs Nifty]))/_xlfn.STDEV.P(Table2[1W Return vs Nifty])</f>
        <v>2.0150482956453248</v>
      </c>
      <c r="O76">
        <v>73.23</v>
      </c>
      <c r="P76">
        <v>74.457857535387703</v>
      </c>
      <c r="Q76">
        <v>68.404577038743597</v>
      </c>
      <c r="R76">
        <v>76.346606698244102</v>
      </c>
      <c r="S76" s="1">
        <f>(Table2[[#This Row],[Close Price]]-Table2[[#This Row],[20D EMA]])/Table2[[#This Row],[20D EMA]]</f>
        <v>7.4423050662296902E-2</v>
      </c>
      <c r="T76" s="1">
        <f>(Table2[[#This Row],[Close Price]]-Table2[[#This Row],[50D EMA]])/Table2[[#This Row],[50D EMA]]</f>
        <v>5.67051296447207E-2</v>
      </c>
      <c r="U76" s="1">
        <f>(Table2[[#This Row],[Close Price]]-Table2[[#This Row],[200D EMA]])/Table2[[#This Row],[200D EMA]]</f>
        <v>0.15021543010837599</v>
      </c>
      <c r="V76">
        <v>0.76821312140241804</v>
      </c>
      <c r="W76">
        <v>77.5</v>
      </c>
      <c r="X76">
        <v>79.650000000000006</v>
      </c>
      <c r="Y76">
        <v>74.900000000000006</v>
      </c>
      <c r="Z76">
        <v>79.650000000000006</v>
      </c>
      <c r="AA76">
        <v>74.900000000000006</v>
      </c>
      <c r="AB76">
        <v>79.650000000000006</v>
      </c>
      <c r="AC76" s="1">
        <f>(Table2[[#This Row],[Close Price]]/Table2[[#This Row],[Day Low]])-1</f>
        <v>1.5225806451613089E-2</v>
      </c>
      <c r="AD76" s="1">
        <f>(Table2[[#This Row],[Day High]]/Table2[[#This Row],[Close Price]])-1</f>
        <v>1.2328418912048722E-2</v>
      </c>
      <c r="AE76" s="1">
        <f>(Table2[[#This Row],[Close Price]]/Table2[[#This Row],[Current Week Low]])-1</f>
        <v>5.0467289719626107E-2</v>
      </c>
      <c r="AF76" s="1">
        <f>(Table2[[#This Row],[Current Week High]]/Table2[[#This Row],[Close Price]])-1</f>
        <v>1.2328418912048722E-2</v>
      </c>
      <c r="AG76" s="1">
        <f>(Table2[[#This Row],[Close Price]]/Table2[[#This Row],[Current Month Low]])-1</f>
        <v>5.0467289719626107E-2</v>
      </c>
      <c r="AH76" s="1">
        <f>(Table2[[#This Row],[Current Month High]]/Table2[[#This Row],[Close Price]])-1</f>
        <v>1.2328418912048722E-2</v>
      </c>
      <c r="AI76">
        <v>18.708693441789499</v>
      </c>
      <c r="AJ76">
        <v>98.686868686868607</v>
      </c>
      <c r="AK76" t="str">
        <f>IF(AND(Table2[[#This Row],[20D EMA]]&gt;Table2[[#This Row],[50D EMA]],Table2[[#This Row],[50D EMA]]&gt;Table2[[#This Row],[200D EMA]]),"Uptrend","Downtrend/NoTrend")</f>
        <v>Downtrend/NoTrend</v>
      </c>
      <c r="AL76">
        <v>0.08</v>
      </c>
      <c r="AM76" t="s">
        <v>3217</v>
      </c>
      <c r="AN76">
        <v>12.74</v>
      </c>
      <c r="AO76" t="s">
        <v>3217</v>
      </c>
      <c r="AP76">
        <v>0.15715884258316501</v>
      </c>
      <c r="AQ76">
        <f>(Table2[[#This Row],[Sharpe Ratio]]-AVERAGE(Table2[Sharpe Ratio]))/_xlfn.STDEV.P(Table2[Sharpe Ratio])</f>
        <v>1.1356960313060065</v>
      </c>
      <c r="AR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6">
        <f>_xlfn.RANK.AVG(Table2[[#This Row],[1Y Return vs Nifty Z-Score]],Table2[1Y Return vs Nifty Z-Score])</f>
        <v>135</v>
      </c>
      <c r="AT76">
        <f>_xlfn.RANK.AVG(Table2[[#This Row],[6M Return vs Nifty Z-Score]],Table2[6M Return vs Nifty Z-Score])</f>
        <v>217</v>
      </c>
      <c r="AU76">
        <f>_xlfn.RANK.AVG(Table2[[#This Row],[Sharpe Ratio Z-Score]],Table2[Sharpe Ratio Z-Score])</f>
        <v>95</v>
      </c>
      <c r="AV76">
        <f>(Table2[[#This Row],[Rank 1Y]]+Table2[[#This Row],[Rank 6M]]+Table2[[#This Row],[Rank Sharpe]])/3</f>
        <v>149</v>
      </c>
    </row>
    <row r="77" spans="1:48" x14ac:dyDescent="0.3">
      <c r="A77" t="s">
        <v>638</v>
      </c>
      <c r="B77" t="s">
        <v>639</v>
      </c>
      <c r="C77" t="s">
        <v>3174</v>
      </c>
      <c r="D77" t="s">
        <v>46</v>
      </c>
      <c r="E77">
        <v>29132.928</v>
      </c>
      <c r="F77">
        <v>1094.4000000000001</v>
      </c>
      <c r="G77">
        <v>58.271100369865401</v>
      </c>
      <c r="H77">
        <f>(Table2[[#This Row],[1Y Return vs Nifty]]-AVERAGE(Table2[1Y Return vs Nifty]))/_xlfn.STDEV.P(Table2[1Y Return vs Nifty])</f>
        <v>0.81363325374324924</v>
      </c>
      <c r="I77">
        <v>9.5064410947678599</v>
      </c>
      <c r="J77">
        <f>(Table2[[#This Row],[1M Return vs Nifty]]-AVERAGE(Table2[1M Return vs Nifty]))/_xlfn.STDEV.P(Table2[1M Return vs Nifty])</f>
        <v>1.0899669421194975</v>
      </c>
      <c r="K77">
        <v>36.0837116457188</v>
      </c>
      <c r="L77">
        <f>(Table2[[#This Row],[6M Return vs Nifty]]-AVERAGE(Table2[6M Return vs Nifty]))/_xlfn.STDEV.P(Table2[6M Return vs Nifty])</f>
        <v>0.87626590784735992</v>
      </c>
      <c r="M77">
        <v>-0.89645200511790701</v>
      </c>
      <c r="N77">
        <f>(Table2[[#This Row],[1W Return vs Nifty]]-AVERAGE(Table2[1W Return vs Nifty]))/_xlfn.STDEV.P(Table2[1W Return vs Nifty])</f>
        <v>-0.57145713663339193</v>
      </c>
      <c r="O77">
        <v>1021.14</v>
      </c>
      <c r="P77">
        <v>991.47617483639101</v>
      </c>
      <c r="Q77">
        <v>868.65809767429403</v>
      </c>
      <c r="R77">
        <v>76.384373331209702</v>
      </c>
      <c r="S77" s="1">
        <f>(Table2[[#This Row],[Close Price]]-Table2[[#This Row],[20D EMA]])/Table2[[#This Row],[20D EMA]]</f>
        <v>7.1743345672483805E-2</v>
      </c>
      <c r="T77" s="1">
        <f>(Table2[[#This Row],[Close Price]]-Table2[[#This Row],[50D EMA]])/Table2[[#This Row],[50D EMA]]</f>
        <v>0.10380867213535727</v>
      </c>
      <c r="U77" s="1">
        <f>(Table2[[#This Row],[Close Price]]-Table2[[#This Row],[200D EMA]])/Table2[[#This Row],[200D EMA]]</f>
        <v>0.25987428532594958</v>
      </c>
      <c r="V77">
        <v>0.91919503261879298</v>
      </c>
      <c r="W77">
        <v>1065</v>
      </c>
      <c r="X77">
        <v>1110.95</v>
      </c>
      <c r="Y77">
        <v>1056.5999999999999</v>
      </c>
      <c r="Z77">
        <v>1110.95</v>
      </c>
      <c r="AA77">
        <v>1056.5999999999999</v>
      </c>
      <c r="AB77">
        <v>1110.95</v>
      </c>
      <c r="AC77" s="1">
        <f>(Table2[[#This Row],[Close Price]]/Table2[[#This Row],[Day Low]])-1</f>
        <v>2.7605633802816998E-2</v>
      </c>
      <c r="AD77" s="1">
        <f>(Table2[[#This Row],[Day High]]/Table2[[#This Row],[Close Price]])-1</f>
        <v>1.5122441520467822E-2</v>
      </c>
      <c r="AE77" s="1">
        <f>(Table2[[#This Row],[Close Price]]/Table2[[#This Row],[Current Week Low]])-1</f>
        <v>3.5775127768313597E-2</v>
      </c>
      <c r="AF77" s="1">
        <f>(Table2[[#This Row],[Current Week High]]/Table2[[#This Row],[Close Price]])-1</f>
        <v>1.5122441520467822E-2</v>
      </c>
      <c r="AG77" s="1">
        <f>(Table2[[#This Row],[Close Price]]/Table2[[#This Row],[Current Month Low]])-1</f>
        <v>3.5775127768313597E-2</v>
      </c>
      <c r="AH77" s="1">
        <f>(Table2[[#This Row],[Current Month High]]/Table2[[#This Row],[Close Price]])-1</f>
        <v>1.5122441520467822E-2</v>
      </c>
      <c r="AI77">
        <v>1.51224415204678</v>
      </c>
      <c r="AJ77">
        <v>86.741745584847706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0.16</v>
      </c>
      <c r="AM77" t="s">
        <v>3217</v>
      </c>
      <c r="AN77">
        <v>13.33</v>
      </c>
      <c r="AO77" t="s">
        <v>3217</v>
      </c>
      <c r="AP77">
        <v>0.101980282974807</v>
      </c>
      <c r="AQ77">
        <f>(Table2[[#This Row],[Sharpe Ratio]]-AVERAGE(Table2[Sharpe Ratio]))/_xlfn.STDEV.P(Table2[Sharpe Ratio])</f>
        <v>0.49344970141114169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2.7018586684878567</v>
      </c>
      <c r="AS77">
        <f>_xlfn.RANK.AVG(Table2[[#This Row],[1Y Return vs Nifty Z-Score]],Table2[1Y Return vs Nifty Z-Score])</f>
        <v>117</v>
      </c>
      <c r="AT77">
        <f>_xlfn.RANK.AVG(Table2[[#This Row],[6M Return vs Nifty Z-Score]],Table2[6M Return vs Nifty Z-Score])</f>
        <v>110</v>
      </c>
      <c r="AU77">
        <f>_xlfn.RANK.AVG(Table2[[#This Row],[Sharpe Ratio Z-Score]],Table2[Sharpe Ratio Z-Score])</f>
        <v>221</v>
      </c>
      <c r="AV77">
        <f>(Table2[[#This Row],[Rank 1Y]]+Table2[[#This Row],[Rank 6M]]+Table2[[#This Row],[Rank Sharpe]])/3</f>
        <v>149.33333333333334</v>
      </c>
    </row>
    <row r="78" spans="1:48" x14ac:dyDescent="0.3">
      <c r="A78" t="s">
        <v>1472</v>
      </c>
      <c r="B78" t="s">
        <v>1473</v>
      </c>
      <c r="C78" t="s">
        <v>3174</v>
      </c>
      <c r="D78" t="s">
        <v>46</v>
      </c>
      <c r="E78">
        <v>7293.7506240940002</v>
      </c>
      <c r="F78">
        <v>259.82</v>
      </c>
      <c r="G78">
        <v>63.6654869148717</v>
      </c>
      <c r="H78">
        <f>(Table2[[#This Row],[1Y Return vs Nifty]]-AVERAGE(Table2[1Y Return vs Nifty]))/_xlfn.STDEV.P(Table2[1Y Return vs Nifty])</f>
        <v>0.91894258984597055</v>
      </c>
      <c r="I78">
        <v>2.1826160139145001</v>
      </c>
      <c r="J78">
        <f>(Table2[[#This Row],[1M Return vs Nifty]]-AVERAGE(Table2[1M Return vs Nifty]))/_xlfn.STDEV.P(Table2[1M Return vs Nifty])</f>
        <v>0.31460762974702405</v>
      </c>
      <c r="K78">
        <v>28.077678453237102</v>
      </c>
      <c r="L78">
        <f>(Table2[[#This Row],[6M Return vs Nifty]]-AVERAGE(Table2[6M Return vs Nifty]))/_xlfn.STDEV.P(Table2[6M Return vs Nifty])</f>
        <v>0.6263816580234921</v>
      </c>
      <c r="M78">
        <v>4.2037817535119597</v>
      </c>
      <c r="N78">
        <f>(Table2[[#This Row],[1W Return vs Nifty]]-AVERAGE(Table2[1W Return vs Nifty]))/_xlfn.STDEV.P(Table2[1W Return vs Nifty])</f>
        <v>0.4345542724581431</v>
      </c>
      <c r="O78">
        <v>240.31</v>
      </c>
      <c r="P78">
        <v>238.627643016798</v>
      </c>
      <c r="Q78">
        <v>213.18626917682701</v>
      </c>
      <c r="R78">
        <v>76.771989138697606</v>
      </c>
      <c r="S78" s="1">
        <f>(Table2[[#This Row],[Close Price]]-Table2[[#This Row],[20D EMA]])/Table2[[#This Row],[20D EMA]]</f>
        <v>8.1186800382838792E-2</v>
      </c>
      <c r="T78" s="1">
        <f>(Table2[[#This Row],[Close Price]]-Table2[[#This Row],[50D EMA]])/Table2[[#This Row],[50D EMA]]</f>
        <v>8.8809312765621914E-2</v>
      </c>
      <c r="U78" s="1">
        <f>(Table2[[#This Row],[Close Price]]-Table2[[#This Row],[200D EMA]])/Table2[[#This Row],[200D EMA]]</f>
        <v>0.21874640896545128</v>
      </c>
      <c r="V78">
        <v>1.16173040910671</v>
      </c>
      <c r="W78">
        <v>252.68</v>
      </c>
      <c r="X78">
        <v>261</v>
      </c>
      <c r="Y78">
        <v>249.02</v>
      </c>
      <c r="Z78">
        <v>261</v>
      </c>
      <c r="AA78">
        <v>249.02</v>
      </c>
      <c r="AB78">
        <v>261</v>
      </c>
      <c r="AC78" s="1">
        <f>(Table2[[#This Row],[Close Price]]/Table2[[#This Row],[Day Low]])-1</f>
        <v>2.8257084058888715E-2</v>
      </c>
      <c r="AD78" s="1">
        <f>(Table2[[#This Row],[Day High]]/Table2[[#This Row],[Close Price]])-1</f>
        <v>4.5416057270417642E-3</v>
      </c>
      <c r="AE78" s="1">
        <f>(Table2[[#This Row],[Close Price]]/Table2[[#This Row],[Current Week Low]])-1</f>
        <v>4.3370010440928475E-2</v>
      </c>
      <c r="AF78" s="1">
        <f>(Table2[[#This Row],[Current Week High]]/Table2[[#This Row],[Close Price]])-1</f>
        <v>4.5416057270417642E-3</v>
      </c>
      <c r="AG78" s="1">
        <f>(Table2[[#This Row],[Close Price]]/Table2[[#This Row],[Current Month Low]])-1</f>
        <v>4.3370010440928475E-2</v>
      </c>
      <c r="AH78" s="1">
        <f>(Table2[[#This Row],[Current Month High]]/Table2[[#This Row],[Close Price]])-1</f>
        <v>4.5416057270417642E-3</v>
      </c>
      <c r="AI78">
        <v>9.5912554845662505</v>
      </c>
      <c r="AJ78">
        <v>98.563240351547506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0.11</v>
      </c>
      <c r="AM78" t="s">
        <v>3217</v>
      </c>
      <c r="AN78">
        <v>11.36</v>
      </c>
      <c r="AO78" t="s">
        <v>3217</v>
      </c>
      <c r="AP78">
        <v>0.105567471900642</v>
      </c>
      <c r="AQ78">
        <f>(Table2[[#This Row],[Sharpe Ratio]]-AVERAGE(Table2[Sharpe Ratio]))/_xlfn.STDEV.P(Table2[Sharpe Ratio])</f>
        <v>0.53520249341240411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2.8296886434870339</v>
      </c>
      <c r="AS78">
        <f>_xlfn.RANK.AVG(Table2[[#This Row],[1Y Return vs Nifty Z-Score]],Table2[1Y Return vs Nifty Z-Score])</f>
        <v>99</v>
      </c>
      <c r="AT78">
        <f>_xlfn.RANK.AVG(Table2[[#This Row],[6M Return vs Nifty Z-Score]],Table2[6M Return vs Nifty Z-Score])</f>
        <v>141</v>
      </c>
      <c r="AU78">
        <f>_xlfn.RANK.AVG(Table2[[#This Row],[Sharpe Ratio Z-Score]],Table2[Sharpe Ratio Z-Score])</f>
        <v>210</v>
      </c>
      <c r="AV78">
        <f>(Table2[[#This Row],[Rank 1Y]]+Table2[[#This Row],[Rank 6M]]+Table2[[#This Row],[Rank Sharpe]])/3</f>
        <v>150</v>
      </c>
    </row>
    <row r="79" spans="1:48" x14ac:dyDescent="0.3">
      <c r="A79" t="s">
        <v>636</v>
      </c>
      <c r="B79" t="s">
        <v>637</v>
      </c>
      <c r="C79" t="s">
        <v>3169</v>
      </c>
      <c r="D79" t="s">
        <v>461</v>
      </c>
      <c r="E79">
        <v>29403.27</v>
      </c>
      <c r="F79">
        <v>837.7</v>
      </c>
      <c r="G79">
        <v>109.847952661984</v>
      </c>
      <c r="H79">
        <f>(Table2[[#This Row],[1Y Return vs Nifty]]-AVERAGE(Table2[1Y Return vs Nifty]))/_xlfn.STDEV.P(Table2[1Y Return vs Nifty])</f>
        <v>1.8205177303811371</v>
      </c>
      <c r="I79">
        <v>3.4832810762734598</v>
      </c>
      <c r="J79">
        <f>(Table2[[#This Row],[1M Return vs Nifty]]-AVERAGE(Table2[1M Return vs Nifty]))/_xlfn.STDEV.P(Table2[1M Return vs Nifty])</f>
        <v>0.4523065448964334</v>
      </c>
      <c r="K79">
        <v>11.387951475757699</v>
      </c>
      <c r="L79">
        <f>(Table2[[#This Row],[6M Return vs Nifty]]-AVERAGE(Table2[6M Return vs Nifty]))/_xlfn.STDEV.P(Table2[6M Return vs Nifty])</f>
        <v>0.1054620208867089</v>
      </c>
      <c r="M79">
        <v>-2.8638506734767102</v>
      </c>
      <c r="N79">
        <f>(Table2[[#This Row],[1W Return vs Nifty]]-AVERAGE(Table2[1W Return vs Nifty]))/_xlfn.STDEV.P(Table2[1W Return vs Nifty])</f>
        <v>-0.95952278230139576</v>
      </c>
      <c r="O79">
        <v>819.93</v>
      </c>
      <c r="P79">
        <v>792.87529247714303</v>
      </c>
      <c r="Q79">
        <v>692.34142573399197</v>
      </c>
      <c r="R79">
        <v>51.994437825917601</v>
      </c>
      <c r="S79" s="1">
        <f>(Table2[[#This Row],[Close Price]]-Table2[[#This Row],[20D EMA]])/Table2[[#This Row],[20D EMA]]</f>
        <v>2.1672581805764025E-2</v>
      </c>
      <c r="T79" s="1">
        <f>(Table2[[#This Row],[Close Price]]-Table2[[#This Row],[50D EMA]])/Table2[[#This Row],[50D EMA]]</f>
        <v>5.6534372994286756E-2</v>
      </c>
      <c r="U79" s="1">
        <f>(Table2[[#This Row],[Close Price]]-Table2[[#This Row],[200D EMA]])/Table2[[#This Row],[200D EMA]]</f>
        <v>0.20995215490955907</v>
      </c>
      <c r="V79">
        <v>1.76184805257411</v>
      </c>
      <c r="W79">
        <v>807</v>
      </c>
      <c r="X79">
        <v>845.1</v>
      </c>
      <c r="Y79">
        <v>807</v>
      </c>
      <c r="Z79">
        <v>906.95</v>
      </c>
      <c r="AA79">
        <v>807</v>
      </c>
      <c r="AB79">
        <v>906.95</v>
      </c>
      <c r="AC79" s="1">
        <f>(Table2[[#This Row],[Close Price]]/Table2[[#This Row],[Day Low]])-1</f>
        <v>3.8042131350681574E-2</v>
      </c>
      <c r="AD79" s="1">
        <f>(Table2[[#This Row],[Day High]]/Table2[[#This Row],[Close Price]])-1</f>
        <v>8.8337113525127631E-3</v>
      </c>
      <c r="AE79" s="1">
        <f>(Table2[[#This Row],[Close Price]]/Table2[[#This Row],[Current Week Low]])-1</f>
        <v>3.8042131350681574E-2</v>
      </c>
      <c r="AF79" s="1">
        <f>(Table2[[#This Row],[Current Week High]]/Table2[[#This Row],[Close Price]])-1</f>
        <v>8.266682583263707E-2</v>
      </c>
      <c r="AG79" s="1">
        <f>(Table2[[#This Row],[Close Price]]/Table2[[#This Row],[Current Month Low]])-1</f>
        <v>3.8042131350681574E-2</v>
      </c>
      <c r="AH79" s="1">
        <f>(Table2[[#This Row],[Current Month High]]/Table2[[#This Row],[Close Price]])-1</f>
        <v>8.266682583263707E-2</v>
      </c>
      <c r="AI79">
        <v>15.79324340456</v>
      </c>
      <c r="AJ79">
        <v>153.541162227602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0.05</v>
      </c>
      <c r="AM79" t="s">
        <v>3217</v>
      </c>
      <c r="AN79">
        <v>8.5299999999999994</v>
      </c>
      <c r="AO79" t="s">
        <v>3217</v>
      </c>
      <c r="AP79">
        <v>0.12559888671377201</v>
      </c>
      <c r="AQ79">
        <f>(Table2[[#This Row],[Sharpe Ratio]]-AVERAGE(Table2[Sharpe Ratio]))/_xlfn.STDEV.P(Table2[Sharpe Ratio])</f>
        <v>0.76835650717512782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2.1871200210380115</v>
      </c>
      <c r="AS79">
        <f>_xlfn.RANK.AVG(Table2[[#This Row],[1Y Return vs Nifty Z-Score]],Table2[1Y Return vs Nifty Z-Score])</f>
        <v>44</v>
      </c>
      <c r="AT79">
        <f>_xlfn.RANK.AVG(Table2[[#This Row],[6M Return vs Nifty Z-Score]],Table2[6M Return vs Nifty Z-Score])</f>
        <v>256</v>
      </c>
      <c r="AU79">
        <f>_xlfn.RANK.AVG(Table2[[#This Row],[Sharpe Ratio Z-Score]],Table2[Sharpe Ratio Z-Score])</f>
        <v>153</v>
      </c>
      <c r="AV79">
        <f>(Table2[[#This Row],[Rank 1Y]]+Table2[[#This Row],[Rank 6M]]+Table2[[#This Row],[Rank Sharpe]])/3</f>
        <v>151</v>
      </c>
    </row>
    <row r="80" spans="1:48" x14ac:dyDescent="0.3">
      <c r="A80" t="s">
        <v>753</v>
      </c>
      <c r="B80" t="s">
        <v>754</v>
      </c>
      <c r="C80" t="s">
        <v>3179</v>
      </c>
      <c r="D80" t="s">
        <v>111</v>
      </c>
      <c r="E80">
        <v>23074.420675329999</v>
      </c>
      <c r="F80">
        <v>829.9</v>
      </c>
      <c r="G80">
        <v>55.792449266044699</v>
      </c>
      <c r="H80">
        <f>(Table2[[#This Row],[1Y Return vs Nifty]]-AVERAGE(Table2[1Y Return vs Nifty]))/_xlfn.STDEV.P(Table2[1Y Return vs Nifty])</f>
        <v>0.76524497085030885</v>
      </c>
      <c r="I80">
        <v>-3.39243846830189</v>
      </c>
      <c r="J80">
        <f>(Table2[[#This Row],[1M Return vs Nifty]]-AVERAGE(Table2[1M Return vs Nifty]))/_xlfn.STDEV.P(Table2[1M Return vs Nifty])</f>
        <v>-0.27561269392934445</v>
      </c>
      <c r="K80">
        <v>28.359629394658999</v>
      </c>
      <c r="L80">
        <f>(Table2[[#This Row],[6M Return vs Nifty]]-AVERAGE(Table2[6M Return vs Nifty]))/_xlfn.STDEV.P(Table2[6M Return vs Nifty])</f>
        <v>0.6351819087582139</v>
      </c>
      <c r="M80">
        <v>-1.813732640432</v>
      </c>
      <c r="N80">
        <f>(Table2[[#This Row],[1W Return vs Nifty]]-AVERAGE(Table2[1W Return vs Nifty]))/_xlfn.STDEV.P(Table2[1W Return vs Nifty])</f>
        <v>-0.75238899743355447</v>
      </c>
      <c r="O80">
        <v>830.55</v>
      </c>
      <c r="P80">
        <v>835.29979849989502</v>
      </c>
      <c r="Q80">
        <v>734.93832355525001</v>
      </c>
      <c r="R80">
        <v>51.264899759904097</v>
      </c>
      <c r="S80" s="1">
        <f>(Table2[[#This Row],[Close Price]]-Table2[[#This Row],[20D EMA]])/Table2[[#This Row],[20D EMA]]</f>
        <v>-7.826139305279361E-4</v>
      </c>
      <c r="T80" s="1">
        <f>(Table2[[#This Row],[Close Price]]-Table2[[#This Row],[50D EMA]])/Table2[[#This Row],[50D EMA]]</f>
        <v>-6.4645035346500446E-3</v>
      </c>
      <c r="U80" s="1">
        <f>(Table2[[#This Row],[Close Price]]-Table2[[#This Row],[200D EMA]])/Table2[[#This Row],[200D EMA]]</f>
        <v>0.12921040228977948</v>
      </c>
      <c r="V80">
        <v>0.33587464811669698</v>
      </c>
      <c r="W80">
        <v>816</v>
      </c>
      <c r="X80">
        <v>836.8</v>
      </c>
      <c r="Y80">
        <v>815.45</v>
      </c>
      <c r="Z80">
        <v>842.5</v>
      </c>
      <c r="AA80">
        <v>815.45</v>
      </c>
      <c r="AB80">
        <v>842.5</v>
      </c>
      <c r="AC80" s="1">
        <f>(Table2[[#This Row],[Close Price]]/Table2[[#This Row],[Day Low]])-1</f>
        <v>1.7034313725490247E-2</v>
      </c>
      <c r="AD80" s="1">
        <f>(Table2[[#This Row],[Day High]]/Table2[[#This Row],[Close Price]])-1</f>
        <v>8.3142547294854374E-3</v>
      </c>
      <c r="AE80" s="1">
        <f>(Table2[[#This Row],[Close Price]]/Table2[[#This Row],[Current Week Low]])-1</f>
        <v>1.772027714758706E-2</v>
      </c>
      <c r="AF80" s="1">
        <f>(Table2[[#This Row],[Current Week High]]/Table2[[#This Row],[Close Price]])-1</f>
        <v>1.5182552114712644E-2</v>
      </c>
      <c r="AG80" s="1">
        <f>(Table2[[#This Row],[Close Price]]/Table2[[#This Row],[Current Month Low]])-1</f>
        <v>1.772027714758706E-2</v>
      </c>
      <c r="AH80" s="1">
        <f>(Table2[[#This Row],[Current Month High]]/Table2[[#This Row],[Close Price]])-1</f>
        <v>1.5182552114712644E-2</v>
      </c>
      <c r="AI80">
        <v>15.303048560067401</v>
      </c>
      <c r="AJ80">
        <v>79.321521175453697</v>
      </c>
      <c r="AK80" t="str">
        <f>IF(AND(Table2[[#This Row],[20D EMA]]&gt;Table2[[#This Row],[50D EMA]],Table2[[#This Row],[50D EMA]]&gt;Table2[[#This Row],[200D EMA]]),"Uptrend","Downtrend/NoTrend")</f>
        <v>Downtrend/NoTrend</v>
      </c>
      <c r="AL80">
        <v>-0.01</v>
      </c>
      <c r="AM80" t="s">
        <v>3218</v>
      </c>
      <c r="AN80">
        <v>4.2300000000000004</v>
      </c>
      <c r="AO80" t="s">
        <v>3217</v>
      </c>
      <c r="AP80">
        <v>0.11015139750262</v>
      </c>
      <c r="AQ80">
        <f>(Table2[[#This Row],[Sharpe Ratio]]-AVERAGE(Table2[Sharpe Ratio]))/_xlfn.STDEV.P(Table2[Sharpe Ratio])</f>
        <v>0.58855672040341711</v>
      </c>
      <c r="AR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0">
        <f>_xlfn.RANK.AVG(Table2[[#This Row],[1Y Return vs Nifty Z-Score]],Table2[1Y Return vs Nifty Z-Score])</f>
        <v>122</v>
      </c>
      <c r="AT80">
        <f>_xlfn.RANK.AVG(Table2[[#This Row],[6M Return vs Nifty Z-Score]],Table2[6M Return vs Nifty Z-Score])</f>
        <v>137</v>
      </c>
      <c r="AU80">
        <f>_xlfn.RANK.AVG(Table2[[#This Row],[Sharpe Ratio Z-Score]],Table2[Sharpe Ratio Z-Score])</f>
        <v>194</v>
      </c>
      <c r="AV80">
        <f>(Table2[[#This Row],[Rank 1Y]]+Table2[[#This Row],[Rank 6M]]+Table2[[#This Row],[Rank Sharpe]])/3</f>
        <v>151</v>
      </c>
    </row>
    <row r="81" spans="1:48" x14ac:dyDescent="0.3">
      <c r="A81" t="s">
        <v>567</v>
      </c>
      <c r="B81" t="s">
        <v>568</v>
      </c>
      <c r="C81" t="s">
        <v>3175</v>
      </c>
      <c r="D81" t="s">
        <v>51</v>
      </c>
      <c r="E81">
        <v>35443.952070874999</v>
      </c>
      <c r="F81">
        <v>268.55</v>
      </c>
      <c r="G81">
        <v>93.399966732190606</v>
      </c>
      <c r="H81">
        <f>(Table2[[#This Row],[1Y Return vs Nifty]]-AVERAGE(Table2[1Y Return vs Nifty]))/_xlfn.STDEV.P(Table2[1Y Return vs Nifty])</f>
        <v>1.499419777158465</v>
      </c>
      <c r="I81">
        <v>-4.3095675873908599</v>
      </c>
      <c r="J81">
        <f>(Table2[[#This Row],[1M Return vs Nifty]]-AVERAGE(Table2[1M Return vs Nifty]))/_xlfn.STDEV.P(Table2[1M Return vs Nifty])</f>
        <v>-0.37270739448310747</v>
      </c>
      <c r="K81">
        <v>74.382840505473894</v>
      </c>
      <c r="L81">
        <f>(Table2[[#This Row],[6M Return vs Nifty]]-AVERAGE(Table2[6M Return vs Nifty]))/_xlfn.STDEV.P(Table2[6M Return vs Nifty])</f>
        <v>2.0716580394981334</v>
      </c>
      <c r="M81">
        <v>7.7069430892683801</v>
      </c>
      <c r="N81">
        <f>(Table2[[#This Row],[1W Return vs Nifty]]-AVERAGE(Table2[1W Return vs Nifty]))/_xlfn.STDEV.P(Table2[1W Return vs Nifty])</f>
        <v>1.125546183504599</v>
      </c>
      <c r="O81">
        <v>257.51</v>
      </c>
      <c r="P81">
        <v>244.11308557966601</v>
      </c>
      <c r="Q81">
        <v>191.70400685191501</v>
      </c>
      <c r="R81">
        <v>61.173315540595098</v>
      </c>
      <c r="S81" s="1">
        <f>(Table2[[#This Row],[Close Price]]-Table2[[#This Row],[20D EMA]])/Table2[[#This Row],[20D EMA]]</f>
        <v>4.2872121471010917E-2</v>
      </c>
      <c r="T81" s="1">
        <f>(Table2[[#This Row],[Close Price]]-Table2[[#This Row],[50D EMA]])/Table2[[#This Row],[50D EMA]]</f>
        <v>0.10010489344439116</v>
      </c>
      <c r="U81" s="1">
        <f>(Table2[[#This Row],[Close Price]]-Table2[[#This Row],[200D EMA]])/Table2[[#This Row],[200D EMA]]</f>
        <v>0.40085752202063246</v>
      </c>
      <c r="V81">
        <v>0.544714585788032</v>
      </c>
      <c r="W81">
        <v>266</v>
      </c>
      <c r="X81">
        <v>277.60000000000002</v>
      </c>
      <c r="Y81">
        <v>266</v>
      </c>
      <c r="Z81">
        <v>283.89999999999998</v>
      </c>
      <c r="AA81">
        <v>266</v>
      </c>
      <c r="AB81">
        <v>283.89999999999998</v>
      </c>
      <c r="AC81" s="1">
        <f>(Table2[[#This Row],[Close Price]]/Table2[[#This Row],[Day Low]])-1</f>
        <v>9.5864661654134764E-3</v>
      </c>
      <c r="AD81" s="1">
        <f>(Table2[[#This Row],[Day High]]/Table2[[#This Row],[Close Price]])-1</f>
        <v>3.3699497300316628E-2</v>
      </c>
      <c r="AE81" s="1">
        <f>(Table2[[#This Row],[Close Price]]/Table2[[#This Row],[Current Week Low]])-1</f>
        <v>9.5864661654134764E-3</v>
      </c>
      <c r="AF81" s="1">
        <f>(Table2[[#This Row],[Current Week High]]/Table2[[#This Row],[Close Price]])-1</f>
        <v>5.7158815862967671E-2</v>
      </c>
      <c r="AG81" s="1">
        <f>(Table2[[#This Row],[Close Price]]/Table2[[#This Row],[Current Month Low]])-1</f>
        <v>9.5864661654134764E-3</v>
      </c>
      <c r="AH81" s="1">
        <f>(Table2[[#This Row],[Current Month High]]/Table2[[#This Row],[Close Price]])-1</f>
        <v>5.7158815862967671E-2</v>
      </c>
      <c r="AI81">
        <v>14.6527648482591</v>
      </c>
      <c r="AJ81">
        <v>134.849147354613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0.2</v>
      </c>
      <c r="AM81" t="s">
        <v>3217</v>
      </c>
      <c r="AN81">
        <v>3.41</v>
      </c>
      <c r="AO81" t="s">
        <v>3217</v>
      </c>
      <c r="AP81">
        <v>5.3604364802050997E-2</v>
      </c>
      <c r="AQ81">
        <f>(Table2[[#This Row],[Sharpe Ratio]]-AVERAGE(Table2[Sharpe Ratio]))/_xlfn.STDEV.P(Table2[Sharpe Ratio])</f>
        <v>-6.9617840080838864E-2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4.2542987655972508</v>
      </c>
      <c r="AS81">
        <f>_xlfn.RANK.AVG(Table2[[#This Row],[1Y Return vs Nifty Z-Score]],Table2[1Y Return vs Nifty Z-Score])</f>
        <v>54</v>
      </c>
      <c r="AT81">
        <f>_xlfn.RANK.AVG(Table2[[#This Row],[6M Return vs Nifty Z-Score]],Table2[6M Return vs Nifty Z-Score])</f>
        <v>30</v>
      </c>
      <c r="AU81">
        <f>_xlfn.RANK.AVG(Table2[[#This Row],[Sharpe Ratio Z-Score]],Table2[Sharpe Ratio Z-Score])</f>
        <v>373</v>
      </c>
      <c r="AV81">
        <f>(Table2[[#This Row],[Rank 1Y]]+Table2[[#This Row],[Rank 6M]]+Table2[[#This Row],[Rank Sharpe]])/3</f>
        <v>152.33333333333334</v>
      </c>
    </row>
    <row r="82" spans="1:48" x14ac:dyDescent="0.3">
      <c r="A82" t="s">
        <v>577</v>
      </c>
      <c r="B82" t="s">
        <v>578</v>
      </c>
      <c r="C82" t="s">
        <v>3171</v>
      </c>
      <c r="D82" t="s">
        <v>388</v>
      </c>
      <c r="E82">
        <v>34775.51</v>
      </c>
      <c r="F82">
        <v>1663.9</v>
      </c>
      <c r="G82">
        <v>51.988082409805401</v>
      </c>
      <c r="H82">
        <f>(Table2[[#This Row],[1Y Return vs Nifty]]-AVERAGE(Table2[1Y Return vs Nifty]))/_xlfn.STDEV.P(Table2[1Y Return vs Nifty])</f>
        <v>0.69097603506322958</v>
      </c>
      <c r="I82">
        <v>6.8285502319786398</v>
      </c>
      <c r="J82">
        <f>(Table2[[#This Row],[1M Return vs Nifty]]-AVERAGE(Table2[1M Return vs Nifty]))/_xlfn.STDEV.P(Table2[1M Return vs Nifty])</f>
        <v>0.80646377334381047</v>
      </c>
      <c r="K82">
        <v>49.232197199280101</v>
      </c>
      <c r="L82">
        <f>(Table2[[#This Row],[6M Return vs Nifty]]-AVERAGE(Table2[6M Return vs Nifty]))/_xlfn.STDEV.P(Table2[6M Return vs Nifty])</f>
        <v>1.2866563433950251</v>
      </c>
      <c r="M82">
        <v>5.7476972173552703</v>
      </c>
      <c r="N82">
        <f>(Table2[[#This Row],[1W Return vs Nifty]]-AVERAGE(Table2[1W Return vs Nifty]))/_xlfn.STDEV.P(Table2[1W Return vs Nifty])</f>
        <v>0.73908866143024232</v>
      </c>
      <c r="O82">
        <v>1572.23</v>
      </c>
      <c r="P82">
        <v>1514.04621512536</v>
      </c>
      <c r="Q82">
        <v>1258.0418937528</v>
      </c>
      <c r="R82">
        <v>73.132700346547395</v>
      </c>
      <c r="S82" s="1">
        <f>(Table2[[#This Row],[Close Price]]-Table2[[#This Row],[20D EMA]])/Table2[[#This Row],[20D EMA]]</f>
        <v>5.8305718628953826E-2</v>
      </c>
      <c r="T82" s="1">
        <f>(Table2[[#This Row],[Close Price]]-Table2[[#This Row],[50D EMA]])/Table2[[#This Row],[50D EMA]]</f>
        <v>9.8975700594603339E-2</v>
      </c>
      <c r="U82" s="1">
        <f>(Table2[[#This Row],[Close Price]]-Table2[[#This Row],[200D EMA]])/Table2[[#This Row],[200D EMA]]</f>
        <v>0.32261096253043348</v>
      </c>
      <c r="V82">
        <v>0.88678270806418602</v>
      </c>
      <c r="W82">
        <v>1650.5</v>
      </c>
      <c r="X82">
        <v>1688.45</v>
      </c>
      <c r="Y82">
        <v>1630</v>
      </c>
      <c r="Z82">
        <v>1692</v>
      </c>
      <c r="AA82">
        <v>1630</v>
      </c>
      <c r="AB82">
        <v>1692</v>
      </c>
      <c r="AC82" s="1">
        <f>(Table2[[#This Row],[Close Price]]/Table2[[#This Row],[Day Low]])-1</f>
        <v>8.1187518933656388E-3</v>
      </c>
      <c r="AD82" s="1">
        <f>(Table2[[#This Row],[Day High]]/Table2[[#This Row],[Close Price]])-1</f>
        <v>1.4754492457479396E-2</v>
      </c>
      <c r="AE82" s="1">
        <f>(Table2[[#This Row],[Close Price]]/Table2[[#This Row],[Current Week Low]])-1</f>
        <v>2.0797546012270018E-2</v>
      </c>
      <c r="AF82" s="1">
        <f>(Table2[[#This Row],[Current Week High]]/Table2[[#This Row],[Close Price]])-1</f>
        <v>1.6888034136666841E-2</v>
      </c>
      <c r="AG82" s="1">
        <f>(Table2[[#This Row],[Close Price]]/Table2[[#This Row],[Current Month Low]])-1</f>
        <v>2.0797546012270018E-2</v>
      </c>
      <c r="AH82" s="1">
        <f>(Table2[[#This Row],[Current Month High]]/Table2[[#This Row],[Close Price]])-1</f>
        <v>1.6888034136666841E-2</v>
      </c>
      <c r="AI82">
        <v>1.6888034136666801</v>
      </c>
      <c r="AJ82">
        <v>105.166461159062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0.19</v>
      </c>
      <c r="AM82" t="s">
        <v>3217</v>
      </c>
      <c r="AN82">
        <v>15.93</v>
      </c>
      <c r="AO82" t="s">
        <v>3217</v>
      </c>
      <c r="AP82">
        <v>9.0253124552415007E-2</v>
      </c>
      <c r="AQ82">
        <f>(Table2[[#This Row],[Sharpe Ratio]]-AVERAGE(Table2[Sharpe Ratio]))/_xlfn.STDEV.P(Table2[Sharpe Ratio])</f>
        <v>0.35695240046064591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3.8801372136929531</v>
      </c>
      <c r="AS82">
        <f>_xlfn.RANK.AVG(Table2[[#This Row],[1Y Return vs Nifty Z-Score]],Table2[1Y Return vs Nifty Z-Score])</f>
        <v>129</v>
      </c>
      <c r="AT82">
        <f>_xlfn.RANK.AVG(Table2[[#This Row],[6M Return vs Nifty Z-Score]],Table2[6M Return vs Nifty Z-Score])</f>
        <v>72</v>
      </c>
      <c r="AU82">
        <f>_xlfn.RANK.AVG(Table2[[#This Row],[Sharpe Ratio Z-Score]],Table2[Sharpe Ratio Z-Score])</f>
        <v>257</v>
      </c>
      <c r="AV82">
        <f>(Table2[[#This Row],[Rank 1Y]]+Table2[[#This Row],[Rank 6M]]+Table2[[#This Row],[Rank Sharpe]])/3</f>
        <v>152.66666666666666</v>
      </c>
    </row>
    <row r="83" spans="1:48" x14ac:dyDescent="0.3">
      <c r="A83" t="s">
        <v>1265</v>
      </c>
      <c r="B83" t="s">
        <v>1266</v>
      </c>
      <c r="C83" t="s">
        <v>3176</v>
      </c>
      <c r="D83" t="s">
        <v>217</v>
      </c>
      <c r="E83">
        <v>9469.6109144000002</v>
      </c>
      <c r="F83">
        <v>2149.75</v>
      </c>
      <c r="G83">
        <v>85.947945433729302</v>
      </c>
      <c r="H83">
        <f>(Table2[[#This Row],[1Y Return vs Nifty]]-AVERAGE(Table2[1Y Return vs Nifty]))/_xlfn.STDEV.P(Table2[1Y Return vs Nifty])</f>
        <v>1.3539412488741367</v>
      </c>
      <c r="I83">
        <v>-0.565755510331589</v>
      </c>
      <c r="J83">
        <f>(Table2[[#This Row],[1M Return vs Nifty]]-AVERAGE(Table2[1M Return vs Nifty]))/_xlfn.STDEV.P(Table2[1M Return vs Nifty])</f>
        <v>2.3642808542523538E-2</v>
      </c>
      <c r="K83">
        <v>6.2712488914760698</v>
      </c>
      <c r="L83">
        <f>(Table2[[#This Row],[6M Return vs Nifty]]-AVERAGE(Table2[6M Return vs Nifty]))/_xlfn.STDEV.P(Table2[6M Return vs Nifty])</f>
        <v>-5.4240462990793867E-2</v>
      </c>
      <c r="M83">
        <v>3.6528572104025301</v>
      </c>
      <c r="N83">
        <f>(Table2[[#This Row],[1W Return vs Nifty]]-AVERAGE(Table2[1W Return vs Nifty]))/_xlfn.STDEV.P(Table2[1W Return vs Nifty])</f>
        <v>0.32588545409686109</v>
      </c>
      <c r="O83">
        <v>2077.5</v>
      </c>
      <c r="P83">
        <v>2082.7789920488499</v>
      </c>
      <c r="Q83">
        <v>1915.3922839434199</v>
      </c>
      <c r="R83">
        <v>64.9613525961569</v>
      </c>
      <c r="S83" s="1">
        <f>(Table2[[#This Row],[Close Price]]-Table2[[#This Row],[20D EMA]])/Table2[[#This Row],[20D EMA]]</f>
        <v>3.4777376654632972E-2</v>
      </c>
      <c r="T83" s="1">
        <f>(Table2[[#This Row],[Close Price]]-Table2[[#This Row],[50D EMA]])/Table2[[#This Row],[50D EMA]]</f>
        <v>3.2154639645788859E-2</v>
      </c>
      <c r="U83" s="1">
        <f>(Table2[[#This Row],[Close Price]]-Table2[[#This Row],[200D EMA]])/Table2[[#This Row],[200D EMA]]</f>
        <v>0.1223549442175277</v>
      </c>
      <c r="V83">
        <v>0.83590439321626397</v>
      </c>
      <c r="W83">
        <v>2141.65</v>
      </c>
      <c r="X83">
        <v>2203.9</v>
      </c>
      <c r="Y83">
        <v>2090</v>
      </c>
      <c r="Z83">
        <v>2220</v>
      </c>
      <c r="AA83">
        <v>2090</v>
      </c>
      <c r="AB83">
        <v>2220</v>
      </c>
      <c r="AC83" s="1">
        <f>(Table2[[#This Row],[Close Price]]/Table2[[#This Row],[Day Low]])-1</f>
        <v>3.7821306002381316E-3</v>
      </c>
      <c r="AD83" s="1">
        <f>(Table2[[#This Row],[Day High]]/Table2[[#This Row],[Close Price]])-1</f>
        <v>2.5188975462263175E-2</v>
      </c>
      <c r="AE83" s="1">
        <f>(Table2[[#This Row],[Close Price]]/Table2[[#This Row],[Current Week Low]])-1</f>
        <v>2.8588516746411496E-2</v>
      </c>
      <c r="AF83" s="1">
        <f>(Table2[[#This Row],[Current Week High]]/Table2[[#This Row],[Close Price]])-1</f>
        <v>3.2678218397488079E-2</v>
      </c>
      <c r="AG83" s="1">
        <f>(Table2[[#This Row],[Close Price]]/Table2[[#This Row],[Current Month Low]])-1</f>
        <v>2.8588516746411496E-2</v>
      </c>
      <c r="AH83" s="1">
        <f>(Table2[[#This Row],[Current Month High]]/Table2[[#This Row],[Close Price]])-1</f>
        <v>3.2678218397488079E-2</v>
      </c>
      <c r="AI83">
        <v>11.5943714385393</v>
      </c>
      <c r="AJ83">
        <v>116.490433031218</v>
      </c>
      <c r="AK83" t="str">
        <f>IF(AND(Table2[[#This Row],[20D EMA]]&gt;Table2[[#This Row],[50D EMA]],Table2[[#This Row],[50D EMA]]&gt;Table2[[#This Row],[200D EMA]]),"Uptrend","Downtrend/NoTrend")</f>
        <v>Downtrend/NoTrend</v>
      </c>
      <c r="AL83">
        <v>-0.02</v>
      </c>
      <c r="AM83" t="s">
        <v>3218</v>
      </c>
      <c r="AN83">
        <v>9.5500000000000007</v>
      </c>
      <c r="AO83" t="s">
        <v>3217</v>
      </c>
      <c r="AP83">
        <v>0.15386398039764701</v>
      </c>
      <c r="AQ83">
        <f>(Table2[[#This Row],[Sharpe Ratio]]-AVERAGE(Table2[Sharpe Ratio]))/_xlfn.STDEV.P(Table2[Sharpe Ratio])</f>
        <v>1.0973457524807184</v>
      </c>
      <c r="AR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3">
        <f>_xlfn.RANK.AVG(Table2[[#This Row],[1Y Return vs Nifty Z-Score]],Table2[1Y Return vs Nifty Z-Score])</f>
        <v>59</v>
      </c>
      <c r="AT83">
        <f>_xlfn.RANK.AVG(Table2[[#This Row],[6M Return vs Nifty Z-Score]],Table2[6M Return vs Nifty Z-Score])</f>
        <v>304</v>
      </c>
      <c r="AU83">
        <f>_xlfn.RANK.AVG(Table2[[#This Row],[Sharpe Ratio Z-Score]],Table2[Sharpe Ratio Z-Score])</f>
        <v>98</v>
      </c>
      <c r="AV83">
        <f>(Table2[[#This Row],[Rank 1Y]]+Table2[[#This Row],[Rank 6M]]+Table2[[#This Row],[Rank Sharpe]])/3</f>
        <v>153.66666666666666</v>
      </c>
    </row>
    <row r="84" spans="1:48" x14ac:dyDescent="0.3">
      <c r="A84" t="s">
        <v>1227</v>
      </c>
      <c r="B84" t="s">
        <v>1228</v>
      </c>
      <c r="C84" t="s">
        <v>3176</v>
      </c>
      <c r="D84" t="s">
        <v>217</v>
      </c>
      <c r="E84">
        <v>9881.1761818249997</v>
      </c>
      <c r="F84">
        <v>1595.75</v>
      </c>
      <c r="G84">
        <v>57.656592814039399</v>
      </c>
      <c r="H84">
        <f>(Table2[[#This Row],[1Y Return vs Nifty]]-AVERAGE(Table2[1Y Return vs Nifty]))/_xlfn.STDEV.P(Table2[1Y Return vs Nifty])</f>
        <v>0.80163682334393926</v>
      </c>
      <c r="I84">
        <v>-1.4840399523169501</v>
      </c>
      <c r="J84">
        <f>(Table2[[#This Row],[1M Return vs Nifty]]-AVERAGE(Table2[1M Return vs Nifty]))/_xlfn.STDEV.P(Table2[1M Return vs Nifty])</f>
        <v>-7.3574203830080662E-2</v>
      </c>
      <c r="K84">
        <v>47.691149350768498</v>
      </c>
      <c r="L84">
        <f>(Table2[[#This Row],[6M Return vs Nifty]]-AVERAGE(Table2[6M Return vs Nifty]))/_xlfn.STDEV.P(Table2[6M Return vs Nifty])</f>
        <v>1.2385571691460808</v>
      </c>
      <c r="M84">
        <v>-1.8410545103970199</v>
      </c>
      <c r="N84">
        <f>(Table2[[#This Row],[1W Return vs Nifty]]-AVERAGE(Table2[1W Return vs Nifty]))/_xlfn.STDEV.P(Table2[1W Return vs Nifty])</f>
        <v>-0.75777818432249222</v>
      </c>
      <c r="O84">
        <v>1544.76</v>
      </c>
      <c r="P84">
        <v>1533.18470372517</v>
      </c>
      <c r="Q84">
        <v>1339.07681808712</v>
      </c>
      <c r="R84">
        <v>61.877946876809702</v>
      </c>
      <c r="S84" s="1">
        <f>(Table2[[#This Row],[Close Price]]-Table2[[#This Row],[20D EMA]])/Table2[[#This Row],[20D EMA]]</f>
        <v>3.3008363758771593E-2</v>
      </c>
      <c r="T84" s="1">
        <f>(Table2[[#This Row],[Close Price]]-Table2[[#This Row],[50D EMA]])/Table2[[#This Row],[50D EMA]]</f>
        <v>4.080740965052379E-2</v>
      </c>
      <c r="U84" s="1">
        <f>(Table2[[#This Row],[Close Price]]-Table2[[#This Row],[200D EMA]])/Table2[[#This Row],[200D EMA]]</f>
        <v>0.19167920648461323</v>
      </c>
      <c r="V84">
        <v>1.2391500076236599</v>
      </c>
      <c r="W84">
        <v>1571.5</v>
      </c>
      <c r="X84">
        <v>1609</v>
      </c>
      <c r="Y84">
        <v>1565.15</v>
      </c>
      <c r="Z84">
        <v>1629</v>
      </c>
      <c r="AA84">
        <v>1565.15</v>
      </c>
      <c r="AB84">
        <v>1629</v>
      </c>
      <c r="AC84" s="1">
        <f>(Table2[[#This Row],[Close Price]]/Table2[[#This Row],[Day Low]])-1</f>
        <v>1.5431116767419706E-2</v>
      </c>
      <c r="AD84" s="1">
        <f>(Table2[[#This Row],[Day High]]/Table2[[#This Row],[Close Price]])-1</f>
        <v>8.3033056556478524E-3</v>
      </c>
      <c r="AE84" s="1">
        <f>(Table2[[#This Row],[Close Price]]/Table2[[#This Row],[Current Week Low]])-1</f>
        <v>1.9550841772354E-2</v>
      </c>
      <c r="AF84" s="1">
        <f>(Table2[[#This Row],[Current Week High]]/Table2[[#This Row],[Close Price]])-1</f>
        <v>2.0836597211342678E-2</v>
      </c>
      <c r="AG84" s="1">
        <f>(Table2[[#This Row],[Close Price]]/Table2[[#This Row],[Current Month Low]])-1</f>
        <v>1.9550841772354E-2</v>
      </c>
      <c r="AH84" s="1">
        <f>(Table2[[#This Row],[Current Month High]]/Table2[[#This Row],[Close Price]])-1</f>
        <v>2.0836597211342678E-2</v>
      </c>
      <c r="AI84">
        <v>10.1864327118909</v>
      </c>
      <c r="AJ84">
        <v>83.324717100350298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0.16</v>
      </c>
      <c r="AM84" t="s">
        <v>3217</v>
      </c>
      <c r="AN84">
        <v>9.98</v>
      </c>
      <c r="AO84" t="s">
        <v>3217</v>
      </c>
      <c r="AP84">
        <v>8.4686678834064E-2</v>
      </c>
      <c r="AQ84">
        <f>(Table2[[#This Row],[Sharpe Ratio]]-AVERAGE(Table2[Sharpe Ratio]))/_xlfn.STDEV.P(Table2[Sharpe Ratio])</f>
        <v>0.29216221096413714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1.5010038153015846</v>
      </c>
      <c r="AS84">
        <f>_xlfn.RANK.AVG(Table2[[#This Row],[1Y Return vs Nifty Z-Score]],Table2[1Y Return vs Nifty Z-Score])</f>
        <v>119</v>
      </c>
      <c r="AT84">
        <f>_xlfn.RANK.AVG(Table2[[#This Row],[6M Return vs Nifty Z-Score]],Table2[6M Return vs Nifty Z-Score])</f>
        <v>76</v>
      </c>
      <c r="AU84">
        <f>_xlfn.RANK.AVG(Table2[[#This Row],[Sharpe Ratio Z-Score]],Table2[Sharpe Ratio Z-Score])</f>
        <v>270</v>
      </c>
      <c r="AV84">
        <f>(Table2[[#This Row],[Rank 1Y]]+Table2[[#This Row],[Rank 6M]]+Table2[[#This Row],[Rank Sharpe]])/3</f>
        <v>155</v>
      </c>
    </row>
    <row r="85" spans="1:48" x14ac:dyDescent="0.3">
      <c r="A85" t="s">
        <v>791</v>
      </c>
      <c r="B85" t="s">
        <v>792</v>
      </c>
      <c r="C85" t="s">
        <v>3179</v>
      </c>
      <c r="D85" t="s">
        <v>111</v>
      </c>
      <c r="E85">
        <v>20582.374969439999</v>
      </c>
      <c r="F85">
        <v>786.5</v>
      </c>
      <c r="G85">
        <v>26.960836947140901</v>
      </c>
      <c r="H85">
        <f>(Table2[[#This Row],[1Y Return vs Nifty]]-AVERAGE(Table2[1Y Return vs Nifty]))/_xlfn.STDEV.P(Table2[1Y Return vs Nifty])</f>
        <v>0.2023935832563826</v>
      </c>
      <c r="I85">
        <v>4.94177575829044</v>
      </c>
      <c r="J85">
        <f>(Table2[[#This Row],[1M Return vs Nifty]]-AVERAGE(Table2[1M Return vs Nifty]))/_xlfn.STDEV.P(Table2[1M Return vs Nifty])</f>
        <v>0.60671457912215387</v>
      </c>
      <c r="K85">
        <v>37.831819053376002</v>
      </c>
      <c r="L85">
        <f>(Table2[[#This Row],[6M Return vs Nifty]]-AVERAGE(Table2[6M Return vs Nifty]))/_xlfn.STDEV.P(Table2[6M Return vs Nifty])</f>
        <v>0.93082782355165394</v>
      </c>
      <c r="M85">
        <v>4.7405798576084699</v>
      </c>
      <c r="N85">
        <f>(Table2[[#This Row],[1W Return vs Nifty]]-AVERAGE(Table2[1W Return vs Nifty]))/_xlfn.STDEV.P(Table2[1W Return vs Nifty])</f>
        <v>0.54043667759026937</v>
      </c>
      <c r="O85">
        <v>743.5</v>
      </c>
      <c r="P85">
        <v>719.63697729343505</v>
      </c>
      <c r="Q85">
        <v>632.59549021964904</v>
      </c>
      <c r="R85">
        <v>72.823782888166605</v>
      </c>
      <c r="S85" s="1">
        <f>(Table2[[#This Row],[Close Price]]-Table2[[#This Row],[20D EMA]])/Table2[[#This Row],[20D EMA]]</f>
        <v>5.7834566240753192E-2</v>
      </c>
      <c r="T85" s="1">
        <f>(Table2[[#This Row],[Close Price]]-Table2[[#This Row],[50D EMA]])/Table2[[#This Row],[50D EMA]]</f>
        <v>9.2912155456543841E-2</v>
      </c>
      <c r="U85" s="1">
        <f>(Table2[[#This Row],[Close Price]]-Table2[[#This Row],[200D EMA]])/Table2[[#This Row],[200D EMA]]</f>
        <v>0.24329055796289731</v>
      </c>
      <c r="V85">
        <v>0.995501391322271</v>
      </c>
      <c r="W85">
        <v>775</v>
      </c>
      <c r="X85">
        <v>794.9</v>
      </c>
      <c r="Y85">
        <v>772</v>
      </c>
      <c r="Z85">
        <v>794.9</v>
      </c>
      <c r="AA85">
        <v>772</v>
      </c>
      <c r="AB85">
        <v>794.9</v>
      </c>
      <c r="AC85" s="1">
        <f>(Table2[[#This Row],[Close Price]]/Table2[[#This Row],[Day Low]])-1</f>
        <v>1.4838709677419404E-2</v>
      </c>
      <c r="AD85" s="1">
        <f>(Table2[[#This Row],[Day High]]/Table2[[#This Row],[Close Price]])-1</f>
        <v>1.0680228862047114E-2</v>
      </c>
      <c r="AE85" s="1">
        <f>(Table2[[#This Row],[Close Price]]/Table2[[#This Row],[Current Week Low]])-1</f>
        <v>1.8782383419689186E-2</v>
      </c>
      <c r="AF85" s="1">
        <f>(Table2[[#This Row],[Current Week High]]/Table2[[#This Row],[Close Price]])-1</f>
        <v>1.0680228862047114E-2</v>
      </c>
      <c r="AG85" s="1">
        <f>(Table2[[#This Row],[Close Price]]/Table2[[#This Row],[Current Month Low]])-1</f>
        <v>1.8782383419689186E-2</v>
      </c>
      <c r="AH85" s="1">
        <f>(Table2[[#This Row],[Current Month High]]/Table2[[#This Row],[Close Price]])-1</f>
        <v>1.0680228862047114E-2</v>
      </c>
      <c r="AI85">
        <v>2.4793388429751899</v>
      </c>
      <c r="AJ85">
        <v>78.689083267068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0.15</v>
      </c>
      <c r="AM85" t="s">
        <v>3217</v>
      </c>
      <c r="AN85">
        <v>13.72</v>
      </c>
      <c r="AO85" t="s">
        <v>3217</v>
      </c>
      <c r="AP85">
        <v>0.14787010193825301</v>
      </c>
      <c r="AQ85">
        <f>(Table2[[#This Row],[Sharpe Ratio]]-AVERAGE(Table2[Sharpe Ratio]))/_xlfn.STDEV.P(Table2[Sharpe Ratio])</f>
        <v>1.0275804945670526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3.3079531580875123</v>
      </c>
      <c r="AS85">
        <f>_xlfn.RANK.AVG(Table2[[#This Row],[1Y Return vs Nifty Z-Score]],Table2[1Y Return vs Nifty Z-Score])</f>
        <v>248</v>
      </c>
      <c r="AT85">
        <f>_xlfn.RANK.AVG(Table2[[#This Row],[6M Return vs Nifty Z-Score]],Table2[6M Return vs Nifty Z-Score])</f>
        <v>104</v>
      </c>
      <c r="AU85">
        <f>_xlfn.RANK.AVG(Table2[[#This Row],[Sharpe Ratio Z-Score]],Table2[Sharpe Ratio Z-Score])</f>
        <v>114</v>
      </c>
      <c r="AV85">
        <f>(Table2[[#This Row],[Rank 1Y]]+Table2[[#This Row],[Rank 6M]]+Table2[[#This Row],[Rank Sharpe]])/3</f>
        <v>155.33333333333334</v>
      </c>
    </row>
    <row r="86" spans="1:48" x14ac:dyDescent="0.3">
      <c r="A86" t="s">
        <v>1433</v>
      </c>
      <c r="B86" t="s">
        <v>1434</v>
      </c>
      <c r="C86" t="s">
        <v>3185</v>
      </c>
      <c r="D86" t="s">
        <v>166</v>
      </c>
      <c r="E86">
        <v>7721.607465</v>
      </c>
      <c r="F86">
        <v>1061.75</v>
      </c>
      <c r="G86">
        <v>105.13878313096799</v>
      </c>
      <c r="H86">
        <f>(Table2[[#This Row],[1Y Return vs Nifty]]-AVERAGE(Table2[1Y Return vs Nifty]))/_xlfn.STDEV.P(Table2[1Y Return vs Nifty])</f>
        <v>1.7285852163188027</v>
      </c>
      <c r="I86">
        <v>0.33650185160687102</v>
      </c>
      <c r="J86">
        <f>(Table2[[#This Row],[1M Return vs Nifty]]-AVERAGE(Table2[1M Return vs Nifty]))/_xlfn.STDEV.P(Table2[1M Return vs Nifty])</f>
        <v>0.11916306469453053</v>
      </c>
      <c r="K86">
        <v>33.038548676272598</v>
      </c>
      <c r="L86">
        <f>(Table2[[#This Row],[6M Return vs Nifty]]-AVERAGE(Table2[6M Return vs Nifty]))/_xlfn.STDEV.P(Table2[6M Return vs Nifty])</f>
        <v>0.78122030337421489</v>
      </c>
      <c r="M86">
        <v>6.1618974468485597</v>
      </c>
      <c r="N86">
        <f>(Table2[[#This Row],[1W Return vs Nifty]]-AVERAGE(Table2[1W Return vs Nifty]))/_xlfn.STDEV.P(Table2[1W Return vs Nifty])</f>
        <v>0.82078886895769532</v>
      </c>
      <c r="O86">
        <v>1010.7</v>
      </c>
      <c r="P86">
        <v>1000.60933177501</v>
      </c>
      <c r="Q86">
        <v>869.74160935645</v>
      </c>
      <c r="R86">
        <v>76.882848612478597</v>
      </c>
      <c r="S86" s="1">
        <f>(Table2[[#This Row],[Close Price]]-Table2[[#This Row],[20D EMA]])/Table2[[#This Row],[20D EMA]]</f>
        <v>5.0509547838131941E-2</v>
      </c>
      <c r="T86" s="1">
        <f>(Table2[[#This Row],[Close Price]]-Table2[[#This Row],[50D EMA]])/Table2[[#This Row],[50D EMA]]</f>
        <v>6.1103435959897354E-2</v>
      </c>
      <c r="U86" s="1">
        <f>(Table2[[#This Row],[Close Price]]-Table2[[#This Row],[200D EMA]])/Table2[[#This Row],[200D EMA]]</f>
        <v>0.22076486691906488</v>
      </c>
      <c r="V86">
        <v>0.49820503047103698</v>
      </c>
      <c r="W86">
        <v>1058.5999999999999</v>
      </c>
      <c r="X86">
        <v>1126</v>
      </c>
      <c r="Y86">
        <v>1044.55</v>
      </c>
      <c r="Z86">
        <v>1126</v>
      </c>
      <c r="AA86">
        <v>1044.55</v>
      </c>
      <c r="AB86">
        <v>1126</v>
      </c>
      <c r="AC86" s="1">
        <f>(Table2[[#This Row],[Close Price]]/Table2[[#This Row],[Day Low]])-1</f>
        <v>2.9756281881732072E-3</v>
      </c>
      <c r="AD86" s="1">
        <f>(Table2[[#This Row],[Day High]]/Table2[[#This Row],[Close Price]])-1</f>
        <v>6.0513303508358929E-2</v>
      </c>
      <c r="AE86" s="1">
        <f>(Table2[[#This Row],[Close Price]]/Table2[[#This Row],[Current Week Low]])-1</f>
        <v>1.6466420946819271E-2</v>
      </c>
      <c r="AF86" s="1">
        <f>(Table2[[#This Row],[Current Week High]]/Table2[[#This Row],[Close Price]])-1</f>
        <v>6.0513303508358929E-2</v>
      </c>
      <c r="AG86" s="1">
        <f>(Table2[[#This Row],[Close Price]]/Table2[[#This Row],[Current Month Low]])-1</f>
        <v>1.6466420946819271E-2</v>
      </c>
      <c r="AH86" s="1">
        <f>(Table2[[#This Row],[Current Month High]]/Table2[[#This Row],[Close Price]])-1</f>
        <v>6.0513303508358929E-2</v>
      </c>
      <c r="AI86">
        <v>16.2655992465269</v>
      </c>
      <c r="AJ86">
        <v>128.82543103448199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0.23</v>
      </c>
      <c r="AM86" t="s">
        <v>3217</v>
      </c>
      <c r="AN86">
        <v>22.08</v>
      </c>
      <c r="AO86" t="s">
        <v>3217</v>
      </c>
      <c r="AP86">
        <v>7.4220464985108994E-2</v>
      </c>
      <c r="AQ86">
        <f>(Table2[[#This Row],[Sharpe Ratio]]-AVERAGE(Table2[Sharpe Ratio]))/_xlfn.STDEV.P(Table2[Sharpe Ratio])</f>
        <v>0.17034157120666182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3.6200990245519051</v>
      </c>
      <c r="AS86">
        <f>_xlfn.RANK.AVG(Table2[[#This Row],[1Y Return vs Nifty Z-Score]],Table2[1Y Return vs Nifty Z-Score])</f>
        <v>48</v>
      </c>
      <c r="AT86">
        <f>_xlfn.RANK.AVG(Table2[[#This Row],[6M Return vs Nifty Z-Score]],Table2[6M Return vs Nifty Z-Score])</f>
        <v>117</v>
      </c>
      <c r="AU86">
        <f>_xlfn.RANK.AVG(Table2[[#This Row],[Sharpe Ratio Z-Score]],Table2[Sharpe Ratio Z-Score])</f>
        <v>302</v>
      </c>
      <c r="AV86">
        <f>(Table2[[#This Row],[Rank 1Y]]+Table2[[#This Row],[Rank 6M]]+Table2[[#This Row],[Rank Sharpe]])/3</f>
        <v>155.66666666666666</v>
      </c>
    </row>
    <row r="87" spans="1:48" x14ac:dyDescent="0.3">
      <c r="A87" t="s">
        <v>801</v>
      </c>
      <c r="B87" t="s">
        <v>802</v>
      </c>
      <c r="C87" t="s">
        <v>3173</v>
      </c>
      <c r="D87" t="s">
        <v>123</v>
      </c>
      <c r="E87">
        <v>20123.215806600001</v>
      </c>
      <c r="F87">
        <v>803.7</v>
      </c>
      <c r="G87">
        <v>28.7866833390169</v>
      </c>
      <c r="H87">
        <f>(Table2[[#This Row],[1Y Return vs Nifty]]-AVERAGE(Table2[1Y Return vs Nifty]))/_xlfn.STDEV.P(Table2[1Y Return vs Nifty])</f>
        <v>0.23803779780233633</v>
      </c>
      <c r="I87">
        <v>-6.93484061247129</v>
      </c>
      <c r="J87">
        <f>(Table2[[#This Row],[1M Return vs Nifty]]-AVERAGE(Table2[1M Return vs Nifty]))/_xlfn.STDEV.P(Table2[1M Return vs Nifty])</f>
        <v>-0.65064001371480396</v>
      </c>
      <c r="K87">
        <v>34.6568767736822</v>
      </c>
      <c r="L87">
        <f>(Table2[[#This Row],[6M Return vs Nifty]]-AVERAGE(Table2[6M Return vs Nifty]))/_xlfn.STDEV.P(Table2[6M Return vs Nifty])</f>
        <v>0.83173154819016748</v>
      </c>
      <c r="M87">
        <v>1.4498343803776299</v>
      </c>
      <c r="N87">
        <f>(Table2[[#This Row],[1W Return vs Nifty]]-AVERAGE(Table2[1W Return vs Nifty]))/_xlfn.STDEV.P(Table2[1W Return vs Nifty])</f>
        <v>-0.10865660934172755</v>
      </c>
      <c r="O87">
        <v>806.85</v>
      </c>
      <c r="P87">
        <v>828.66235938499801</v>
      </c>
      <c r="Q87">
        <v>732.05138017684999</v>
      </c>
      <c r="R87">
        <v>52.787844829027698</v>
      </c>
      <c r="S87" s="1">
        <f>(Table2[[#This Row],[Close Price]]-Table2[[#This Row],[20D EMA]])/Table2[[#This Row],[20D EMA]]</f>
        <v>-3.9040713887339372E-3</v>
      </c>
      <c r="T87" s="1">
        <f>(Table2[[#This Row],[Close Price]]-Table2[[#This Row],[50D EMA]])/Table2[[#This Row],[50D EMA]]</f>
        <v>-3.0123679568991271E-2</v>
      </c>
      <c r="U87" s="1">
        <f>(Table2[[#This Row],[Close Price]]-Table2[[#This Row],[200D EMA]])/Table2[[#This Row],[200D EMA]]</f>
        <v>9.7873758267952568E-2</v>
      </c>
      <c r="V87">
        <v>0.57325730378720596</v>
      </c>
      <c r="W87">
        <v>791</v>
      </c>
      <c r="X87">
        <v>810.05</v>
      </c>
      <c r="Y87">
        <v>760.8</v>
      </c>
      <c r="Z87">
        <v>810.05</v>
      </c>
      <c r="AA87">
        <v>760.8</v>
      </c>
      <c r="AB87">
        <v>810.05</v>
      </c>
      <c r="AC87" s="1">
        <f>(Table2[[#This Row],[Close Price]]/Table2[[#This Row],[Day Low]])-1</f>
        <v>1.6055625790139194E-2</v>
      </c>
      <c r="AD87" s="1">
        <f>(Table2[[#This Row],[Day High]]/Table2[[#This Row],[Close Price]])-1</f>
        <v>7.9009580689310965E-3</v>
      </c>
      <c r="AE87" s="1">
        <f>(Table2[[#This Row],[Close Price]]/Table2[[#This Row],[Current Week Low]])-1</f>
        <v>5.6388012618296735E-2</v>
      </c>
      <c r="AF87" s="1">
        <f>(Table2[[#This Row],[Current Week High]]/Table2[[#This Row],[Close Price]])-1</f>
        <v>7.9009580689310965E-3</v>
      </c>
      <c r="AG87" s="1">
        <f>(Table2[[#This Row],[Close Price]]/Table2[[#This Row],[Current Month Low]])-1</f>
        <v>5.6388012618296735E-2</v>
      </c>
      <c r="AH87" s="1">
        <f>(Table2[[#This Row],[Current Month High]]/Table2[[#This Row],[Close Price]])-1</f>
        <v>7.9009580689310965E-3</v>
      </c>
      <c r="AI87">
        <v>25.4137115839243</v>
      </c>
      <c r="AJ87">
        <v>68.809073724007504</v>
      </c>
      <c r="AK87" t="str">
        <f>IF(AND(Table2[[#This Row],[20D EMA]]&gt;Table2[[#This Row],[50D EMA]],Table2[[#This Row],[50D EMA]]&gt;Table2[[#This Row],[200D EMA]]),"Uptrend","Downtrend/NoTrend")</f>
        <v>Downtrend/NoTrend</v>
      </c>
      <c r="AL87">
        <v>0.04</v>
      </c>
      <c r="AM87" t="s">
        <v>3217</v>
      </c>
      <c r="AN87">
        <v>-2.33</v>
      </c>
      <c r="AO87" t="s">
        <v>3218</v>
      </c>
      <c r="AP87">
        <v>0.14472761097110101</v>
      </c>
      <c r="AQ87">
        <f>(Table2[[#This Row],[Sharpe Ratio]]-AVERAGE(Table2[Sharpe Ratio]))/_xlfn.STDEV.P(Table2[Sharpe Ratio])</f>
        <v>0.99100372807104153</v>
      </c>
      <c r="AR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7">
        <f>_xlfn.RANK.AVG(Table2[[#This Row],[1Y Return vs Nifty Z-Score]],Table2[1Y Return vs Nifty Z-Score])</f>
        <v>232</v>
      </c>
      <c r="AT87">
        <f>_xlfn.RANK.AVG(Table2[[#This Row],[6M Return vs Nifty Z-Score]],Table2[6M Return vs Nifty Z-Score])</f>
        <v>115</v>
      </c>
      <c r="AU87">
        <f>_xlfn.RANK.AVG(Table2[[#This Row],[Sharpe Ratio Z-Score]],Table2[Sharpe Ratio Z-Score])</f>
        <v>123</v>
      </c>
      <c r="AV87">
        <f>(Table2[[#This Row],[Rank 1Y]]+Table2[[#This Row],[Rank 6M]]+Table2[[#This Row],[Rank Sharpe]])/3</f>
        <v>156.66666666666666</v>
      </c>
    </row>
    <row r="88" spans="1:48" x14ac:dyDescent="0.3">
      <c r="A88" t="s">
        <v>826</v>
      </c>
      <c r="B88" t="s">
        <v>827</v>
      </c>
      <c r="C88" t="s">
        <v>3171</v>
      </c>
      <c r="D88" t="s">
        <v>24</v>
      </c>
      <c r="E88">
        <v>19208.390150103001</v>
      </c>
      <c r="F88">
        <v>238.63</v>
      </c>
      <c r="G88">
        <v>33.5341705129579</v>
      </c>
      <c r="H88">
        <f>(Table2[[#This Row],[1Y Return vs Nifty]]-AVERAGE(Table2[1Y Return vs Nifty]))/_xlfn.STDEV.P(Table2[1Y Return vs Nifty])</f>
        <v>0.33071834975624304</v>
      </c>
      <c r="I88">
        <v>5.2423829924429999</v>
      </c>
      <c r="J88">
        <f>(Table2[[#This Row],[1M Return vs Nifty]]-AVERAGE(Table2[1M Return vs Nifty]))/_xlfn.STDEV.P(Table2[1M Return vs Nifty])</f>
        <v>0.63853929036164758</v>
      </c>
      <c r="K88">
        <v>14.875837336180901</v>
      </c>
      <c r="L88">
        <f>(Table2[[#This Row],[6M Return vs Nifty]]-AVERAGE(Table2[6M Return vs Nifty]))/_xlfn.STDEV.P(Table2[6M Return vs Nifty])</f>
        <v>0.21432588901575922</v>
      </c>
      <c r="M88">
        <v>4.9509454479562196</v>
      </c>
      <c r="N88">
        <f>(Table2[[#This Row],[1W Return vs Nifty]]-AVERAGE(Table2[1W Return vs Nifty]))/_xlfn.STDEV.P(Table2[1W Return vs Nifty])</f>
        <v>0.58193089020592115</v>
      </c>
      <c r="O88">
        <v>226.24</v>
      </c>
      <c r="P88">
        <v>220.963780633048</v>
      </c>
      <c r="Q88">
        <v>202.592480754371</v>
      </c>
      <c r="R88">
        <v>72.984547522125993</v>
      </c>
      <c r="S88" s="1">
        <f>(Table2[[#This Row],[Close Price]]-Table2[[#This Row],[20D EMA]])/Table2[[#This Row],[20D EMA]]</f>
        <v>5.4764851485148452E-2</v>
      </c>
      <c r="T88" s="1">
        <f>(Table2[[#This Row],[Close Price]]-Table2[[#This Row],[50D EMA]])/Table2[[#This Row],[50D EMA]]</f>
        <v>7.9950747205443942E-2</v>
      </c>
      <c r="U88" s="1">
        <f>(Table2[[#This Row],[Close Price]]-Table2[[#This Row],[200D EMA]])/Table2[[#This Row],[200D EMA]]</f>
        <v>0.17788182025038696</v>
      </c>
      <c r="V88">
        <v>1.26189284571843</v>
      </c>
      <c r="W88">
        <v>237.03</v>
      </c>
      <c r="X88">
        <v>241.07</v>
      </c>
      <c r="Y88">
        <v>234.36</v>
      </c>
      <c r="Z88">
        <v>241.07</v>
      </c>
      <c r="AA88">
        <v>234.36</v>
      </c>
      <c r="AB88">
        <v>241.07</v>
      </c>
      <c r="AC88" s="1">
        <f>(Table2[[#This Row],[Close Price]]/Table2[[#This Row],[Day Low]])-1</f>
        <v>6.7502003965742574E-3</v>
      </c>
      <c r="AD88" s="1">
        <f>(Table2[[#This Row],[Day High]]/Table2[[#This Row],[Close Price]])-1</f>
        <v>1.0225034572350467E-2</v>
      </c>
      <c r="AE88" s="1">
        <f>(Table2[[#This Row],[Close Price]]/Table2[[#This Row],[Current Week Low]])-1</f>
        <v>1.8219832735961727E-2</v>
      </c>
      <c r="AF88" s="1">
        <f>(Table2[[#This Row],[Current Week High]]/Table2[[#This Row],[Close Price]])-1</f>
        <v>1.0225034572350467E-2</v>
      </c>
      <c r="AG88" s="1">
        <f>(Table2[[#This Row],[Close Price]]/Table2[[#This Row],[Current Month Low]])-1</f>
        <v>1.8219832735961727E-2</v>
      </c>
      <c r="AH88" s="1">
        <f>(Table2[[#This Row],[Current Month High]]/Table2[[#This Row],[Close Price]])-1</f>
        <v>1.0225034572350467E-2</v>
      </c>
      <c r="AI88">
        <v>2.6694045174538101</v>
      </c>
      <c r="AJ88">
        <v>57.148501810997601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7.0000000000000007E-2</v>
      </c>
      <c r="AM88" t="s">
        <v>3217</v>
      </c>
      <c r="AN88">
        <v>12.82</v>
      </c>
      <c r="AO88" t="s">
        <v>3217</v>
      </c>
      <c r="AP88">
        <v>0.19689460199192099</v>
      </c>
      <c r="AQ88">
        <f>(Table2[[#This Row],[Sharpe Ratio]]-AVERAGE(Table2[Sharpe Ratio]))/_xlfn.STDEV.P(Table2[Sharpe Ratio])</f>
        <v>1.5981971517954454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3.363711571135017</v>
      </c>
      <c r="AS88">
        <f>_xlfn.RANK.AVG(Table2[[#This Row],[1Y Return vs Nifty Z-Score]],Table2[1Y Return vs Nifty Z-Score])</f>
        <v>207</v>
      </c>
      <c r="AT88">
        <f>_xlfn.RANK.AVG(Table2[[#This Row],[6M Return vs Nifty Z-Score]],Table2[6M Return vs Nifty Z-Score])</f>
        <v>230</v>
      </c>
      <c r="AU88">
        <f>_xlfn.RANK.AVG(Table2[[#This Row],[Sharpe Ratio Z-Score]],Table2[Sharpe Ratio Z-Score])</f>
        <v>38</v>
      </c>
      <c r="AV88">
        <f>(Table2[[#This Row],[Rank 1Y]]+Table2[[#This Row],[Rank 6M]]+Table2[[#This Row],[Rank Sharpe]])/3</f>
        <v>158.33333333333334</v>
      </c>
    </row>
    <row r="89" spans="1:48" x14ac:dyDescent="0.3">
      <c r="A89" t="s">
        <v>1340</v>
      </c>
      <c r="B89" t="s">
        <v>1341</v>
      </c>
      <c r="C89" t="s">
        <v>3175</v>
      </c>
      <c r="D89" t="s">
        <v>51</v>
      </c>
      <c r="E89">
        <v>8711.2140846399998</v>
      </c>
      <c r="F89">
        <v>890.8</v>
      </c>
      <c r="G89">
        <v>120.511068539071</v>
      </c>
      <c r="H89">
        <f>(Table2[[#This Row],[1Y Return vs Nifty]]-AVERAGE(Table2[1Y Return vs Nifty]))/_xlfn.STDEV.P(Table2[1Y Return vs Nifty])</f>
        <v>2.0286833196346428</v>
      </c>
      <c r="I89">
        <v>6.95050500326691</v>
      </c>
      <c r="J89">
        <f>(Table2[[#This Row],[1M Return vs Nifty]]-AVERAGE(Table2[1M Return vs Nifty]))/_xlfn.STDEV.P(Table2[1M Return vs Nifty])</f>
        <v>0.8193748910401929</v>
      </c>
      <c r="K89">
        <v>79.244191427260006</v>
      </c>
      <c r="L89">
        <f>(Table2[[#This Row],[6M Return vs Nifty]]-AVERAGE(Table2[6M Return vs Nifty]))/_xlfn.STDEV.P(Table2[6M Return vs Nifty])</f>
        <v>2.2233904891414675</v>
      </c>
      <c r="M89">
        <v>-2.4015110652933598</v>
      </c>
      <c r="N89">
        <f>(Table2[[#This Row],[1W Return vs Nifty]]-AVERAGE(Table2[1W Return vs Nifty]))/_xlfn.STDEV.P(Table2[1W Return vs Nifty])</f>
        <v>-0.86832717388043756</v>
      </c>
      <c r="O89">
        <v>878.86</v>
      </c>
      <c r="P89">
        <v>843.73500291797995</v>
      </c>
      <c r="Q89">
        <v>674.46710020965395</v>
      </c>
      <c r="R89">
        <v>52.5907890281023</v>
      </c>
      <c r="S89" s="1">
        <f>(Table2[[#This Row],[Close Price]]-Table2[[#This Row],[20D EMA]])/Table2[[#This Row],[20D EMA]]</f>
        <v>1.3585781580684001E-2</v>
      </c>
      <c r="T89" s="1">
        <f>(Table2[[#This Row],[Close Price]]-Table2[[#This Row],[50D EMA]])/Table2[[#This Row],[50D EMA]]</f>
        <v>5.5781728764659561E-2</v>
      </c>
      <c r="U89" s="1">
        <f>(Table2[[#This Row],[Close Price]]-Table2[[#This Row],[200D EMA]])/Table2[[#This Row],[200D EMA]]</f>
        <v>0.32074640812442928</v>
      </c>
      <c r="V89">
        <v>1.77114912300146</v>
      </c>
      <c r="W89">
        <v>880.8</v>
      </c>
      <c r="X89">
        <v>928</v>
      </c>
      <c r="Y89">
        <v>880.8</v>
      </c>
      <c r="Z89">
        <v>943.2</v>
      </c>
      <c r="AA89">
        <v>880.8</v>
      </c>
      <c r="AB89">
        <v>943.2</v>
      </c>
      <c r="AC89" s="1">
        <f>(Table2[[#This Row],[Close Price]]/Table2[[#This Row],[Day Low]])-1</f>
        <v>1.1353315168028955E-2</v>
      </c>
      <c r="AD89" s="1">
        <f>(Table2[[#This Row],[Day High]]/Table2[[#This Row],[Close Price]])-1</f>
        <v>4.1760215536596368E-2</v>
      </c>
      <c r="AE89" s="1">
        <f>(Table2[[#This Row],[Close Price]]/Table2[[#This Row],[Current Week Low]])-1</f>
        <v>1.1353315168028955E-2</v>
      </c>
      <c r="AF89" s="1">
        <f>(Table2[[#This Row],[Current Week High]]/Table2[[#This Row],[Close Price]])-1</f>
        <v>5.8823529411764719E-2</v>
      </c>
      <c r="AG89" s="1">
        <f>(Table2[[#This Row],[Close Price]]/Table2[[#This Row],[Current Month Low]])-1</f>
        <v>1.1353315168028955E-2</v>
      </c>
      <c r="AH89" s="1">
        <f>(Table2[[#This Row],[Current Month High]]/Table2[[#This Row],[Close Price]])-1</f>
        <v>5.8823529411764719E-2</v>
      </c>
      <c r="AI89">
        <v>7.7121688370004504</v>
      </c>
      <c r="AJ89">
        <v>184.46431422640899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0.04</v>
      </c>
      <c r="AM89" t="s">
        <v>3217</v>
      </c>
      <c r="AN89">
        <v>8</v>
      </c>
      <c r="AO89" t="s">
        <v>3217</v>
      </c>
      <c r="AP89">
        <v>3.6677088223489002E-2</v>
      </c>
      <c r="AQ89">
        <f>(Table2[[#This Row],[Sharpe Ratio]]-AVERAGE(Table2[Sharpe Ratio]))/_xlfn.STDEV.P(Table2[Sharpe Ratio])</f>
        <v>-0.26664149084047234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3.9364800350953932</v>
      </c>
      <c r="AS89">
        <f>_xlfn.RANK.AVG(Table2[[#This Row],[1Y Return vs Nifty Z-Score]],Table2[1Y Return vs Nifty Z-Score])</f>
        <v>34</v>
      </c>
      <c r="AT89">
        <f>_xlfn.RANK.AVG(Table2[[#This Row],[6M Return vs Nifty Z-Score]],Table2[6M Return vs Nifty Z-Score])</f>
        <v>26</v>
      </c>
      <c r="AU89">
        <f>_xlfn.RANK.AVG(Table2[[#This Row],[Sharpe Ratio Z-Score]],Table2[Sharpe Ratio Z-Score])</f>
        <v>415</v>
      </c>
      <c r="AV89">
        <f>(Table2[[#This Row],[Rank 1Y]]+Table2[[#This Row],[Rank 6M]]+Table2[[#This Row],[Rank Sharpe]])/3</f>
        <v>158.33333333333334</v>
      </c>
    </row>
    <row r="90" spans="1:48" x14ac:dyDescent="0.3">
      <c r="A90" t="s">
        <v>733</v>
      </c>
      <c r="B90" t="s">
        <v>734</v>
      </c>
      <c r="C90" t="s">
        <v>3175</v>
      </c>
      <c r="D90" t="s">
        <v>254</v>
      </c>
      <c r="E90">
        <v>24404.47364565</v>
      </c>
      <c r="F90">
        <v>609.9</v>
      </c>
      <c r="G90">
        <v>33.911784813128897</v>
      </c>
      <c r="H90">
        <f>(Table2[[#This Row],[1Y Return vs Nifty]]-AVERAGE(Table2[1Y Return vs Nifty]))/_xlfn.STDEV.P(Table2[1Y Return vs Nifty])</f>
        <v>0.33809014466232257</v>
      </c>
      <c r="I90">
        <v>11.288452532175899</v>
      </c>
      <c r="J90">
        <f>(Table2[[#This Row],[1M Return vs Nifty]]-AVERAGE(Table2[1M Return vs Nifty]))/_xlfn.STDEV.P(Table2[1M Return vs Nifty])</f>
        <v>1.2786250746520109</v>
      </c>
      <c r="K90">
        <v>61.246497219082997</v>
      </c>
      <c r="L90">
        <f>(Table2[[#This Row],[6M Return vs Nifty]]-AVERAGE(Table2[6M Return vs Nifty]))/_xlfn.STDEV.P(Table2[6M Return vs Nifty])</f>
        <v>1.661646588305153</v>
      </c>
      <c r="M90">
        <v>-0.40877248779194503</v>
      </c>
      <c r="N90">
        <f>(Table2[[#This Row],[1W Return vs Nifty]]-AVERAGE(Table2[1W Return vs Nifty]))/_xlfn.STDEV.P(Table2[1W Return vs Nifty])</f>
        <v>-0.47526327932635565</v>
      </c>
      <c r="O90">
        <v>577.23</v>
      </c>
      <c r="P90">
        <v>553.72636994428296</v>
      </c>
      <c r="Q90">
        <v>478.435403723908</v>
      </c>
      <c r="R90">
        <v>71.595745248678</v>
      </c>
      <c r="S90" s="1">
        <f>(Table2[[#This Row],[Close Price]]-Table2[[#This Row],[20D EMA]])/Table2[[#This Row],[20D EMA]]</f>
        <v>5.6597889922561123E-2</v>
      </c>
      <c r="T90" s="1">
        <f>(Table2[[#This Row],[Close Price]]-Table2[[#This Row],[50D EMA]])/Table2[[#This Row],[50D EMA]]</f>
        <v>0.1014465503265978</v>
      </c>
      <c r="U90" s="1">
        <f>(Table2[[#This Row],[Close Price]]-Table2[[#This Row],[200D EMA]])/Table2[[#This Row],[200D EMA]]</f>
        <v>0.27478024254232786</v>
      </c>
      <c r="V90">
        <v>1.47227237561752</v>
      </c>
      <c r="W90">
        <v>605</v>
      </c>
      <c r="X90">
        <v>613.29999999999995</v>
      </c>
      <c r="Y90">
        <v>585.1</v>
      </c>
      <c r="Z90">
        <v>613.29999999999995</v>
      </c>
      <c r="AA90">
        <v>585.1</v>
      </c>
      <c r="AB90">
        <v>613.29999999999995</v>
      </c>
      <c r="AC90" s="1">
        <f>(Table2[[#This Row],[Close Price]]/Table2[[#This Row],[Day Low]])-1</f>
        <v>8.0991735537190301E-3</v>
      </c>
      <c r="AD90" s="1">
        <f>(Table2[[#This Row],[Day High]]/Table2[[#This Row],[Close Price]])-1</f>
        <v>5.574684374487493E-3</v>
      </c>
      <c r="AE90" s="1">
        <f>(Table2[[#This Row],[Close Price]]/Table2[[#This Row],[Current Week Low]])-1</f>
        <v>4.2385916937275558E-2</v>
      </c>
      <c r="AF90" s="1">
        <f>(Table2[[#This Row],[Current Week High]]/Table2[[#This Row],[Close Price]])-1</f>
        <v>5.574684374487493E-3</v>
      </c>
      <c r="AG90" s="1">
        <f>(Table2[[#This Row],[Close Price]]/Table2[[#This Row],[Current Month Low]])-1</f>
        <v>4.2385916937275558E-2</v>
      </c>
      <c r="AH90" s="1">
        <f>(Table2[[#This Row],[Current Month High]]/Table2[[#This Row],[Close Price]])-1</f>
        <v>5.574684374487493E-3</v>
      </c>
      <c r="AI90">
        <v>0.83620265617314604</v>
      </c>
      <c r="AJ90">
        <v>74.257142857142796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0.16</v>
      </c>
      <c r="AM90" t="s">
        <v>3217</v>
      </c>
      <c r="AN90">
        <v>10.050000000000001</v>
      </c>
      <c r="AO90" t="s">
        <v>3217</v>
      </c>
      <c r="AP90">
        <v>9.9389613758570999E-2</v>
      </c>
      <c r="AQ90">
        <f>(Table2[[#This Row],[Sharpe Ratio]]-AVERAGE(Table2[Sharpe Ratio]))/_xlfn.STDEV.P(Table2[Sharpe Ratio])</f>
        <v>0.46329581903529304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3.2663943473284238</v>
      </c>
      <c r="AS90">
        <f>_xlfn.RANK.AVG(Table2[[#This Row],[1Y Return vs Nifty Z-Score]],Table2[1Y Return vs Nifty Z-Score])</f>
        <v>204</v>
      </c>
      <c r="AT90">
        <f>_xlfn.RANK.AVG(Table2[[#This Row],[6M Return vs Nifty Z-Score]],Table2[6M Return vs Nifty Z-Score])</f>
        <v>48</v>
      </c>
      <c r="AU90">
        <f>_xlfn.RANK.AVG(Table2[[#This Row],[Sharpe Ratio Z-Score]],Table2[Sharpe Ratio Z-Score])</f>
        <v>225</v>
      </c>
      <c r="AV90">
        <f>(Table2[[#This Row],[Rank 1Y]]+Table2[[#This Row],[Rank 6M]]+Table2[[#This Row],[Rank Sharpe]])/3</f>
        <v>159</v>
      </c>
    </row>
    <row r="91" spans="1:48" x14ac:dyDescent="0.3">
      <c r="A91" t="s">
        <v>911</v>
      </c>
      <c r="B91" t="s">
        <v>912</v>
      </c>
      <c r="C91" t="s">
        <v>3173</v>
      </c>
      <c r="D91" t="s">
        <v>288</v>
      </c>
      <c r="E91">
        <v>16838.401486499999</v>
      </c>
      <c r="F91">
        <v>2413.35</v>
      </c>
      <c r="G91">
        <v>49.849234354266599</v>
      </c>
      <c r="H91">
        <f>(Table2[[#This Row],[1Y Return vs Nifty]]-AVERAGE(Table2[1Y Return vs Nifty]))/_xlfn.STDEV.P(Table2[1Y Return vs Nifty])</f>
        <v>0.64922139496204923</v>
      </c>
      <c r="I91">
        <v>-14.007456930702</v>
      </c>
      <c r="J91">
        <f>(Table2[[#This Row],[1M Return vs Nifty]]-AVERAGE(Table2[1M Return vs Nifty]))/_xlfn.STDEV.P(Table2[1M Return vs Nifty])</f>
        <v>-1.3994043362699697</v>
      </c>
      <c r="K91">
        <v>57.2547405959317</v>
      </c>
      <c r="L91">
        <f>(Table2[[#This Row],[6M Return vs Nifty]]-AVERAGE(Table2[6M Return vs Nifty]))/_xlfn.STDEV.P(Table2[6M Return vs Nifty])</f>
        <v>1.5370559095914642</v>
      </c>
      <c r="M91">
        <v>-7.3662157570362403</v>
      </c>
      <c r="N91">
        <f>(Table2[[#This Row],[1W Return vs Nifty]]-AVERAGE(Table2[1W Return vs Nifty]))/_xlfn.STDEV.P(Table2[1W Return vs Nifty])</f>
        <v>-1.8476057322823083</v>
      </c>
      <c r="O91">
        <v>2541.29</v>
      </c>
      <c r="P91">
        <v>2581.03123045041</v>
      </c>
      <c r="Q91">
        <v>2188.2060286349001</v>
      </c>
      <c r="R91">
        <v>30.204085209566099</v>
      </c>
      <c r="S91" s="1">
        <f>(Table2[[#This Row],[Close Price]]-Table2[[#This Row],[20D EMA]])/Table2[[#This Row],[20D EMA]]</f>
        <v>-5.0344510071656544E-2</v>
      </c>
      <c r="T91" s="1">
        <f>(Table2[[#This Row],[Close Price]]-Table2[[#This Row],[50D EMA]])/Table2[[#This Row],[50D EMA]]</f>
        <v>-6.4966757655678747E-2</v>
      </c>
      <c r="U91" s="1">
        <f>(Table2[[#This Row],[Close Price]]-Table2[[#This Row],[200D EMA]])/Table2[[#This Row],[200D EMA]]</f>
        <v>0.10288975005957486</v>
      </c>
      <c r="V91">
        <v>0.33554055804516802</v>
      </c>
      <c r="W91">
        <v>2349.9499999999998</v>
      </c>
      <c r="X91">
        <v>2438.8000000000002</v>
      </c>
      <c r="Y91">
        <v>2339.9499999999998</v>
      </c>
      <c r="Z91">
        <v>2438.8000000000002</v>
      </c>
      <c r="AA91">
        <v>2339.9499999999998</v>
      </c>
      <c r="AB91">
        <v>2438.8000000000002</v>
      </c>
      <c r="AC91" s="1">
        <f>(Table2[[#This Row],[Close Price]]/Table2[[#This Row],[Day Low]])-1</f>
        <v>2.6979297431860338E-2</v>
      </c>
      <c r="AD91" s="1">
        <f>(Table2[[#This Row],[Day High]]/Table2[[#This Row],[Close Price]])-1</f>
        <v>1.0545507282408328E-2</v>
      </c>
      <c r="AE91" s="1">
        <f>(Table2[[#This Row],[Close Price]]/Table2[[#This Row],[Current Week Low]])-1</f>
        <v>3.1368191628026176E-2</v>
      </c>
      <c r="AF91" s="1">
        <f>(Table2[[#This Row],[Current Week High]]/Table2[[#This Row],[Close Price]])-1</f>
        <v>1.0545507282408328E-2</v>
      </c>
      <c r="AG91" s="1">
        <f>(Table2[[#This Row],[Close Price]]/Table2[[#This Row],[Current Month Low]])-1</f>
        <v>3.1368191628026176E-2</v>
      </c>
      <c r="AH91" s="1">
        <f>(Table2[[#This Row],[Current Month High]]/Table2[[#This Row],[Close Price]])-1</f>
        <v>1.0545507282408328E-2</v>
      </c>
      <c r="AI91">
        <v>23.272629332670299</v>
      </c>
      <c r="AJ91">
        <v>91.642182164694603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0.03</v>
      </c>
      <c r="AM91" t="s">
        <v>3217</v>
      </c>
      <c r="AN91">
        <v>-5.75</v>
      </c>
      <c r="AO91" t="s">
        <v>3218</v>
      </c>
      <c r="AP91">
        <v>7.9249795497929001E-2</v>
      </c>
      <c r="AQ91">
        <f>(Table2[[#This Row],[Sharpe Ratio]]-AVERAGE(Table2[Sharpe Ratio]))/_xlfn.STDEV.P(Table2[Sharpe Ratio])</f>
        <v>0.22888005221473878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141</v>
      </c>
      <c r="AT91">
        <f>_xlfn.RANK.AVG(Table2[[#This Row],[6M Return vs Nifty Z-Score]],Table2[6M Return vs Nifty Z-Score])</f>
        <v>53</v>
      </c>
      <c r="AU91">
        <f>_xlfn.RANK.AVG(Table2[[#This Row],[Sharpe Ratio Z-Score]],Table2[Sharpe Ratio Z-Score])</f>
        <v>287</v>
      </c>
      <c r="AV91">
        <f>(Table2[[#This Row],[Rank 1Y]]+Table2[[#This Row],[Rank 6M]]+Table2[[#This Row],[Rank Sharpe]])/3</f>
        <v>160.33333333333334</v>
      </c>
    </row>
    <row r="92" spans="1:48" x14ac:dyDescent="0.3">
      <c r="A92" t="s">
        <v>1333</v>
      </c>
      <c r="B92" t="s">
        <v>1334</v>
      </c>
      <c r="C92" t="s">
        <v>3185</v>
      </c>
      <c r="D92" t="s">
        <v>377</v>
      </c>
      <c r="E92">
        <v>8744.7586676110004</v>
      </c>
      <c r="F92">
        <v>107.27</v>
      </c>
      <c r="G92">
        <v>41.369891317881503</v>
      </c>
      <c r="H92">
        <f>(Table2[[#This Row],[1Y Return vs Nifty]]-AVERAGE(Table2[1Y Return vs Nifty]))/_xlfn.STDEV.P(Table2[1Y Return vs Nifty])</f>
        <v>0.48368746848146082</v>
      </c>
      <c r="I92">
        <v>4.3469632137709899</v>
      </c>
      <c r="J92">
        <f>(Table2[[#This Row],[1M Return vs Nifty]]-AVERAGE(Table2[1M Return vs Nifty]))/_xlfn.STDEV.P(Table2[1M Return vs Nifty])</f>
        <v>0.54374291603385616</v>
      </c>
      <c r="K92">
        <v>45.530920779462903</v>
      </c>
      <c r="L92">
        <f>(Table2[[#This Row],[6M Return vs Nifty]]-AVERAGE(Table2[6M Return vs Nifty]))/_xlfn.STDEV.P(Table2[6M Return vs Nifty])</f>
        <v>1.1711321306768792</v>
      </c>
      <c r="M92">
        <v>0.115962171822895</v>
      </c>
      <c r="N92">
        <f>(Table2[[#This Row],[1W Return vs Nifty]]-AVERAGE(Table2[1W Return vs Nifty]))/_xlfn.STDEV.P(Table2[1W Return vs Nifty])</f>
        <v>-0.37176036567556942</v>
      </c>
      <c r="O92">
        <v>104.87</v>
      </c>
      <c r="P92">
        <v>98.382134776584493</v>
      </c>
      <c r="Q92">
        <v>85.098918640543801</v>
      </c>
      <c r="R92">
        <v>53.745484767925703</v>
      </c>
      <c r="S92" s="1">
        <f>(Table2[[#This Row],[Close Price]]-Table2[[#This Row],[20D EMA]])/Table2[[#This Row],[20D EMA]]</f>
        <v>2.2885477257556894E-2</v>
      </c>
      <c r="T92" s="1">
        <f>(Table2[[#This Row],[Close Price]]-Table2[[#This Row],[50D EMA]])/Table2[[#This Row],[50D EMA]]</f>
        <v>9.0340235486848428E-2</v>
      </c>
      <c r="U92" s="1">
        <f>(Table2[[#This Row],[Close Price]]-Table2[[#This Row],[200D EMA]])/Table2[[#This Row],[200D EMA]]</f>
        <v>0.26053305627896894</v>
      </c>
      <c r="V92">
        <v>1.00111202331297</v>
      </c>
      <c r="W92">
        <v>106.26</v>
      </c>
      <c r="X92">
        <v>111.2</v>
      </c>
      <c r="Y92">
        <v>106.26</v>
      </c>
      <c r="Z92">
        <v>112.47</v>
      </c>
      <c r="AA92">
        <v>106.26</v>
      </c>
      <c r="AB92">
        <v>112.47</v>
      </c>
      <c r="AC92" s="1">
        <f>(Table2[[#This Row],[Close Price]]/Table2[[#This Row],[Day Low]])-1</f>
        <v>9.5049877658572868E-3</v>
      </c>
      <c r="AD92" s="1">
        <f>(Table2[[#This Row],[Day High]]/Table2[[#This Row],[Close Price]])-1</f>
        <v>3.6636524657406522E-2</v>
      </c>
      <c r="AE92" s="1">
        <f>(Table2[[#This Row],[Close Price]]/Table2[[#This Row],[Current Week Low]])-1</f>
        <v>9.5049877658572868E-3</v>
      </c>
      <c r="AF92" s="1">
        <f>(Table2[[#This Row],[Current Week High]]/Table2[[#This Row],[Close Price]])-1</f>
        <v>4.8475808707000967E-2</v>
      </c>
      <c r="AG92" s="1">
        <f>(Table2[[#This Row],[Close Price]]/Table2[[#This Row],[Current Month Low]])-1</f>
        <v>9.5049877658572868E-3</v>
      </c>
      <c r="AH92" s="1">
        <f>(Table2[[#This Row],[Current Month High]]/Table2[[#This Row],[Close Price]])-1</f>
        <v>4.8475808707000967E-2</v>
      </c>
      <c r="AI92">
        <v>11.447748671576401</v>
      </c>
      <c r="AJ92">
        <v>73.155770782889405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0.35</v>
      </c>
      <c r="AM92" t="s">
        <v>3217</v>
      </c>
      <c r="AN92">
        <v>0.52</v>
      </c>
      <c r="AO92" t="s">
        <v>3217</v>
      </c>
      <c r="AP92">
        <v>9.7312732427577001E-2</v>
      </c>
      <c r="AQ92">
        <f>(Table2[[#This Row],[Sharpe Ratio]]-AVERAGE(Table2[Sharpe Ratio]))/_xlfn.STDEV.P(Table2[Sharpe Ratio])</f>
        <v>0.43912212871199557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2.2659242782286224</v>
      </c>
      <c r="AS92">
        <f>_xlfn.RANK.AVG(Table2[[#This Row],[1Y Return vs Nifty Z-Score]],Table2[1Y Return vs Nifty Z-Score])</f>
        <v>168</v>
      </c>
      <c r="AT92">
        <f>_xlfn.RANK.AVG(Table2[[#This Row],[6M Return vs Nifty Z-Score]],Table2[6M Return vs Nifty Z-Score])</f>
        <v>83</v>
      </c>
      <c r="AU92">
        <f>_xlfn.RANK.AVG(Table2[[#This Row],[Sharpe Ratio Z-Score]],Table2[Sharpe Ratio Z-Score])</f>
        <v>234</v>
      </c>
      <c r="AV92">
        <f>(Table2[[#This Row],[Rank 1Y]]+Table2[[#This Row],[Rank 6M]]+Table2[[#This Row],[Rank Sharpe]])/3</f>
        <v>161.66666666666666</v>
      </c>
    </row>
    <row r="93" spans="1:48" x14ac:dyDescent="0.3">
      <c r="A93" t="s">
        <v>1158</v>
      </c>
      <c r="B93" t="s">
        <v>1159</v>
      </c>
      <c r="C93" t="s">
        <v>3184</v>
      </c>
      <c r="D93" t="s">
        <v>455</v>
      </c>
      <c r="E93">
        <v>10742.066477709999</v>
      </c>
      <c r="F93">
        <v>1614.1</v>
      </c>
      <c r="G93">
        <v>48.224754966371002</v>
      </c>
      <c r="H93">
        <f>(Table2[[#This Row],[1Y Return vs Nifty]]-AVERAGE(Table2[1Y Return vs Nifty]))/_xlfn.STDEV.P(Table2[1Y Return vs Nifty])</f>
        <v>0.61750827162085919</v>
      </c>
      <c r="I93">
        <v>21.990173884160999</v>
      </c>
      <c r="J93">
        <f>(Table2[[#This Row],[1M Return vs Nifty]]-AVERAGE(Table2[1M Return vs Nifty]))/_xlfn.STDEV.P(Table2[1M Return vs Nifty])</f>
        <v>2.4115957855950625</v>
      </c>
      <c r="K93">
        <v>12.9694648464463</v>
      </c>
      <c r="L93">
        <f>(Table2[[#This Row],[6M Return vs Nifty]]-AVERAGE(Table2[6M Return vs Nifty]))/_xlfn.STDEV.P(Table2[6M Return vs Nifty])</f>
        <v>0.15482420471977837</v>
      </c>
      <c r="M93">
        <v>-5.0744675027299504</v>
      </c>
      <c r="N93">
        <f>(Table2[[#This Row],[1W Return vs Nifty]]-AVERAGE(Table2[1W Return vs Nifty]))/_xlfn.STDEV.P(Table2[1W Return vs Nifty])</f>
        <v>-1.3955627476452481</v>
      </c>
      <c r="O93">
        <v>1607.81</v>
      </c>
      <c r="P93">
        <v>1655.67178280797</v>
      </c>
      <c r="Q93">
        <v>1567.5784927765701</v>
      </c>
      <c r="R93">
        <v>51.3348789644132</v>
      </c>
      <c r="S93" s="1">
        <f>(Table2[[#This Row],[Close Price]]-Table2[[#This Row],[20D EMA]])/Table2[[#This Row],[20D EMA]]</f>
        <v>3.9121537992673041E-3</v>
      </c>
      <c r="T93" s="1">
        <f>(Table2[[#This Row],[Close Price]]-Table2[[#This Row],[50D EMA]])/Table2[[#This Row],[50D EMA]]</f>
        <v>-2.5108710095587641E-2</v>
      </c>
      <c r="U93" s="1">
        <f>(Table2[[#This Row],[Close Price]]-Table2[[#This Row],[200D EMA]])/Table2[[#This Row],[200D EMA]]</f>
        <v>2.9677306391866023E-2</v>
      </c>
      <c r="V93">
        <v>1.4406846663770201</v>
      </c>
      <c r="W93">
        <v>1601.1</v>
      </c>
      <c r="X93">
        <v>1644</v>
      </c>
      <c r="Y93">
        <v>1601.1</v>
      </c>
      <c r="Z93">
        <v>1668.9</v>
      </c>
      <c r="AA93">
        <v>1601.1</v>
      </c>
      <c r="AB93">
        <v>1668.9</v>
      </c>
      <c r="AC93" s="1">
        <f>(Table2[[#This Row],[Close Price]]/Table2[[#This Row],[Day Low]])-1</f>
        <v>8.1194179001935485E-3</v>
      </c>
      <c r="AD93" s="1">
        <f>(Table2[[#This Row],[Day High]]/Table2[[#This Row],[Close Price]])-1</f>
        <v>1.8524255002787982E-2</v>
      </c>
      <c r="AE93" s="1">
        <f>(Table2[[#This Row],[Close Price]]/Table2[[#This Row],[Current Week Low]])-1</f>
        <v>8.1194179001935485E-3</v>
      </c>
      <c r="AF93" s="1">
        <f>(Table2[[#This Row],[Current Week High]]/Table2[[#This Row],[Close Price]])-1</f>
        <v>3.3950808500093022E-2</v>
      </c>
      <c r="AG93" s="1">
        <f>(Table2[[#This Row],[Close Price]]/Table2[[#This Row],[Current Month Low]])-1</f>
        <v>8.1194179001935485E-3</v>
      </c>
      <c r="AH93" s="1">
        <f>(Table2[[#This Row],[Current Month High]]/Table2[[#This Row],[Close Price]])-1</f>
        <v>3.3950808500093022E-2</v>
      </c>
      <c r="AI93">
        <v>47.450591660987499</v>
      </c>
      <c r="AJ93">
        <v>69.590719728242604</v>
      </c>
      <c r="AK93" t="str">
        <f>IF(AND(Table2[[#This Row],[20D EMA]]&gt;Table2[[#This Row],[50D EMA]],Table2[[#This Row],[50D EMA]]&gt;Table2[[#This Row],[200D EMA]]),"Uptrend","Downtrend/NoTrend")</f>
        <v>Downtrend/NoTrend</v>
      </c>
      <c r="AL93">
        <v>-0.06</v>
      </c>
      <c r="AM93" t="s">
        <v>3218</v>
      </c>
      <c r="AN93">
        <v>7.76</v>
      </c>
      <c r="AO93" t="s">
        <v>3217</v>
      </c>
      <c r="AP93">
        <v>0.153707751566347</v>
      </c>
      <c r="AQ93">
        <f>(Table2[[#This Row],[Sharpe Ratio]]-AVERAGE(Table2[Sharpe Ratio]))/_xlfn.STDEV.P(Table2[Sharpe Ratio])</f>
        <v>1.0955273397813228</v>
      </c>
      <c r="AR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3">
        <f>_xlfn.RANK.AVG(Table2[[#This Row],[1Y Return vs Nifty Z-Score]],Table2[1Y Return vs Nifty Z-Score])</f>
        <v>145</v>
      </c>
      <c r="AT93">
        <f>_xlfn.RANK.AVG(Table2[[#This Row],[6M Return vs Nifty Z-Score]],Table2[6M Return vs Nifty Z-Score])</f>
        <v>242</v>
      </c>
      <c r="AU93">
        <f>_xlfn.RANK.AVG(Table2[[#This Row],[Sharpe Ratio Z-Score]],Table2[Sharpe Ratio Z-Score])</f>
        <v>99</v>
      </c>
      <c r="AV93">
        <f>(Table2[[#This Row],[Rank 1Y]]+Table2[[#This Row],[Rank 6M]]+Table2[[#This Row],[Rank Sharpe]])/3</f>
        <v>162</v>
      </c>
    </row>
    <row r="94" spans="1:48" x14ac:dyDescent="0.3">
      <c r="A94" t="s">
        <v>278</v>
      </c>
      <c r="B94" t="s">
        <v>279</v>
      </c>
      <c r="C94" t="s">
        <v>3175</v>
      </c>
      <c r="D94" t="s">
        <v>51</v>
      </c>
      <c r="E94">
        <v>94964.365701894902</v>
      </c>
      <c r="F94">
        <v>2081.65</v>
      </c>
      <c r="G94">
        <v>44.468849704266603</v>
      </c>
      <c r="H94">
        <f>(Table2[[#This Row],[1Y Return vs Nifty]]-AVERAGE(Table2[1Y Return vs Nifty]))/_xlfn.STDEV.P(Table2[1Y Return vs Nifty])</f>
        <v>0.5441854041702342</v>
      </c>
      <c r="I94">
        <v>-6.9266588605062598</v>
      </c>
      <c r="J94">
        <f>(Table2[[#This Row],[1M Return vs Nifty]]-AVERAGE(Table2[1M Return vs Nifty]))/_xlfn.STDEV.P(Table2[1M Return vs Nifty])</f>
        <v>-0.64977382732892308</v>
      </c>
      <c r="K94">
        <v>26.2922548039523</v>
      </c>
      <c r="L94">
        <f>(Table2[[#This Row],[6M Return vs Nifty]]-AVERAGE(Table2[6M Return vs Nifty]))/_xlfn.STDEV.P(Table2[6M Return vs Nifty])</f>
        <v>0.57065502805669477</v>
      </c>
      <c r="M94">
        <v>-3.0003146166763002</v>
      </c>
      <c r="N94">
        <f>(Table2[[#This Row],[1W Return vs Nifty]]-AVERAGE(Table2[1W Return vs Nifty]))/_xlfn.STDEV.P(Table2[1W Return vs Nifty])</f>
        <v>-0.98644003556574167</v>
      </c>
      <c r="O94">
        <v>2076.7800000000002</v>
      </c>
      <c r="P94">
        <v>2104.5416162884098</v>
      </c>
      <c r="Q94">
        <v>1868.0666351232501</v>
      </c>
      <c r="R94">
        <v>55.135613133382599</v>
      </c>
      <c r="S94" s="1">
        <f>(Table2[[#This Row],[Close Price]]-Table2[[#This Row],[20D EMA]])/Table2[[#This Row],[20D EMA]]</f>
        <v>2.3449763576305098E-3</v>
      </c>
      <c r="T94" s="1">
        <f>(Table2[[#This Row],[Close Price]]-Table2[[#This Row],[50D EMA]])/Table2[[#This Row],[50D EMA]]</f>
        <v>-1.0877245720035525E-2</v>
      </c>
      <c r="U94" s="1">
        <f>(Table2[[#This Row],[Close Price]]-Table2[[#This Row],[200D EMA]])/Table2[[#This Row],[200D EMA]]</f>
        <v>0.11433391125400531</v>
      </c>
      <c r="V94">
        <v>0.70408770867912696</v>
      </c>
      <c r="W94">
        <v>2068.6</v>
      </c>
      <c r="X94">
        <v>2092.8000000000002</v>
      </c>
      <c r="Y94">
        <v>2043.7</v>
      </c>
      <c r="Z94">
        <v>2092.8000000000002</v>
      </c>
      <c r="AA94">
        <v>2043.7</v>
      </c>
      <c r="AB94">
        <v>2092.8000000000002</v>
      </c>
      <c r="AC94" s="1">
        <f>(Table2[[#This Row],[Close Price]]/Table2[[#This Row],[Day Low]])-1</f>
        <v>6.3086145218989031E-3</v>
      </c>
      <c r="AD94" s="1">
        <f>(Table2[[#This Row],[Day High]]/Table2[[#This Row],[Close Price]])-1</f>
        <v>5.3563279129538177E-3</v>
      </c>
      <c r="AE94" s="1">
        <f>(Table2[[#This Row],[Close Price]]/Table2[[#This Row],[Current Week Low]])-1</f>
        <v>1.8569261633312184E-2</v>
      </c>
      <c r="AF94" s="1">
        <f>(Table2[[#This Row],[Current Week High]]/Table2[[#This Row],[Close Price]])-1</f>
        <v>5.3563279129538177E-3</v>
      </c>
      <c r="AG94" s="1">
        <f>(Table2[[#This Row],[Close Price]]/Table2[[#This Row],[Current Month Low]])-1</f>
        <v>1.8569261633312184E-2</v>
      </c>
      <c r="AH94" s="1">
        <f>(Table2[[#This Row],[Current Month High]]/Table2[[#This Row],[Close Price]])-1</f>
        <v>5.3563279129538177E-3</v>
      </c>
      <c r="AI94">
        <v>11.065741118824</v>
      </c>
      <c r="AJ94">
        <v>73.449152189309601</v>
      </c>
      <c r="AK94" t="str">
        <f>IF(AND(Table2[[#This Row],[20D EMA]]&gt;Table2[[#This Row],[50D EMA]],Table2[[#This Row],[50D EMA]]&gt;Table2[[#This Row],[200D EMA]]),"Uptrend","Downtrend/NoTrend")</f>
        <v>Downtrend/NoTrend</v>
      </c>
      <c r="AL94">
        <v>-0.03</v>
      </c>
      <c r="AM94" t="s">
        <v>3218</v>
      </c>
      <c r="AN94">
        <v>2.09</v>
      </c>
      <c r="AO94" t="s">
        <v>3217</v>
      </c>
      <c r="AP94">
        <v>0.115916540573388</v>
      </c>
      <c r="AQ94">
        <f>(Table2[[#This Row],[Sharpe Ratio]]-AVERAGE(Table2[Sharpe Ratio]))/_xlfn.STDEV.P(Table2[Sharpe Ratio])</f>
        <v>0.6556596314761215</v>
      </c>
      <c r="AR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4">
        <f>_xlfn.RANK.AVG(Table2[[#This Row],[1Y Return vs Nifty Z-Score]],Table2[1Y Return vs Nifty Z-Score])</f>
        <v>155</v>
      </c>
      <c r="AT94">
        <f>_xlfn.RANK.AVG(Table2[[#This Row],[6M Return vs Nifty Z-Score]],Table2[6M Return vs Nifty Z-Score])</f>
        <v>156</v>
      </c>
      <c r="AU94">
        <f>_xlfn.RANK.AVG(Table2[[#This Row],[Sharpe Ratio Z-Score]],Table2[Sharpe Ratio Z-Score])</f>
        <v>176</v>
      </c>
      <c r="AV94">
        <f>(Table2[[#This Row],[Rank 1Y]]+Table2[[#This Row],[Rank 6M]]+Table2[[#This Row],[Rank Sharpe]])/3</f>
        <v>162.33333333333334</v>
      </c>
    </row>
    <row r="95" spans="1:48" x14ac:dyDescent="0.3">
      <c r="A95" t="s">
        <v>1455</v>
      </c>
      <c r="B95" t="s">
        <v>1456</v>
      </c>
      <c r="C95" t="s">
        <v>3170</v>
      </c>
      <c r="D95" t="s">
        <v>21</v>
      </c>
      <c r="E95">
        <v>7415.78836185</v>
      </c>
      <c r="F95">
        <v>895.5</v>
      </c>
      <c r="G95">
        <v>75.712195340778607</v>
      </c>
      <c r="H95">
        <f>(Table2[[#This Row],[1Y Return vs Nifty]]-AVERAGE(Table2[1Y Return vs Nifty]))/_xlfn.STDEV.P(Table2[1Y Return vs Nifty])</f>
        <v>1.1541187041215992</v>
      </c>
      <c r="I95">
        <v>-4.2806694764848601</v>
      </c>
      <c r="J95">
        <f>(Table2[[#This Row],[1M Return vs Nifty]]-AVERAGE(Table2[1M Return vs Nifty]))/_xlfn.STDEV.P(Table2[1M Return vs Nifty])</f>
        <v>-0.36964800691533001</v>
      </c>
      <c r="K95">
        <v>10.583432789986</v>
      </c>
      <c r="L95">
        <f>(Table2[[#This Row],[6M Return vs Nifty]]-AVERAGE(Table2[6M Return vs Nifty]))/_xlfn.STDEV.P(Table2[6M Return vs Nifty])</f>
        <v>8.0351389512842722E-2</v>
      </c>
      <c r="M95">
        <v>-2.70044966466613</v>
      </c>
      <c r="N95">
        <f>(Table2[[#This Row],[1W Return vs Nifty]]-AVERAGE(Table2[1W Return vs Nifty]))/_xlfn.STDEV.P(Table2[1W Return vs Nifty])</f>
        <v>-0.92729224407511057</v>
      </c>
      <c r="O95">
        <v>889.88</v>
      </c>
      <c r="P95">
        <v>885.05942659934101</v>
      </c>
      <c r="Q95">
        <v>786.50749504134501</v>
      </c>
      <c r="R95">
        <v>55.5352467057537</v>
      </c>
      <c r="S95" s="1">
        <f>(Table2[[#This Row],[Close Price]]-Table2[[#This Row],[20D EMA]])/Table2[[#This Row],[20D EMA]]</f>
        <v>6.3154582640356054E-3</v>
      </c>
      <c r="T95" s="1">
        <f>(Table2[[#This Row],[Close Price]]-Table2[[#This Row],[50D EMA]])/Table2[[#This Row],[50D EMA]]</f>
        <v>1.1796465962488812E-2</v>
      </c>
      <c r="U95" s="1">
        <f>(Table2[[#This Row],[Close Price]]-Table2[[#This Row],[200D EMA]])/Table2[[#This Row],[200D EMA]]</f>
        <v>0.13857783383605962</v>
      </c>
      <c r="V95">
        <v>0.73629838037969997</v>
      </c>
      <c r="W95">
        <v>875.1</v>
      </c>
      <c r="X95">
        <v>909.8</v>
      </c>
      <c r="Y95">
        <v>868</v>
      </c>
      <c r="Z95">
        <v>909.8</v>
      </c>
      <c r="AA95">
        <v>868</v>
      </c>
      <c r="AB95">
        <v>909.8</v>
      </c>
      <c r="AC95" s="1">
        <f>(Table2[[#This Row],[Close Price]]/Table2[[#This Row],[Day Low]])-1</f>
        <v>2.3311621528968152E-2</v>
      </c>
      <c r="AD95" s="1">
        <f>(Table2[[#This Row],[Day High]]/Table2[[#This Row],[Close Price]])-1</f>
        <v>1.5968732551647102E-2</v>
      </c>
      <c r="AE95" s="1">
        <f>(Table2[[#This Row],[Close Price]]/Table2[[#This Row],[Current Week Low]])-1</f>
        <v>3.1682027649769573E-2</v>
      </c>
      <c r="AF95" s="1">
        <f>(Table2[[#This Row],[Current Week High]]/Table2[[#This Row],[Close Price]])-1</f>
        <v>1.5968732551647102E-2</v>
      </c>
      <c r="AG95" s="1">
        <f>(Table2[[#This Row],[Close Price]]/Table2[[#This Row],[Current Month Low]])-1</f>
        <v>3.1682027649769573E-2</v>
      </c>
      <c r="AH95" s="1">
        <f>(Table2[[#This Row],[Current Month High]]/Table2[[#This Row],[Close Price]])-1</f>
        <v>1.5968732551647102E-2</v>
      </c>
      <c r="AI95">
        <v>10.882188721384701</v>
      </c>
      <c r="AJ95">
        <v>115.78313253012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0.04</v>
      </c>
      <c r="AM95" t="s">
        <v>3217</v>
      </c>
      <c r="AN95">
        <v>1.58</v>
      </c>
      <c r="AO95" t="s">
        <v>3217</v>
      </c>
      <c r="AP95">
        <v>0.128618944592887</v>
      </c>
      <c r="AQ95">
        <f>(Table2[[#This Row],[Sharpe Ratio]]-AVERAGE(Table2[Sharpe Ratio]))/_xlfn.STDEV.P(Table2[Sharpe Ratio])</f>
        <v>0.80350822376031161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0.7410380664043128</v>
      </c>
      <c r="AS95">
        <f>_xlfn.RANK.AVG(Table2[[#This Row],[1Y Return vs Nifty Z-Score]],Table2[1Y Return vs Nifty Z-Score])</f>
        <v>77</v>
      </c>
      <c r="AT95">
        <f>_xlfn.RANK.AVG(Table2[[#This Row],[6M Return vs Nifty Z-Score]],Table2[6M Return vs Nifty Z-Score])</f>
        <v>263</v>
      </c>
      <c r="AU95">
        <f>_xlfn.RANK.AVG(Table2[[#This Row],[Sharpe Ratio Z-Score]],Table2[Sharpe Ratio Z-Score])</f>
        <v>148</v>
      </c>
      <c r="AV95">
        <f>(Table2[[#This Row],[Rank 1Y]]+Table2[[#This Row],[Rank 6M]]+Table2[[#This Row],[Rank Sharpe]])/3</f>
        <v>162.66666666666666</v>
      </c>
    </row>
    <row r="96" spans="1:48" x14ac:dyDescent="0.3">
      <c r="A96" t="s">
        <v>793</v>
      </c>
      <c r="B96" t="s">
        <v>794</v>
      </c>
      <c r="C96" t="s">
        <v>3180</v>
      </c>
      <c r="D96" t="s">
        <v>259</v>
      </c>
      <c r="E96">
        <v>20353.971205620001</v>
      </c>
      <c r="F96">
        <v>6017.7</v>
      </c>
      <c r="G96">
        <v>72.670375429554795</v>
      </c>
      <c r="H96">
        <f>(Table2[[#This Row],[1Y Return vs Nifty]]-AVERAGE(Table2[1Y Return vs Nifty]))/_xlfn.STDEV.P(Table2[1Y Return vs Nifty])</f>
        <v>1.0947362270368681</v>
      </c>
      <c r="I96">
        <v>-1.9793844657083901</v>
      </c>
      <c r="J96">
        <f>(Table2[[#This Row],[1M Return vs Nifty]]-AVERAGE(Table2[1M Return vs Nifty]))/_xlfn.STDEV.P(Table2[1M Return vs Nifty])</f>
        <v>-0.12601537726754253</v>
      </c>
      <c r="K96">
        <v>56.5282966670581</v>
      </c>
      <c r="L96">
        <f>(Table2[[#This Row],[6M Return vs Nifty]]-AVERAGE(Table2[6M Return vs Nifty]))/_xlfn.STDEV.P(Table2[6M Return vs Nifty])</f>
        <v>1.5143821469625318</v>
      </c>
      <c r="M96">
        <v>-8.6939659193440697</v>
      </c>
      <c r="N96">
        <f>(Table2[[#This Row],[1W Return vs Nifty]]-AVERAGE(Table2[1W Return vs Nifty]))/_xlfn.STDEV.P(Table2[1W Return vs Nifty])</f>
        <v>-2.1095019266370638</v>
      </c>
      <c r="O96">
        <v>6143.77</v>
      </c>
      <c r="P96">
        <v>5758.3105478131401</v>
      </c>
      <c r="Q96">
        <v>4631.7811481729304</v>
      </c>
      <c r="R96">
        <v>38.696894256360302</v>
      </c>
      <c r="S96" s="1">
        <f>(Table2[[#This Row],[Close Price]]-Table2[[#This Row],[20D EMA]])/Table2[[#This Row],[20D EMA]]</f>
        <v>-2.0519973892251926E-2</v>
      </c>
      <c r="T96" s="1">
        <f>(Table2[[#This Row],[Close Price]]-Table2[[#This Row],[50D EMA]])/Table2[[#This Row],[50D EMA]]</f>
        <v>4.5046103372345762E-2</v>
      </c>
      <c r="U96" s="1">
        <f>(Table2[[#This Row],[Close Price]]-Table2[[#This Row],[200D EMA]])/Table2[[#This Row],[200D EMA]]</f>
        <v>0.29921941635212279</v>
      </c>
      <c r="V96">
        <v>0.79484576417270703</v>
      </c>
      <c r="W96">
        <v>5990.55</v>
      </c>
      <c r="X96">
        <v>6137.7</v>
      </c>
      <c r="Y96">
        <v>5990.55</v>
      </c>
      <c r="Z96">
        <v>6266.2</v>
      </c>
      <c r="AA96">
        <v>5990.55</v>
      </c>
      <c r="AB96">
        <v>6266.2</v>
      </c>
      <c r="AC96" s="1">
        <f>(Table2[[#This Row],[Close Price]]/Table2[[#This Row],[Day Low]])-1</f>
        <v>4.5321381175351672E-3</v>
      </c>
      <c r="AD96" s="1">
        <f>(Table2[[#This Row],[Day High]]/Table2[[#This Row],[Close Price]])-1</f>
        <v>1.9941173538062795E-2</v>
      </c>
      <c r="AE96" s="1">
        <f>(Table2[[#This Row],[Close Price]]/Table2[[#This Row],[Current Week Low]])-1</f>
        <v>4.5321381175351672E-3</v>
      </c>
      <c r="AF96" s="1">
        <f>(Table2[[#This Row],[Current Week High]]/Table2[[#This Row],[Close Price]])-1</f>
        <v>4.12948468684049E-2</v>
      </c>
      <c r="AG96" s="1">
        <f>(Table2[[#This Row],[Close Price]]/Table2[[#This Row],[Current Month Low]])-1</f>
        <v>4.5321381175351672E-3</v>
      </c>
      <c r="AH96" s="1">
        <f>(Table2[[#This Row],[Current Month High]]/Table2[[#This Row],[Close Price]])-1</f>
        <v>4.12948468684049E-2</v>
      </c>
      <c r="AI96">
        <v>18.965717799159101</v>
      </c>
      <c r="AJ96">
        <v>101.092731829573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0.45</v>
      </c>
      <c r="AM96" t="s">
        <v>3217</v>
      </c>
      <c r="AN96">
        <v>-1.1399999999999999</v>
      </c>
      <c r="AO96" t="s">
        <v>3218</v>
      </c>
      <c r="AP96">
        <v>5.9785267134899997E-2</v>
      </c>
      <c r="AQ96">
        <f>(Table2[[#This Row],[Sharpe Ratio]]-AVERAGE(Table2[Sharpe Ratio]))/_xlfn.STDEV.P(Table2[Sharpe Ratio])</f>
        <v>2.3242669057593644E-3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0.37592533700055286</v>
      </c>
      <c r="AS96">
        <f>_xlfn.RANK.AVG(Table2[[#This Row],[1Y Return vs Nifty Z-Score]],Table2[1Y Return vs Nifty Z-Score])</f>
        <v>80</v>
      </c>
      <c r="AT96">
        <f>_xlfn.RANK.AVG(Table2[[#This Row],[6M Return vs Nifty Z-Score]],Table2[6M Return vs Nifty Z-Score])</f>
        <v>56</v>
      </c>
      <c r="AU96">
        <f>_xlfn.RANK.AVG(Table2[[#This Row],[Sharpe Ratio Z-Score]],Table2[Sharpe Ratio Z-Score])</f>
        <v>357</v>
      </c>
      <c r="AV96">
        <f>(Table2[[#This Row],[Rank 1Y]]+Table2[[#This Row],[Rank 6M]]+Table2[[#This Row],[Rank Sharpe]])/3</f>
        <v>164.33333333333334</v>
      </c>
    </row>
    <row r="97" spans="1:48" x14ac:dyDescent="0.3">
      <c r="A97" t="s">
        <v>803</v>
      </c>
      <c r="B97" t="s">
        <v>804</v>
      </c>
      <c r="C97" t="s">
        <v>3175</v>
      </c>
      <c r="D97" t="s">
        <v>51</v>
      </c>
      <c r="E97">
        <v>20023.8841190399</v>
      </c>
      <c r="F97">
        <v>1471.2</v>
      </c>
      <c r="G97">
        <v>40.965421930654799</v>
      </c>
      <c r="H97">
        <f>(Table2[[#This Row],[1Y Return vs Nifty]]-AVERAGE(Table2[1Y Return vs Nifty]))/_xlfn.STDEV.P(Table2[1Y Return vs Nifty])</f>
        <v>0.4757914079586662</v>
      </c>
      <c r="I97">
        <v>8.2624297351011293</v>
      </c>
      <c r="J97">
        <f>(Table2[[#This Row],[1M Return vs Nifty]]-AVERAGE(Table2[1M Return vs Nifty]))/_xlfn.STDEV.P(Table2[1M Return vs Nifty])</f>
        <v>0.95826584579807172</v>
      </c>
      <c r="K97">
        <v>55.701636515020297</v>
      </c>
      <c r="L97">
        <f>(Table2[[#This Row],[6M Return vs Nifty]]-AVERAGE(Table2[6M Return vs Nifty]))/_xlfn.STDEV.P(Table2[6M Return vs Nifty])</f>
        <v>1.4885804363044701</v>
      </c>
      <c r="M97">
        <v>-2.4985877886037899</v>
      </c>
      <c r="N97">
        <f>(Table2[[#This Row],[1W Return vs Nifty]]-AVERAGE(Table2[1W Return vs Nifty]))/_xlfn.STDEV.P(Table2[1W Return vs Nifty])</f>
        <v>-0.88747537292960255</v>
      </c>
      <c r="O97">
        <v>1399.1</v>
      </c>
      <c r="P97">
        <v>1353.85107122513</v>
      </c>
      <c r="Q97">
        <v>1157.00020320819</v>
      </c>
      <c r="R97">
        <v>69.100312755509293</v>
      </c>
      <c r="S97" s="1">
        <f>(Table2[[#This Row],[Close Price]]-Table2[[#This Row],[20D EMA]])/Table2[[#This Row],[20D EMA]]</f>
        <v>5.1533128439711341E-2</v>
      </c>
      <c r="T97" s="1">
        <f>(Table2[[#This Row],[Close Price]]-Table2[[#This Row],[50D EMA]])/Table2[[#This Row],[50D EMA]]</f>
        <v>8.6677871199435833E-2</v>
      </c>
      <c r="U97" s="1">
        <f>(Table2[[#This Row],[Close Price]]-Table2[[#This Row],[200D EMA]])/Table2[[#This Row],[200D EMA]]</f>
        <v>0.27156416733599581</v>
      </c>
      <c r="V97">
        <v>0.83593696008553098</v>
      </c>
      <c r="W97">
        <v>1453.5</v>
      </c>
      <c r="X97">
        <v>1485</v>
      </c>
      <c r="Y97">
        <v>1442</v>
      </c>
      <c r="Z97">
        <v>1490</v>
      </c>
      <c r="AA97">
        <v>1442</v>
      </c>
      <c r="AB97">
        <v>1490</v>
      </c>
      <c r="AC97" s="1">
        <f>(Table2[[#This Row],[Close Price]]/Table2[[#This Row],[Day Low]])-1</f>
        <v>1.2177502579979294E-2</v>
      </c>
      <c r="AD97" s="1">
        <f>(Table2[[#This Row],[Day High]]/Table2[[#This Row],[Close Price]])-1</f>
        <v>9.3800978792821788E-3</v>
      </c>
      <c r="AE97" s="1">
        <f>(Table2[[#This Row],[Close Price]]/Table2[[#This Row],[Current Week Low]])-1</f>
        <v>2.0249653259362121E-2</v>
      </c>
      <c r="AF97" s="1">
        <f>(Table2[[#This Row],[Current Week High]]/Table2[[#This Row],[Close Price]])-1</f>
        <v>1.2778684067427992E-2</v>
      </c>
      <c r="AG97" s="1">
        <f>(Table2[[#This Row],[Close Price]]/Table2[[#This Row],[Current Month Low]])-1</f>
        <v>2.0249653259362121E-2</v>
      </c>
      <c r="AH97" s="1">
        <f>(Table2[[#This Row],[Current Month High]]/Table2[[#This Row],[Close Price]])-1</f>
        <v>1.2778684067427992E-2</v>
      </c>
      <c r="AI97">
        <v>3.4563621533441902</v>
      </c>
      <c r="AJ97">
        <v>81.820428845084294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7.0000000000000007E-2</v>
      </c>
      <c r="AM97" t="s">
        <v>3217</v>
      </c>
      <c r="AN97">
        <v>10.69</v>
      </c>
      <c r="AO97" t="s">
        <v>3217</v>
      </c>
      <c r="AP97">
        <v>8.6102415886910005E-2</v>
      </c>
      <c r="AQ97">
        <f>(Table2[[#This Row],[Sharpe Ratio]]-AVERAGE(Table2[Sharpe Ratio]))/_xlfn.STDEV.P(Table2[Sharpe Ratio])</f>
        <v>0.30864056655623917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2.3438028836878444</v>
      </c>
      <c r="AS97">
        <f>_xlfn.RANK.AVG(Table2[[#This Row],[1Y Return vs Nifty Z-Score]],Table2[1Y Return vs Nifty Z-Score])</f>
        <v>171</v>
      </c>
      <c r="AT97">
        <f>_xlfn.RANK.AVG(Table2[[#This Row],[6M Return vs Nifty Z-Score]],Table2[6M Return vs Nifty Z-Score])</f>
        <v>59</v>
      </c>
      <c r="AU97">
        <f>_xlfn.RANK.AVG(Table2[[#This Row],[Sharpe Ratio Z-Score]],Table2[Sharpe Ratio Z-Score])</f>
        <v>267</v>
      </c>
      <c r="AV97">
        <f>(Table2[[#This Row],[Rank 1Y]]+Table2[[#This Row],[Rank 6M]]+Table2[[#This Row],[Rank Sharpe]])/3</f>
        <v>165.66666666666666</v>
      </c>
    </row>
    <row r="98" spans="1:48" x14ac:dyDescent="0.3">
      <c r="A98" t="s">
        <v>915</v>
      </c>
      <c r="B98" t="s">
        <v>916</v>
      </c>
      <c r="C98" t="s">
        <v>3175</v>
      </c>
      <c r="D98" t="s">
        <v>254</v>
      </c>
      <c r="E98">
        <v>16760.649839999998</v>
      </c>
      <c r="F98">
        <v>1650.45</v>
      </c>
      <c r="G98">
        <v>28.0801094311282</v>
      </c>
      <c r="H98">
        <f>(Table2[[#This Row],[1Y Return vs Nifty]]-AVERAGE(Table2[1Y Return vs Nifty]))/_xlfn.STDEV.P(Table2[1Y Return vs Nifty])</f>
        <v>0.22424404599636938</v>
      </c>
      <c r="I98">
        <v>2.3077103753741302</v>
      </c>
      <c r="J98">
        <f>(Table2[[#This Row],[1M Return vs Nifty]]-AVERAGE(Table2[1M Return vs Nifty]))/_xlfn.STDEV.P(Table2[1M Return vs Nifty])</f>
        <v>0.32785112983232523</v>
      </c>
      <c r="K98">
        <v>23.545817190816301</v>
      </c>
      <c r="L98">
        <f>(Table2[[#This Row],[6M Return vs Nifty]]-AVERAGE(Table2[6M Return vs Nifty]))/_xlfn.STDEV.P(Table2[6M Return vs Nifty])</f>
        <v>0.48493323723386561</v>
      </c>
      <c r="M98">
        <v>-2.85849776207123</v>
      </c>
      <c r="N98">
        <f>(Table2[[#This Row],[1W Return vs Nifty]]-AVERAGE(Table2[1W Return vs Nifty]))/_xlfn.STDEV.P(Table2[1W Return vs Nifty])</f>
        <v>-0.95846693070701394</v>
      </c>
      <c r="O98">
        <v>1580.66</v>
      </c>
      <c r="P98">
        <v>1502.3041627734401</v>
      </c>
      <c r="Q98">
        <v>1331.3496840929899</v>
      </c>
      <c r="R98">
        <v>61.009541193346401</v>
      </c>
      <c r="S98" s="1">
        <f>(Table2[[#This Row],[Close Price]]-Table2[[#This Row],[20D EMA]])/Table2[[#This Row],[20D EMA]]</f>
        <v>4.4152442650538359E-2</v>
      </c>
      <c r="T98" s="1">
        <f>(Table2[[#This Row],[Close Price]]-Table2[[#This Row],[50D EMA]])/Table2[[#This Row],[50D EMA]]</f>
        <v>9.8612412118371767E-2</v>
      </c>
      <c r="U98" s="1">
        <f>(Table2[[#This Row],[Close Price]]-Table2[[#This Row],[200D EMA]])/Table2[[#This Row],[200D EMA]]</f>
        <v>0.23968182042601671</v>
      </c>
      <c r="V98">
        <v>0.73147633166735004</v>
      </c>
      <c r="W98">
        <v>1600</v>
      </c>
      <c r="X98">
        <v>1658.95</v>
      </c>
      <c r="Y98">
        <v>1579.4</v>
      </c>
      <c r="Z98">
        <v>1658.95</v>
      </c>
      <c r="AA98">
        <v>1579.4</v>
      </c>
      <c r="AB98">
        <v>1658.95</v>
      </c>
      <c r="AC98" s="1">
        <f>(Table2[[#This Row],[Close Price]]/Table2[[#This Row],[Day Low]])-1</f>
        <v>3.1531250000000011E-2</v>
      </c>
      <c r="AD98" s="1">
        <f>(Table2[[#This Row],[Day High]]/Table2[[#This Row],[Close Price]])-1</f>
        <v>5.1501105759035326E-3</v>
      </c>
      <c r="AE98" s="1">
        <f>(Table2[[#This Row],[Close Price]]/Table2[[#This Row],[Current Week Low]])-1</f>
        <v>4.4985437507914394E-2</v>
      </c>
      <c r="AF98" s="1">
        <f>(Table2[[#This Row],[Current Week High]]/Table2[[#This Row],[Close Price]])-1</f>
        <v>5.1501105759035326E-3</v>
      </c>
      <c r="AG98" s="1">
        <f>(Table2[[#This Row],[Close Price]]/Table2[[#This Row],[Current Month Low]])-1</f>
        <v>4.4985437507914394E-2</v>
      </c>
      <c r="AH98" s="1">
        <f>(Table2[[#This Row],[Current Month High]]/Table2[[#This Row],[Close Price]])-1</f>
        <v>5.1501105759035326E-3</v>
      </c>
      <c r="AI98">
        <v>3.5838710654669801</v>
      </c>
      <c r="AJ98">
        <v>53.444589066567502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0.31</v>
      </c>
      <c r="AM98" t="s">
        <v>3217</v>
      </c>
      <c r="AN98">
        <v>3.2</v>
      </c>
      <c r="AO98" t="s">
        <v>3217</v>
      </c>
      <c r="AP98">
        <v>0.155813034523379</v>
      </c>
      <c r="AQ98">
        <f>(Table2[[#This Row],[Sharpe Ratio]]-AVERAGE(Table2[Sharpe Ratio]))/_xlfn.STDEV.P(Table2[Sharpe Ratio])</f>
        <v>1.1200316085070907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1.198593090862637</v>
      </c>
      <c r="AS98">
        <f>_xlfn.RANK.AVG(Table2[[#This Row],[1Y Return vs Nifty Z-Score]],Table2[1Y Return vs Nifty Z-Score])</f>
        <v>237</v>
      </c>
      <c r="AT98">
        <f>_xlfn.RANK.AVG(Table2[[#This Row],[6M Return vs Nifty Z-Score]],Table2[6M Return vs Nifty Z-Score])</f>
        <v>169</v>
      </c>
      <c r="AU98">
        <f>_xlfn.RANK.AVG(Table2[[#This Row],[Sharpe Ratio Z-Score]],Table2[Sharpe Ratio Z-Score])</f>
        <v>96</v>
      </c>
      <c r="AV98">
        <f>(Table2[[#This Row],[Rank 1Y]]+Table2[[#This Row],[Rank 6M]]+Table2[[#This Row],[Rank Sharpe]])/3</f>
        <v>167.33333333333334</v>
      </c>
    </row>
    <row r="99" spans="1:48" x14ac:dyDescent="0.3">
      <c r="A99" t="s">
        <v>313</v>
      </c>
      <c r="B99" t="s">
        <v>314</v>
      </c>
      <c r="C99" t="s">
        <v>3171</v>
      </c>
      <c r="D99" t="s">
        <v>97</v>
      </c>
      <c r="E99">
        <v>87920.941351999994</v>
      </c>
      <c r="F99">
        <v>1926.25</v>
      </c>
      <c r="G99">
        <v>108.591506657633</v>
      </c>
      <c r="H99">
        <f>(Table2[[#This Row],[1Y Return vs Nifty]]-AVERAGE(Table2[1Y Return vs Nifty]))/_xlfn.STDEV.P(Table2[1Y Return vs Nifty])</f>
        <v>1.7959893630750146</v>
      </c>
      <c r="I99">
        <v>13.5505199539387</v>
      </c>
      <c r="J99">
        <f>(Table2[[#This Row],[1M Return vs Nifty]]-AVERAGE(Table2[1M Return vs Nifty]))/_xlfn.STDEV.P(Table2[1M Return vs Nifty])</f>
        <v>1.5181058133801151</v>
      </c>
      <c r="K99">
        <v>44.802701784380098</v>
      </c>
      <c r="L99">
        <f>(Table2[[#This Row],[6M Return vs Nifty]]-AVERAGE(Table2[6M Return vs Nifty]))/_xlfn.STDEV.P(Table2[6M Return vs Nifty])</f>
        <v>1.1484029646943248</v>
      </c>
      <c r="M99">
        <v>6.3785110971638597</v>
      </c>
      <c r="N99">
        <f>(Table2[[#This Row],[1W Return vs Nifty]]-AVERAGE(Table2[1W Return vs Nifty]))/_xlfn.STDEV.P(Table2[1W Return vs Nifty])</f>
        <v>0.86351549951917317</v>
      </c>
      <c r="O99">
        <v>1791.99</v>
      </c>
      <c r="P99">
        <v>1730.35669549978</v>
      </c>
      <c r="Q99">
        <v>1461.7373674392099</v>
      </c>
      <c r="R99">
        <v>77.003009385977506</v>
      </c>
      <c r="S99" s="1">
        <f>(Table2[[#This Row],[Close Price]]-Table2[[#This Row],[20D EMA]])/Table2[[#This Row],[20D EMA]]</f>
        <v>7.4922293093153416E-2</v>
      </c>
      <c r="T99" s="1">
        <f>(Table2[[#This Row],[Close Price]]-Table2[[#This Row],[50D EMA]])/Table2[[#This Row],[50D EMA]]</f>
        <v>0.1132097821274012</v>
      </c>
      <c r="U99" s="1">
        <f>(Table2[[#This Row],[Close Price]]-Table2[[#This Row],[200D EMA]])/Table2[[#This Row],[200D EMA]]</f>
        <v>0.31778118484756324</v>
      </c>
      <c r="V99">
        <v>0.99196973306476099</v>
      </c>
      <c r="W99">
        <v>1876</v>
      </c>
      <c r="X99">
        <v>2015.1</v>
      </c>
      <c r="Y99">
        <v>1848.15</v>
      </c>
      <c r="Z99">
        <v>2015.1</v>
      </c>
      <c r="AA99">
        <v>1848.15</v>
      </c>
      <c r="AB99">
        <v>2015.1</v>
      </c>
      <c r="AC99" s="1">
        <f>(Table2[[#This Row],[Close Price]]/Table2[[#This Row],[Day Low]])-1</f>
        <v>2.6785714285714191E-2</v>
      </c>
      <c r="AD99" s="1">
        <f>(Table2[[#This Row],[Day High]]/Table2[[#This Row],[Close Price]])-1</f>
        <v>4.6125892277741665E-2</v>
      </c>
      <c r="AE99" s="1">
        <f>(Table2[[#This Row],[Close Price]]/Table2[[#This Row],[Current Week Low]])-1</f>
        <v>4.2258474690907155E-2</v>
      </c>
      <c r="AF99" s="1">
        <f>(Table2[[#This Row],[Current Week High]]/Table2[[#This Row],[Close Price]])-1</f>
        <v>4.6125892277741665E-2</v>
      </c>
      <c r="AG99" s="1">
        <f>(Table2[[#This Row],[Close Price]]/Table2[[#This Row],[Current Month Low]])-1</f>
        <v>4.2258474690907155E-2</v>
      </c>
      <c r="AH99" s="1">
        <f>(Table2[[#This Row],[Current Month High]]/Table2[[#This Row],[Close Price]])-1</f>
        <v>4.6125892277741665E-2</v>
      </c>
      <c r="AI99">
        <v>4.6125892277741602</v>
      </c>
      <c r="AJ99">
        <v>165.598069631161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0.05</v>
      </c>
      <c r="AM99" t="s">
        <v>3217</v>
      </c>
      <c r="AN99">
        <v>17.97</v>
      </c>
      <c r="AO99" t="s">
        <v>3217</v>
      </c>
      <c r="AP99">
        <v>5.3425006888726999E-2</v>
      </c>
      <c r="AQ99">
        <f>(Table2[[#This Row],[Sharpe Ratio]]-AVERAGE(Table2[Sharpe Ratio]))/_xlfn.STDEV.P(Table2[Sharpe Ratio])</f>
        <v>-7.1705461838049253E-2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5.2543081788305779</v>
      </c>
      <c r="AS99">
        <f>_xlfn.RANK.AVG(Table2[[#This Row],[1Y Return vs Nifty Z-Score]],Table2[1Y Return vs Nifty Z-Score])</f>
        <v>46</v>
      </c>
      <c r="AT99">
        <f>_xlfn.RANK.AVG(Table2[[#This Row],[6M Return vs Nifty Z-Score]],Table2[6M Return vs Nifty Z-Score])</f>
        <v>84</v>
      </c>
      <c r="AU99">
        <f>_xlfn.RANK.AVG(Table2[[#This Row],[Sharpe Ratio Z-Score]],Table2[Sharpe Ratio Z-Score])</f>
        <v>376</v>
      </c>
      <c r="AV99">
        <f>(Table2[[#This Row],[Rank 1Y]]+Table2[[#This Row],[Rank 6M]]+Table2[[#This Row],[Rank Sharpe]])/3</f>
        <v>168.66666666666666</v>
      </c>
    </row>
    <row r="100" spans="1:48" x14ac:dyDescent="0.3">
      <c r="A100" t="s">
        <v>375</v>
      </c>
      <c r="B100" t="s">
        <v>376</v>
      </c>
      <c r="C100" t="s">
        <v>3185</v>
      </c>
      <c r="D100" t="s">
        <v>377</v>
      </c>
      <c r="E100">
        <v>65525.743447109999</v>
      </c>
      <c r="F100">
        <v>1012.65</v>
      </c>
      <c r="G100">
        <v>14.485771548565401</v>
      </c>
      <c r="H100">
        <f>(Table2[[#This Row],[1Y Return vs Nifty]]-AVERAGE(Table2[1Y Return vs Nifty]))/_xlfn.STDEV.P(Table2[1Y Return vs Nifty])</f>
        <v>-4.1144925525153538E-2</v>
      </c>
      <c r="I100">
        <v>13.5392220016117</v>
      </c>
      <c r="J100">
        <f>(Table2[[#This Row],[1M Return vs Nifty]]-AVERAGE(Table2[1M Return vs Nifty]))/_xlfn.STDEV.P(Table2[1M Return vs Nifty])</f>
        <v>1.5169097208395681</v>
      </c>
      <c r="K100">
        <v>39.1743353169554</v>
      </c>
      <c r="L100">
        <f>(Table2[[#This Row],[6M Return vs Nifty]]-AVERAGE(Table2[6M Return vs Nifty]))/_xlfn.STDEV.P(Table2[6M Return vs Nifty])</f>
        <v>0.97273043141442372</v>
      </c>
      <c r="M100">
        <v>17.0539298298708</v>
      </c>
      <c r="N100">
        <f>(Table2[[#This Row],[1W Return vs Nifty]]-AVERAGE(Table2[1W Return vs Nifty]))/_xlfn.STDEV.P(Table2[1W Return vs Nifty])</f>
        <v>2.9692215416708128</v>
      </c>
      <c r="O100">
        <v>892.41</v>
      </c>
      <c r="P100">
        <v>895.23040552594603</v>
      </c>
      <c r="Q100">
        <v>849.40528452851299</v>
      </c>
      <c r="R100">
        <v>82.6591701869595</v>
      </c>
      <c r="S100" s="1">
        <f>(Table2[[#This Row],[Close Price]]-Table2[[#This Row],[20D EMA]])/Table2[[#This Row],[20D EMA]]</f>
        <v>0.13473627592698426</v>
      </c>
      <c r="T100" s="1">
        <f>(Table2[[#This Row],[Close Price]]-Table2[[#This Row],[50D EMA]])/Table2[[#This Row],[50D EMA]]</f>
        <v>0.13116131193630559</v>
      </c>
      <c r="U100" s="1">
        <f>(Table2[[#This Row],[Close Price]]-Table2[[#This Row],[200D EMA]])/Table2[[#This Row],[200D EMA]]</f>
        <v>0.19218707305559171</v>
      </c>
      <c r="V100">
        <v>2.9786358076017998</v>
      </c>
      <c r="W100">
        <v>983.1</v>
      </c>
      <c r="X100">
        <v>1030.95</v>
      </c>
      <c r="Y100">
        <v>974</v>
      </c>
      <c r="Z100">
        <v>1030.95</v>
      </c>
      <c r="AA100">
        <v>974</v>
      </c>
      <c r="AB100">
        <v>1030.95</v>
      </c>
      <c r="AC100" s="1">
        <f>(Table2[[#This Row],[Close Price]]/Table2[[#This Row],[Day Low]])-1</f>
        <v>3.0057979859627659E-2</v>
      </c>
      <c r="AD100" s="1">
        <f>(Table2[[#This Row],[Day High]]/Table2[[#This Row],[Close Price]])-1</f>
        <v>1.8071396830099395E-2</v>
      </c>
      <c r="AE100" s="1">
        <f>(Table2[[#This Row],[Close Price]]/Table2[[#This Row],[Current Week Low]])-1</f>
        <v>3.9681724845995969E-2</v>
      </c>
      <c r="AF100" s="1">
        <f>(Table2[[#This Row],[Current Week High]]/Table2[[#This Row],[Close Price]])-1</f>
        <v>1.8071396830099395E-2</v>
      </c>
      <c r="AG100" s="1">
        <f>(Table2[[#This Row],[Close Price]]/Table2[[#This Row],[Current Month Low]])-1</f>
        <v>3.9681724845995969E-2</v>
      </c>
      <c r="AH100" s="1">
        <f>(Table2[[#This Row],[Current Month High]]/Table2[[#This Row],[Close Price]])-1</f>
        <v>1.8071396830099395E-2</v>
      </c>
      <c r="AI100">
        <v>17.217202389769401</v>
      </c>
      <c r="AJ100">
        <v>76.851205029689098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0.09</v>
      </c>
      <c r="AM100" t="s">
        <v>3217</v>
      </c>
      <c r="AN100">
        <v>24.02</v>
      </c>
      <c r="AO100" t="s">
        <v>3217</v>
      </c>
      <c r="AP100">
        <v>0.15866880707398001</v>
      </c>
      <c r="AQ100">
        <f>(Table2[[#This Row],[Sharpe Ratio]]-AVERAGE(Table2[Sharpe Ratio]))/_xlfn.STDEV.P(Table2[Sharpe Ratio])</f>
        <v>1.1532711394527333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319</v>
      </c>
      <c r="AT100">
        <f>_xlfn.RANK.AVG(Table2[[#This Row],[6M Return vs Nifty Z-Score]],Table2[6M Return vs Nifty Z-Score])</f>
        <v>97</v>
      </c>
      <c r="AU100">
        <f>_xlfn.RANK.AVG(Table2[[#This Row],[Sharpe Ratio Z-Score]],Table2[Sharpe Ratio Z-Score])</f>
        <v>93</v>
      </c>
      <c r="AV100">
        <f>(Table2[[#This Row],[Rank 1Y]]+Table2[[#This Row],[Rank 6M]]+Table2[[#This Row],[Rank Sharpe]])/3</f>
        <v>169.66666666666666</v>
      </c>
    </row>
    <row r="101" spans="1:48" x14ac:dyDescent="0.3">
      <c r="A101" t="s">
        <v>437</v>
      </c>
      <c r="B101" t="s">
        <v>438</v>
      </c>
      <c r="C101" t="s">
        <v>3185</v>
      </c>
      <c r="D101" t="s">
        <v>377</v>
      </c>
      <c r="E101">
        <v>52362.552894749999</v>
      </c>
      <c r="F101">
        <v>1777.5</v>
      </c>
      <c r="G101">
        <v>30.209149624884599</v>
      </c>
      <c r="H101">
        <f>(Table2[[#This Row],[1Y Return vs Nifty]]-AVERAGE(Table2[1Y Return vs Nifty]))/_xlfn.STDEV.P(Table2[1Y Return vs Nifty])</f>
        <v>0.26580721679807057</v>
      </c>
      <c r="I101">
        <v>3.8361431607268699</v>
      </c>
      <c r="J101">
        <f>(Table2[[#This Row],[1M Return vs Nifty]]-AVERAGE(Table2[1M Return vs Nifty]))/_xlfn.STDEV.P(Table2[1M Return vs Nifty])</f>
        <v>0.48966337689934014</v>
      </c>
      <c r="K101">
        <v>27.396437497265602</v>
      </c>
      <c r="L101">
        <f>(Table2[[#This Row],[6M Return vs Nifty]]-AVERAGE(Table2[6M Return vs Nifty]))/_xlfn.STDEV.P(Table2[6M Return vs Nifty])</f>
        <v>0.60511877025629013</v>
      </c>
      <c r="M101">
        <v>-2.1772256339131002</v>
      </c>
      <c r="N101">
        <f>(Table2[[#This Row],[1W Return vs Nifty]]-AVERAGE(Table2[1W Return vs Nifty]))/_xlfn.STDEV.P(Table2[1W Return vs Nifty])</f>
        <v>-0.82408729909435086</v>
      </c>
      <c r="O101">
        <v>1743.04</v>
      </c>
      <c r="P101">
        <v>1701.3628430702599</v>
      </c>
      <c r="Q101">
        <v>1512.94686935861</v>
      </c>
      <c r="R101">
        <v>58.4382140629044</v>
      </c>
      <c r="S101" s="1">
        <f>(Table2[[#This Row],[Close Price]]-Table2[[#This Row],[20D EMA]])/Table2[[#This Row],[20D EMA]]</f>
        <v>1.9770056912061705E-2</v>
      </c>
      <c r="T101" s="1">
        <f>(Table2[[#This Row],[Close Price]]-Table2[[#This Row],[50D EMA]])/Table2[[#This Row],[50D EMA]]</f>
        <v>4.4750687509046462E-2</v>
      </c>
      <c r="U101" s="1">
        <f>(Table2[[#This Row],[Close Price]]-Table2[[#This Row],[200D EMA]])/Table2[[#This Row],[200D EMA]]</f>
        <v>0.17485949837322651</v>
      </c>
      <c r="V101">
        <v>0.92143940505483102</v>
      </c>
      <c r="W101">
        <v>1758.15</v>
      </c>
      <c r="X101">
        <v>1788</v>
      </c>
      <c r="Y101">
        <v>1758.15</v>
      </c>
      <c r="Z101">
        <v>1805</v>
      </c>
      <c r="AA101">
        <v>1758.15</v>
      </c>
      <c r="AB101">
        <v>1805</v>
      </c>
      <c r="AC101" s="1">
        <f>(Table2[[#This Row],[Close Price]]/Table2[[#This Row],[Day Low]])-1</f>
        <v>1.1005886869720927E-2</v>
      </c>
      <c r="AD101" s="1">
        <f>(Table2[[#This Row],[Day High]]/Table2[[#This Row],[Close Price]])-1</f>
        <v>5.9071729957806962E-3</v>
      </c>
      <c r="AE101" s="1">
        <f>(Table2[[#This Row],[Close Price]]/Table2[[#This Row],[Current Week Low]])-1</f>
        <v>1.1005886869720927E-2</v>
      </c>
      <c r="AF101" s="1">
        <f>(Table2[[#This Row],[Current Week High]]/Table2[[#This Row],[Close Price]])-1</f>
        <v>1.5471167369901506E-2</v>
      </c>
      <c r="AG101" s="1">
        <f>(Table2[[#This Row],[Close Price]]/Table2[[#This Row],[Current Month Low]])-1</f>
        <v>1.1005886869720927E-2</v>
      </c>
      <c r="AH101" s="1">
        <f>(Table2[[#This Row],[Current Month High]]/Table2[[#This Row],[Close Price]])-1</f>
        <v>1.5471167369901506E-2</v>
      </c>
      <c r="AI101">
        <v>3.4599156118143499</v>
      </c>
      <c r="AJ101">
        <v>73.482334569588105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0.13</v>
      </c>
      <c r="AM101" t="s">
        <v>3217</v>
      </c>
      <c r="AN101">
        <v>5.49</v>
      </c>
      <c r="AO101" t="s">
        <v>3217</v>
      </c>
      <c r="AP101">
        <v>0.134069951249247</v>
      </c>
      <c r="AQ101">
        <f>(Table2[[#This Row],[Sharpe Ratio]]-AVERAGE(Table2[Sharpe Ratio]))/_xlfn.STDEV.P(Table2[Sharpe Ratio])</f>
        <v>0.86695476973990993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1.40345683459926</v>
      </c>
      <c r="AS101">
        <f>_xlfn.RANK.AVG(Table2[[#This Row],[1Y Return vs Nifty Z-Score]],Table2[1Y Return vs Nifty Z-Score])</f>
        <v>226</v>
      </c>
      <c r="AT101">
        <f>_xlfn.RANK.AVG(Table2[[#This Row],[6M Return vs Nifty Z-Score]],Table2[6M Return vs Nifty Z-Score])</f>
        <v>147</v>
      </c>
      <c r="AU101">
        <f>_xlfn.RANK.AVG(Table2[[#This Row],[Sharpe Ratio Z-Score]],Table2[Sharpe Ratio Z-Score])</f>
        <v>138</v>
      </c>
      <c r="AV101">
        <f>(Table2[[#This Row],[Rank 1Y]]+Table2[[#This Row],[Rank 6M]]+Table2[[#This Row],[Rank Sharpe]])/3</f>
        <v>170.33333333333334</v>
      </c>
    </row>
    <row r="102" spans="1:48" x14ac:dyDescent="0.3">
      <c r="A102" t="s">
        <v>92</v>
      </c>
      <c r="B102" t="s">
        <v>93</v>
      </c>
      <c r="C102" t="s">
        <v>3179</v>
      </c>
      <c r="D102" t="s">
        <v>94</v>
      </c>
      <c r="E102">
        <v>275316.76241550001</v>
      </c>
      <c r="F102">
        <v>7731</v>
      </c>
      <c r="G102">
        <v>82.393234590510502</v>
      </c>
      <c r="H102">
        <f>(Table2[[#This Row],[1Y Return vs Nifty]]-AVERAGE(Table2[1Y Return vs Nifty]))/_xlfn.STDEV.P(Table2[1Y Return vs Nifty])</f>
        <v>1.2845461034181522</v>
      </c>
      <c r="I102">
        <v>7.4170202453470102</v>
      </c>
      <c r="J102">
        <f>(Table2[[#This Row],[1M Return vs Nifty]]-AVERAGE(Table2[1M Return vs Nifty]))/_xlfn.STDEV.P(Table2[1M Return vs Nifty])</f>
        <v>0.86876396482571228</v>
      </c>
      <c r="K102">
        <v>1.15345895606856</v>
      </c>
      <c r="L102">
        <f>(Table2[[#This Row],[6M Return vs Nifty]]-AVERAGE(Table2[6M Return vs Nifty]))/_xlfn.STDEV.P(Table2[6M Return vs Nifty])</f>
        <v>-0.21397688526373584</v>
      </c>
      <c r="M102">
        <v>1.4760217664038999</v>
      </c>
      <c r="N102">
        <f>(Table2[[#This Row],[1W Return vs Nifty]]-AVERAGE(Table2[1W Return vs Nifty]))/_xlfn.STDEV.P(Table2[1W Return vs Nifty])</f>
        <v>-0.10349119725210812</v>
      </c>
      <c r="O102">
        <v>7205.48</v>
      </c>
      <c r="P102">
        <v>7129.57590503758</v>
      </c>
      <c r="Q102">
        <v>6462.5978978023004</v>
      </c>
      <c r="R102">
        <v>79.390061134453504</v>
      </c>
      <c r="S102" s="1">
        <f>(Table2[[#This Row],[Close Price]]-Table2[[#This Row],[20D EMA]])/Table2[[#This Row],[20D EMA]]</f>
        <v>7.2933378484153794E-2</v>
      </c>
      <c r="T102" s="1">
        <f>(Table2[[#This Row],[Close Price]]-Table2[[#This Row],[50D EMA]])/Table2[[#This Row],[50D EMA]]</f>
        <v>8.4356223003035677E-2</v>
      </c>
      <c r="U102" s="1">
        <f>(Table2[[#This Row],[Close Price]]-Table2[[#This Row],[200D EMA]])/Table2[[#This Row],[200D EMA]]</f>
        <v>0.19626814514160598</v>
      </c>
      <c r="V102">
        <v>1.76262783777613</v>
      </c>
      <c r="W102">
        <v>7591.55</v>
      </c>
      <c r="X102">
        <v>7749</v>
      </c>
      <c r="Y102">
        <v>7485.05</v>
      </c>
      <c r="Z102">
        <v>7749</v>
      </c>
      <c r="AA102">
        <v>7485.05</v>
      </c>
      <c r="AB102">
        <v>7749</v>
      </c>
      <c r="AC102" s="1">
        <f>(Table2[[#This Row],[Close Price]]/Table2[[#This Row],[Day Low]])-1</f>
        <v>1.836910775796774E-2</v>
      </c>
      <c r="AD102" s="1">
        <f>(Table2[[#This Row],[Day High]]/Table2[[#This Row],[Close Price]])-1</f>
        <v>2.3282887077997749E-3</v>
      </c>
      <c r="AE102" s="1">
        <f>(Table2[[#This Row],[Close Price]]/Table2[[#This Row],[Current Week Low]])-1</f>
        <v>3.285883193833028E-2</v>
      </c>
      <c r="AF102" s="1">
        <f>(Table2[[#This Row],[Current Week High]]/Table2[[#This Row],[Close Price]])-1</f>
        <v>2.3282887077997749E-3</v>
      </c>
      <c r="AG102" s="1">
        <f>(Table2[[#This Row],[Close Price]]/Table2[[#This Row],[Current Month Low]])-1</f>
        <v>3.285883193833028E-2</v>
      </c>
      <c r="AH102" s="1">
        <f>(Table2[[#This Row],[Current Month High]]/Table2[[#This Row],[Close Price]])-1</f>
        <v>2.3282887077997749E-3</v>
      </c>
      <c r="AI102">
        <v>5.1597464752295803</v>
      </c>
      <c r="AJ102">
        <v>106.67807303641101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0.22</v>
      </c>
      <c r="AM102" t="s">
        <v>3217</v>
      </c>
      <c r="AN102">
        <v>15.31</v>
      </c>
      <c r="AO102" t="s">
        <v>3217</v>
      </c>
      <c r="AP102">
        <v>0.16286368278560401</v>
      </c>
      <c r="AQ102">
        <f>(Table2[[#This Row],[Sharpe Ratio]]-AVERAGE(Table2[Sharpe Ratio]))/_xlfn.STDEV.P(Table2[Sharpe Ratio])</f>
        <v>1.2020970520767289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3.0379390378047493</v>
      </c>
      <c r="AS102">
        <f>_xlfn.RANK.AVG(Table2[[#This Row],[1Y Return vs Nifty Z-Score]],Table2[1Y Return vs Nifty Z-Score])</f>
        <v>66</v>
      </c>
      <c r="AT102">
        <f>_xlfn.RANK.AVG(Table2[[#This Row],[6M Return vs Nifty Z-Score]],Table2[6M Return vs Nifty Z-Score])</f>
        <v>369</v>
      </c>
      <c r="AU102">
        <f>_xlfn.RANK.AVG(Table2[[#This Row],[Sharpe Ratio Z-Score]],Table2[Sharpe Ratio Z-Score])</f>
        <v>82</v>
      </c>
      <c r="AV102">
        <f>(Table2[[#This Row],[Rank 1Y]]+Table2[[#This Row],[Rank 6M]]+Table2[[#This Row],[Rank Sharpe]])/3</f>
        <v>172.33333333333334</v>
      </c>
    </row>
    <row r="103" spans="1:48" x14ac:dyDescent="0.3">
      <c r="A103" t="s">
        <v>329</v>
      </c>
      <c r="B103" t="s">
        <v>330</v>
      </c>
      <c r="C103" t="s">
        <v>3169</v>
      </c>
      <c r="D103" t="s">
        <v>72</v>
      </c>
      <c r="E103">
        <v>79752.579992729996</v>
      </c>
      <c r="F103">
        <v>490.3</v>
      </c>
      <c r="G103">
        <v>103.41653961096</v>
      </c>
      <c r="H103">
        <f>(Table2[[#This Row],[1Y Return vs Nifty]]-AVERAGE(Table2[1Y Return vs Nifty]))/_xlfn.STDEV.P(Table2[1Y Return vs Nifty])</f>
        <v>1.6949635393799944</v>
      </c>
      <c r="I103">
        <v>3.0145492028759699</v>
      </c>
      <c r="J103">
        <f>(Table2[[#This Row],[1M Return vs Nifty]]-AVERAGE(Table2[1M Return vs Nifty]))/_xlfn.STDEV.P(Table2[1M Return vs Nifty])</f>
        <v>0.40268280060539802</v>
      </c>
      <c r="K103">
        <v>4.7460605301686103</v>
      </c>
      <c r="L103">
        <f>(Table2[[#This Row],[6M Return vs Nifty]]-AVERAGE(Table2[6M Return vs Nifty]))/_xlfn.STDEV.P(Table2[6M Return vs Nifty])</f>
        <v>-0.10184463104037318</v>
      </c>
      <c r="M103">
        <v>-8.5469672620161301</v>
      </c>
      <c r="N103">
        <f>(Table2[[#This Row],[1W Return vs Nifty]]-AVERAGE(Table2[1W Return vs Nifty]))/_xlfn.STDEV.P(Table2[1W Return vs Nifty])</f>
        <v>-2.0805067210461794</v>
      </c>
      <c r="O103">
        <v>498.25</v>
      </c>
      <c r="P103">
        <v>521.53182883050795</v>
      </c>
      <c r="Q103">
        <v>482.65417532341701</v>
      </c>
      <c r="R103">
        <v>45.931223010816701</v>
      </c>
      <c r="S103" s="1">
        <f>(Table2[[#This Row],[Close Price]]-Table2[[#This Row],[20D EMA]])/Table2[[#This Row],[20D EMA]]</f>
        <v>-1.595584545910685E-2</v>
      </c>
      <c r="T103" s="1">
        <f>(Table2[[#This Row],[Close Price]]-Table2[[#This Row],[50D EMA]])/Table2[[#This Row],[50D EMA]]</f>
        <v>-5.9884799170441302E-2</v>
      </c>
      <c r="U103" s="1">
        <f>(Table2[[#This Row],[Close Price]]-Table2[[#This Row],[200D EMA]])/Table2[[#This Row],[200D EMA]]</f>
        <v>1.5841206950006573E-2</v>
      </c>
      <c r="V103">
        <v>0.54160105428967498</v>
      </c>
      <c r="W103">
        <v>482</v>
      </c>
      <c r="X103">
        <v>492.55</v>
      </c>
      <c r="Y103">
        <v>478</v>
      </c>
      <c r="Z103">
        <v>493.25</v>
      </c>
      <c r="AA103">
        <v>478</v>
      </c>
      <c r="AB103">
        <v>493.25</v>
      </c>
      <c r="AC103" s="1">
        <f>(Table2[[#This Row],[Close Price]]/Table2[[#This Row],[Day Low]])-1</f>
        <v>1.7219917012448072E-2</v>
      </c>
      <c r="AD103" s="1">
        <f>(Table2[[#This Row],[Day High]]/Table2[[#This Row],[Close Price]])-1</f>
        <v>4.5890271262492011E-3</v>
      </c>
      <c r="AE103" s="1">
        <f>(Table2[[#This Row],[Close Price]]/Table2[[#This Row],[Current Week Low]])-1</f>
        <v>2.573221757322175E-2</v>
      </c>
      <c r="AF103" s="1">
        <f>(Table2[[#This Row],[Current Week High]]/Table2[[#This Row],[Close Price]])-1</f>
        <v>6.0167244544155896E-3</v>
      </c>
      <c r="AG103" s="1">
        <f>(Table2[[#This Row],[Close Price]]/Table2[[#This Row],[Current Month Low]])-1</f>
        <v>2.573221757322175E-2</v>
      </c>
      <c r="AH103" s="1">
        <f>(Table2[[#This Row],[Current Month High]]/Table2[[#This Row],[Close Price]])-1</f>
        <v>6.0167244544155896E-3</v>
      </c>
      <c r="AI103">
        <v>56.618396899857203</v>
      </c>
      <c r="AJ103">
        <v>138.318211276733</v>
      </c>
      <c r="AK103" t="str">
        <f>IF(AND(Table2[[#This Row],[20D EMA]]&gt;Table2[[#This Row],[50D EMA]],Table2[[#This Row],[50D EMA]]&gt;Table2[[#This Row],[200D EMA]]),"Uptrend","Downtrend/NoTrend")</f>
        <v>Downtrend/NoTrend</v>
      </c>
      <c r="AL103">
        <v>-0.05</v>
      </c>
      <c r="AM103" t="s">
        <v>3218</v>
      </c>
      <c r="AN103">
        <v>1.97</v>
      </c>
      <c r="AO103" t="s">
        <v>3217</v>
      </c>
      <c r="AP103">
        <v>0.12826454660480299</v>
      </c>
      <c r="AQ103">
        <f>(Table2[[#This Row],[Sharpe Ratio]]-AVERAGE(Table2[Sharpe Ratio]))/_xlfn.STDEV.P(Table2[Sharpe Ratio])</f>
        <v>0.79938323737457417</v>
      </c>
      <c r="AR1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3">
        <f>_xlfn.RANK.AVG(Table2[[#This Row],[1Y Return vs Nifty Z-Score]],Table2[1Y Return vs Nifty Z-Score])</f>
        <v>49</v>
      </c>
      <c r="AT103">
        <f>_xlfn.RANK.AVG(Table2[[#This Row],[6M Return vs Nifty Z-Score]],Table2[6M Return vs Nifty Z-Score])</f>
        <v>321</v>
      </c>
      <c r="AU103">
        <f>_xlfn.RANK.AVG(Table2[[#This Row],[Sharpe Ratio Z-Score]],Table2[Sharpe Ratio Z-Score])</f>
        <v>149</v>
      </c>
      <c r="AV103">
        <f>(Table2[[#This Row],[Rank 1Y]]+Table2[[#This Row],[Rank 6M]]+Table2[[#This Row],[Rank Sharpe]])/3</f>
        <v>173</v>
      </c>
    </row>
    <row r="104" spans="1:48" x14ac:dyDescent="0.3">
      <c r="A104" t="s">
        <v>25</v>
      </c>
      <c r="B104" t="s">
        <v>26</v>
      </c>
      <c r="C104" t="s">
        <v>3172</v>
      </c>
      <c r="D104" t="s">
        <v>27</v>
      </c>
      <c r="E104">
        <v>970247.49788925005</v>
      </c>
      <c r="F104">
        <v>1620.55</v>
      </c>
      <c r="G104">
        <v>36.223829676399802</v>
      </c>
      <c r="H104">
        <f>(Table2[[#This Row],[1Y Return vs Nifty]]-AVERAGE(Table2[1Y Return vs Nifty]))/_xlfn.STDEV.P(Table2[1Y Return vs Nifty])</f>
        <v>0.3832259367601582</v>
      </c>
      <c r="I104">
        <v>1.3822294948859399</v>
      </c>
      <c r="J104">
        <f>(Table2[[#This Row],[1M Return vs Nifty]]-AVERAGE(Table2[1M Return vs Nifty]))/_xlfn.STDEV.P(Table2[1M Return vs Nifty])</f>
        <v>0.2298722443200045</v>
      </c>
      <c r="K104">
        <v>11.3649497469198</v>
      </c>
      <c r="L104">
        <f>(Table2[[#This Row],[6M Return vs Nifty]]-AVERAGE(Table2[6M Return vs Nifty]))/_xlfn.STDEV.P(Table2[6M Return vs Nifty])</f>
        <v>0.10474409109337404</v>
      </c>
      <c r="M104">
        <v>2.1264544743117901</v>
      </c>
      <c r="N104">
        <f>(Table2[[#This Row],[1W Return vs Nifty]]-AVERAGE(Table2[1W Return vs Nifty]))/_xlfn.STDEV.P(Table2[1W Return vs Nifty])</f>
        <v>2.4805417367654507E-2</v>
      </c>
      <c r="O104">
        <v>1593.3</v>
      </c>
      <c r="P104">
        <v>1601.89153322019</v>
      </c>
      <c r="Q104">
        <v>1441.07030442923</v>
      </c>
      <c r="R104">
        <v>61.897326703807799</v>
      </c>
      <c r="S104" s="1">
        <f>(Table2[[#This Row],[Close Price]]-Table2[[#This Row],[20D EMA]])/Table2[[#This Row],[20D EMA]]</f>
        <v>1.7102868260842279E-2</v>
      </c>
      <c r="T104" s="1">
        <f>(Table2[[#This Row],[Close Price]]-Table2[[#This Row],[50D EMA]])/Table2[[#This Row],[50D EMA]]</f>
        <v>1.1647771645500807E-2</v>
      </c>
      <c r="U104" s="1">
        <f>(Table2[[#This Row],[Close Price]]-Table2[[#This Row],[200D EMA]])/Table2[[#This Row],[200D EMA]]</f>
        <v>0.1245461064731725</v>
      </c>
      <c r="V104">
        <v>1.2887197434845801</v>
      </c>
      <c r="W104">
        <v>1613.15</v>
      </c>
      <c r="X104">
        <v>1652.9</v>
      </c>
      <c r="Y104">
        <v>1613.15</v>
      </c>
      <c r="Z104">
        <v>1652.9</v>
      </c>
      <c r="AA104">
        <v>1613.15</v>
      </c>
      <c r="AB104">
        <v>1652.9</v>
      </c>
      <c r="AC104" s="1">
        <f>(Table2[[#This Row],[Close Price]]/Table2[[#This Row],[Day Low]])-1</f>
        <v>4.5872981433838778E-3</v>
      </c>
      <c r="AD104" s="1">
        <f>(Table2[[#This Row],[Day High]]/Table2[[#This Row],[Close Price]])-1</f>
        <v>1.9962358458548213E-2</v>
      </c>
      <c r="AE104" s="1">
        <f>(Table2[[#This Row],[Close Price]]/Table2[[#This Row],[Current Week Low]])-1</f>
        <v>4.5872981433838778E-3</v>
      </c>
      <c r="AF104" s="1">
        <f>(Table2[[#This Row],[Current Week High]]/Table2[[#This Row],[Close Price]])-1</f>
        <v>1.9962358458548213E-2</v>
      </c>
      <c r="AG104" s="1">
        <f>(Table2[[#This Row],[Close Price]]/Table2[[#This Row],[Current Month Low]])-1</f>
        <v>4.5872981433838778E-3</v>
      </c>
      <c r="AH104" s="1">
        <f>(Table2[[#This Row],[Current Month High]]/Table2[[#This Row],[Close Price]])-1</f>
        <v>1.9962358458548213E-2</v>
      </c>
      <c r="AI104">
        <v>9.7775446607633203</v>
      </c>
      <c r="AJ104">
        <v>68.8072916666666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-0.01</v>
      </c>
      <c r="AM104" t="s">
        <v>3218</v>
      </c>
      <c r="AN104">
        <v>4.5199999999999996</v>
      </c>
      <c r="AO104" t="s">
        <v>3217</v>
      </c>
      <c r="AP104">
        <v>0.160404582443431</v>
      </c>
      <c r="AQ104">
        <f>(Table2[[#This Row],[Sharpe Ratio]]-AVERAGE(Table2[Sharpe Ratio]))/_xlfn.STDEV.P(Table2[Sharpe Ratio])</f>
        <v>1.1734745548456742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>
        <f>_xlfn.RANK.AVG(Table2[[#This Row],[1Y Return vs Nifty Z-Score]],Table2[1Y Return vs Nifty Z-Score])</f>
        <v>186</v>
      </c>
      <c r="AT104">
        <f>_xlfn.RANK.AVG(Table2[[#This Row],[6M Return vs Nifty Z-Score]],Table2[6M Return vs Nifty Z-Score])</f>
        <v>257</v>
      </c>
      <c r="AU104">
        <f>_xlfn.RANK.AVG(Table2[[#This Row],[Sharpe Ratio Z-Score]],Table2[Sharpe Ratio Z-Score])</f>
        <v>87</v>
      </c>
      <c r="AV104">
        <f>(Table2[[#This Row],[Rank 1Y]]+Table2[[#This Row],[Rank 6M]]+Table2[[#This Row],[Rank Sharpe]])/3</f>
        <v>176.66666666666666</v>
      </c>
    </row>
    <row r="105" spans="1:48" x14ac:dyDescent="0.3">
      <c r="A105" t="s">
        <v>218</v>
      </c>
      <c r="B105" t="s">
        <v>219</v>
      </c>
      <c r="C105" t="s">
        <v>3179</v>
      </c>
      <c r="D105" t="s">
        <v>169</v>
      </c>
      <c r="E105">
        <v>116366.84379622</v>
      </c>
      <c r="F105">
        <v>761.3</v>
      </c>
      <c r="G105">
        <v>41.309339797665501</v>
      </c>
      <c r="H105">
        <f>(Table2[[#This Row],[1Y Return vs Nifty]]-AVERAGE(Table2[1Y Return vs Nifty]))/_xlfn.STDEV.P(Table2[1Y Return vs Nifty])</f>
        <v>0.48250538033468893</v>
      </c>
      <c r="I105">
        <v>4.1437809873796896</v>
      </c>
      <c r="J105">
        <f>(Table2[[#This Row],[1M Return vs Nifty]]-AVERAGE(Table2[1M Return vs Nifty]))/_xlfn.STDEV.P(Table2[1M Return vs Nifty])</f>
        <v>0.52223240348039268</v>
      </c>
      <c r="K105">
        <v>5.8070561430453598</v>
      </c>
      <c r="L105">
        <f>(Table2[[#This Row],[6M Return vs Nifty]]-AVERAGE(Table2[6M Return vs Nifty]))/_xlfn.STDEV.P(Table2[6M Return vs Nifty])</f>
        <v>-6.8728843681522878E-2</v>
      </c>
      <c r="M105">
        <v>0.70711713258585096</v>
      </c>
      <c r="N105">
        <f>(Table2[[#This Row],[1W Return vs Nifty]]-AVERAGE(Table2[1W Return vs Nifty]))/_xlfn.STDEV.P(Table2[1W Return vs Nifty])</f>
        <v>-0.25515617394370732</v>
      </c>
      <c r="O105">
        <v>736.66</v>
      </c>
      <c r="P105">
        <v>736.81967287598195</v>
      </c>
      <c r="Q105">
        <v>658.000805433506</v>
      </c>
      <c r="R105">
        <v>62.814261849074498</v>
      </c>
      <c r="S105" s="1">
        <f>(Table2[[#This Row],[Close Price]]-Table2[[#This Row],[20D EMA]])/Table2[[#This Row],[20D EMA]]</f>
        <v>3.3448266500149308E-2</v>
      </c>
      <c r="T105" s="1">
        <f>(Table2[[#This Row],[Close Price]]-Table2[[#This Row],[50D EMA]])/Table2[[#This Row],[50D EMA]]</f>
        <v>3.3224312576326145E-2</v>
      </c>
      <c r="U105" s="1">
        <f>(Table2[[#This Row],[Close Price]]-Table2[[#This Row],[200D EMA]])/Table2[[#This Row],[200D EMA]]</f>
        <v>0.15698946523087928</v>
      </c>
      <c r="V105">
        <v>0.80555003232667</v>
      </c>
      <c r="W105">
        <v>755</v>
      </c>
      <c r="X105">
        <v>763.5</v>
      </c>
      <c r="Y105">
        <v>730.05</v>
      </c>
      <c r="Z105">
        <v>763.5</v>
      </c>
      <c r="AA105">
        <v>730.05</v>
      </c>
      <c r="AB105">
        <v>763.5</v>
      </c>
      <c r="AC105" s="1">
        <f>(Table2[[#This Row],[Close Price]]/Table2[[#This Row],[Day Low]])-1</f>
        <v>8.3443708609269862E-3</v>
      </c>
      <c r="AD105" s="1">
        <f>(Table2[[#This Row],[Day High]]/Table2[[#This Row],[Close Price]])-1</f>
        <v>2.889793773807936E-3</v>
      </c>
      <c r="AE105" s="1">
        <f>(Table2[[#This Row],[Close Price]]/Table2[[#This Row],[Current Week Low]])-1</f>
        <v>4.2805287309088502E-2</v>
      </c>
      <c r="AF105" s="1">
        <f>(Table2[[#This Row],[Current Week High]]/Table2[[#This Row],[Close Price]])-1</f>
        <v>2.889793773807936E-3</v>
      </c>
      <c r="AG105" s="1">
        <f>(Table2[[#This Row],[Close Price]]/Table2[[#This Row],[Current Month Low]])-1</f>
        <v>4.2805287309088502E-2</v>
      </c>
      <c r="AH105" s="1">
        <f>(Table2[[#This Row],[Current Month High]]/Table2[[#This Row],[Close Price]])-1</f>
        <v>2.889793773807936E-3</v>
      </c>
      <c r="AI105">
        <v>14.895573361355501</v>
      </c>
      <c r="AJ105">
        <v>83.7557325609461</v>
      </c>
      <c r="AK105" t="str">
        <f>IF(AND(Table2[[#This Row],[20D EMA]]&gt;Table2[[#This Row],[50D EMA]],Table2[[#This Row],[50D EMA]]&gt;Table2[[#This Row],[200D EMA]]),"Uptrend","Downtrend/NoTrend")</f>
        <v>Downtrend/NoTrend</v>
      </c>
      <c r="AL105">
        <v>0.1</v>
      </c>
      <c r="AM105" t="s">
        <v>3217</v>
      </c>
      <c r="AN105">
        <v>10.49</v>
      </c>
      <c r="AO105" t="s">
        <v>3217</v>
      </c>
      <c r="AP105">
        <v>0.18523066080287601</v>
      </c>
      <c r="AQ105">
        <f>(Table2[[#This Row],[Sharpe Ratio]]-AVERAGE(Table2[Sharpe Ratio]))/_xlfn.STDEV.P(Table2[Sharpe Ratio])</f>
        <v>1.4624356626601076</v>
      </c>
      <c r="AR1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5">
        <f>_xlfn.RANK.AVG(Table2[[#This Row],[1Y Return vs Nifty Z-Score]],Table2[1Y Return vs Nifty Z-Score])</f>
        <v>169</v>
      </c>
      <c r="AT105">
        <f>_xlfn.RANK.AVG(Table2[[#This Row],[6M Return vs Nifty Z-Score]],Table2[6M Return vs Nifty Z-Score])</f>
        <v>314</v>
      </c>
      <c r="AU105">
        <f>_xlfn.RANK.AVG(Table2[[#This Row],[Sharpe Ratio Z-Score]],Table2[Sharpe Ratio Z-Score])</f>
        <v>47</v>
      </c>
      <c r="AV105">
        <f>(Table2[[#This Row],[Rank 1Y]]+Table2[[#This Row],[Rank 6M]]+Table2[[#This Row],[Rank Sharpe]])/3</f>
        <v>176.66666666666666</v>
      </c>
    </row>
    <row r="106" spans="1:48" x14ac:dyDescent="0.3">
      <c r="A106" t="s">
        <v>260</v>
      </c>
      <c r="B106" t="s">
        <v>261</v>
      </c>
      <c r="C106" t="s">
        <v>3175</v>
      </c>
      <c r="D106" t="s">
        <v>254</v>
      </c>
      <c r="E106">
        <v>100552.47890205499</v>
      </c>
      <c r="F106">
        <v>1034.3499999999999</v>
      </c>
      <c r="G106">
        <v>28.9328726849925</v>
      </c>
      <c r="H106">
        <f>(Table2[[#This Row],[1Y Return vs Nifty]]-AVERAGE(Table2[1Y Return vs Nifty]))/_xlfn.STDEV.P(Table2[1Y Return vs Nifty])</f>
        <v>0.24089170951992228</v>
      </c>
      <c r="I106">
        <v>-1.18969701612218</v>
      </c>
      <c r="J106">
        <f>(Table2[[#This Row],[1M Return vs Nifty]]-AVERAGE(Table2[1M Return vs Nifty]))/_xlfn.STDEV.P(Table2[1M Return vs Nifty])</f>
        <v>-4.2412681798880025E-2</v>
      </c>
      <c r="K106">
        <v>30.044619188338899</v>
      </c>
      <c r="L106">
        <f>(Table2[[#This Row],[6M Return vs Nifty]]-AVERAGE(Table2[6M Return vs Nifty]))/_xlfn.STDEV.P(Table2[6M Return vs Nifty])</f>
        <v>0.68777379795372429</v>
      </c>
      <c r="M106">
        <v>3.0047050871591399</v>
      </c>
      <c r="N106">
        <f>(Table2[[#This Row],[1W Return vs Nifty]]-AVERAGE(Table2[1W Return vs Nifty]))/_xlfn.STDEV.P(Table2[1W Return vs Nifty])</f>
        <v>0.19803868046487755</v>
      </c>
      <c r="O106">
        <v>1001.83</v>
      </c>
      <c r="P106">
        <v>981.78455070496705</v>
      </c>
      <c r="Q106">
        <v>881.39424096424398</v>
      </c>
      <c r="R106">
        <v>62.934238089325497</v>
      </c>
      <c r="S106" s="1">
        <f>(Table2[[#This Row],[Close Price]]-Table2[[#This Row],[20D EMA]])/Table2[[#This Row],[20D EMA]]</f>
        <v>3.2460597107293522E-2</v>
      </c>
      <c r="T106" s="1">
        <f>(Table2[[#This Row],[Close Price]]-Table2[[#This Row],[50D EMA]])/Table2[[#This Row],[50D EMA]]</f>
        <v>5.3540717520242524E-2</v>
      </c>
      <c r="U106" s="1">
        <f>(Table2[[#This Row],[Close Price]]-Table2[[#This Row],[200D EMA]])/Table2[[#This Row],[200D EMA]]</f>
        <v>0.17353841439719705</v>
      </c>
      <c r="V106">
        <v>0.88721783355163097</v>
      </c>
      <c r="W106">
        <v>1024.05</v>
      </c>
      <c r="X106">
        <v>1048.45</v>
      </c>
      <c r="Y106">
        <v>970.15</v>
      </c>
      <c r="Z106">
        <v>1048.45</v>
      </c>
      <c r="AA106">
        <v>970.15</v>
      </c>
      <c r="AB106">
        <v>1048.45</v>
      </c>
      <c r="AC106" s="1">
        <f>(Table2[[#This Row],[Close Price]]/Table2[[#This Row],[Day Low]])-1</f>
        <v>1.0058102631707477E-2</v>
      </c>
      <c r="AD106" s="1">
        <f>(Table2[[#This Row],[Day High]]/Table2[[#This Row],[Close Price]])-1</f>
        <v>1.3631749407840843E-2</v>
      </c>
      <c r="AE106" s="1">
        <f>(Table2[[#This Row],[Close Price]]/Table2[[#This Row],[Current Week Low]])-1</f>
        <v>6.6175333711281592E-2</v>
      </c>
      <c r="AF106" s="1">
        <f>(Table2[[#This Row],[Current Week High]]/Table2[[#This Row],[Close Price]])-1</f>
        <v>1.3631749407840843E-2</v>
      </c>
      <c r="AG106" s="1">
        <f>(Table2[[#This Row],[Close Price]]/Table2[[#This Row],[Current Month Low]])-1</f>
        <v>6.6175333711281592E-2</v>
      </c>
      <c r="AH106" s="1">
        <f>(Table2[[#This Row],[Current Month High]]/Table2[[#This Row],[Close Price]])-1</f>
        <v>1.3631749407840843E-2</v>
      </c>
      <c r="AI106">
        <v>8.0872045245806703</v>
      </c>
      <c r="AJ106">
        <v>63.948327785702901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0.18</v>
      </c>
      <c r="AM106" t="s">
        <v>3217</v>
      </c>
      <c r="AN106">
        <v>3.24</v>
      </c>
      <c r="AO106" t="s">
        <v>3217</v>
      </c>
      <c r="AP106">
        <v>0.113671454971215</v>
      </c>
      <c r="AQ106">
        <f>(Table2[[#This Row],[Sharpe Ratio]]-AVERAGE(Table2[Sharpe Ratio]))/_xlfn.STDEV.P(Table2[Sharpe Ratio])</f>
        <v>0.62952814130077794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1.7138196474404219</v>
      </c>
      <c r="AS106">
        <f>_xlfn.RANK.AVG(Table2[[#This Row],[1Y Return vs Nifty Z-Score]],Table2[1Y Return vs Nifty Z-Score])</f>
        <v>230</v>
      </c>
      <c r="AT106">
        <f>_xlfn.RANK.AVG(Table2[[#This Row],[6M Return vs Nifty Z-Score]],Table2[6M Return vs Nifty Z-Score])</f>
        <v>129</v>
      </c>
      <c r="AU106">
        <f>_xlfn.RANK.AVG(Table2[[#This Row],[Sharpe Ratio Z-Score]],Table2[Sharpe Ratio Z-Score])</f>
        <v>181</v>
      </c>
      <c r="AV106">
        <f>(Table2[[#This Row],[Rank 1Y]]+Table2[[#This Row],[Rank 6M]]+Table2[[#This Row],[Rank Sharpe]])/3</f>
        <v>180</v>
      </c>
    </row>
    <row r="107" spans="1:48" x14ac:dyDescent="0.3">
      <c r="A107" t="s">
        <v>1099</v>
      </c>
      <c r="B107" t="s">
        <v>1100</v>
      </c>
      <c r="C107" t="s">
        <v>3175</v>
      </c>
      <c r="D107" t="s">
        <v>254</v>
      </c>
      <c r="E107">
        <v>11874.228753400001</v>
      </c>
      <c r="F107">
        <v>1150.05</v>
      </c>
      <c r="G107">
        <v>60.512183939688299</v>
      </c>
      <c r="H107">
        <f>(Table2[[#This Row],[1Y Return vs Nifty]]-AVERAGE(Table2[1Y Return vs Nifty]))/_xlfn.STDEV.P(Table2[1Y Return vs Nifty])</f>
        <v>0.85738373786590505</v>
      </c>
      <c r="I107">
        <v>17.896504351882498</v>
      </c>
      <c r="J107">
        <f>(Table2[[#This Row],[1M Return vs Nifty]]-AVERAGE(Table2[1M Return vs Nifty]))/_xlfn.STDEV.P(Table2[1M Return vs Nifty])</f>
        <v>1.9782068448999133</v>
      </c>
      <c r="K107">
        <v>37.080527722496697</v>
      </c>
      <c r="L107">
        <f>(Table2[[#This Row],[6M Return vs Nifty]]-AVERAGE(Table2[6M Return vs Nifty]))/_xlfn.STDEV.P(Table2[6M Return vs Nifty])</f>
        <v>0.90737852399188579</v>
      </c>
      <c r="M107">
        <v>-2.4957787579772299</v>
      </c>
      <c r="N107">
        <f>(Table2[[#This Row],[1W Return vs Nifty]]-AVERAGE(Table2[1W Return vs Nifty]))/_xlfn.STDEV.P(Table2[1W Return vs Nifty])</f>
        <v>-0.88692129698082367</v>
      </c>
      <c r="O107">
        <v>1100.8399999999999</v>
      </c>
      <c r="P107">
        <v>1016.42926495851</v>
      </c>
      <c r="Q107">
        <v>843.56600414410696</v>
      </c>
      <c r="R107">
        <v>60.7944014606772</v>
      </c>
      <c r="S107" s="1">
        <f>(Table2[[#This Row],[Close Price]]-Table2[[#This Row],[20D EMA]])/Table2[[#This Row],[20D EMA]]</f>
        <v>4.4702227389993132E-2</v>
      </c>
      <c r="T107" s="1">
        <f>(Table2[[#This Row],[Close Price]]-Table2[[#This Row],[50D EMA]])/Table2[[#This Row],[50D EMA]]</f>
        <v>0.13146092861360528</v>
      </c>
      <c r="U107" s="1">
        <f>(Table2[[#This Row],[Close Price]]-Table2[[#This Row],[200D EMA]])/Table2[[#This Row],[200D EMA]]</f>
        <v>0.36331952016825958</v>
      </c>
      <c r="V107">
        <v>1.77558154174946</v>
      </c>
      <c r="W107">
        <v>1135.05</v>
      </c>
      <c r="X107">
        <v>1166</v>
      </c>
      <c r="Y107">
        <v>1135.05</v>
      </c>
      <c r="Z107">
        <v>1166.5999999999999</v>
      </c>
      <c r="AA107">
        <v>1135.05</v>
      </c>
      <c r="AB107">
        <v>1166.5999999999999</v>
      </c>
      <c r="AC107" s="1">
        <f>(Table2[[#This Row],[Close Price]]/Table2[[#This Row],[Day Low]])-1</f>
        <v>1.3215276860050196E-2</v>
      </c>
      <c r="AD107" s="1">
        <f>(Table2[[#This Row],[Day High]]/Table2[[#This Row],[Close Price]])-1</f>
        <v>1.3868962219033998E-2</v>
      </c>
      <c r="AE107" s="1">
        <f>(Table2[[#This Row],[Close Price]]/Table2[[#This Row],[Current Week Low]])-1</f>
        <v>1.3215276860050196E-2</v>
      </c>
      <c r="AF107" s="1">
        <f>(Table2[[#This Row],[Current Week High]]/Table2[[#This Row],[Close Price]])-1</f>
        <v>1.4390678666144963E-2</v>
      </c>
      <c r="AG107" s="1">
        <f>(Table2[[#This Row],[Close Price]]/Table2[[#This Row],[Current Month Low]])-1</f>
        <v>1.3215276860050196E-2</v>
      </c>
      <c r="AH107" s="1">
        <f>(Table2[[#This Row],[Current Month High]]/Table2[[#This Row],[Close Price]])-1</f>
        <v>1.4390678666144963E-2</v>
      </c>
      <c r="AI107">
        <v>8.6865788443980705</v>
      </c>
      <c r="AJ107">
        <v>93.253234750462099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0.28999999999999998</v>
      </c>
      <c r="AM107" t="s">
        <v>3217</v>
      </c>
      <c r="AN107">
        <v>13.76</v>
      </c>
      <c r="AO107" t="s">
        <v>3217</v>
      </c>
      <c r="AP107">
        <v>6.8753781890296004E-2</v>
      </c>
      <c r="AQ107">
        <f>(Table2[[#This Row],[Sharpe Ratio]]-AVERAGE(Table2[Sharpe Ratio]))/_xlfn.STDEV.P(Table2[Sharpe Ratio])</f>
        <v>0.10671256060432392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2.9627603703812047</v>
      </c>
      <c r="AS107">
        <f>_xlfn.RANK.AVG(Table2[[#This Row],[1Y Return vs Nifty Z-Score]],Table2[1Y Return vs Nifty Z-Score])</f>
        <v>107</v>
      </c>
      <c r="AT107">
        <f>_xlfn.RANK.AVG(Table2[[#This Row],[6M Return vs Nifty Z-Score]],Table2[6M Return vs Nifty Z-Score])</f>
        <v>108</v>
      </c>
      <c r="AU107">
        <f>_xlfn.RANK.AVG(Table2[[#This Row],[Sharpe Ratio Z-Score]],Table2[Sharpe Ratio Z-Score])</f>
        <v>327</v>
      </c>
      <c r="AV107">
        <f>(Table2[[#This Row],[Rank 1Y]]+Table2[[#This Row],[Rank 6M]]+Table2[[#This Row],[Rank Sharpe]])/3</f>
        <v>180.66666666666666</v>
      </c>
    </row>
    <row r="108" spans="1:48" x14ac:dyDescent="0.3">
      <c r="A108" t="s">
        <v>1879</v>
      </c>
      <c r="B108" t="s">
        <v>1880</v>
      </c>
      <c r="C108" t="s">
        <v>3185</v>
      </c>
      <c r="D108" t="s">
        <v>285</v>
      </c>
      <c r="E108">
        <v>4115.2477724999999</v>
      </c>
      <c r="F108">
        <v>1329.15</v>
      </c>
      <c r="G108">
        <v>62.245362144459598</v>
      </c>
      <c r="H108">
        <f>(Table2[[#This Row],[1Y Return vs Nifty]]-AVERAGE(Table2[1Y Return vs Nifty]))/_xlfn.STDEV.P(Table2[1Y Return vs Nifty])</f>
        <v>0.89121888196790389</v>
      </c>
      <c r="I108">
        <v>9.8419993991905006</v>
      </c>
      <c r="J108">
        <f>(Table2[[#This Row],[1M Return vs Nifty]]-AVERAGE(Table2[1M Return vs Nifty]))/_xlfn.STDEV.P(Table2[1M Return vs Nifty])</f>
        <v>1.1254918561235463</v>
      </c>
      <c r="K108">
        <v>68.479742589191403</v>
      </c>
      <c r="L108">
        <f>(Table2[[#This Row],[6M Return vs Nifty]]-AVERAGE(Table2[6M Return vs Nifty]))/_xlfn.STDEV.P(Table2[6M Return vs Nifty])</f>
        <v>1.8874105902329574</v>
      </c>
      <c r="M108">
        <v>15.960073000837999</v>
      </c>
      <c r="N108">
        <f>(Table2[[#This Row],[1W Return vs Nifty]]-AVERAGE(Table2[1W Return vs Nifty]))/_xlfn.STDEV.P(Table2[1W Return vs Nifty])</f>
        <v>2.7534603624782523</v>
      </c>
      <c r="O108">
        <v>1233.54</v>
      </c>
      <c r="P108">
        <v>1239.6016578318399</v>
      </c>
      <c r="Q108">
        <v>1084.4288703113</v>
      </c>
      <c r="R108">
        <v>69.737830197910895</v>
      </c>
      <c r="S108" s="1">
        <f>(Table2[[#This Row],[Close Price]]-Table2[[#This Row],[20D EMA]])/Table2[[#This Row],[20D EMA]]</f>
        <v>7.7508633688409073E-2</v>
      </c>
      <c r="T108" s="1">
        <f>(Table2[[#This Row],[Close Price]]-Table2[[#This Row],[50D EMA]])/Table2[[#This Row],[50D EMA]]</f>
        <v>7.2239611493249534E-2</v>
      </c>
      <c r="U108" s="1">
        <f>(Table2[[#This Row],[Close Price]]-Table2[[#This Row],[200D EMA]])/Table2[[#This Row],[200D EMA]]</f>
        <v>0.22566821705738024</v>
      </c>
      <c r="V108">
        <v>0.52085974495142495</v>
      </c>
      <c r="W108">
        <v>1304.8499999999999</v>
      </c>
      <c r="X108">
        <v>1359</v>
      </c>
      <c r="Y108">
        <v>1250</v>
      </c>
      <c r="Z108">
        <v>1372</v>
      </c>
      <c r="AA108">
        <v>1250</v>
      </c>
      <c r="AB108">
        <v>1372</v>
      </c>
      <c r="AC108" s="1">
        <f>(Table2[[#This Row],[Close Price]]/Table2[[#This Row],[Day Low]])-1</f>
        <v>1.8622830210369257E-2</v>
      </c>
      <c r="AD108" s="1">
        <f>(Table2[[#This Row],[Day High]]/Table2[[#This Row],[Close Price]])-1</f>
        <v>2.2457961855320896E-2</v>
      </c>
      <c r="AE108" s="1">
        <f>(Table2[[#This Row],[Close Price]]/Table2[[#This Row],[Current Week Low]])-1</f>
        <v>6.3320000000000043E-2</v>
      </c>
      <c r="AF108" s="1">
        <f>(Table2[[#This Row],[Current Week High]]/Table2[[#This Row],[Close Price]])-1</f>
        <v>3.2238648760485988E-2</v>
      </c>
      <c r="AG108" s="1">
        <f>(Table2[[#This Row],[Close Price]]/Table2[[#This Row],[Current Month Low]])-1</f>
        <v>6.3320000000000043E-2</v>
      </c>
      <c r="AH108" s="1">
        <f>(Table2[[#This Row],[Current Month High]]/Table2[[#This Row],[Close Price]])-1</f>
        <v>3.2238648760485988E-2</v>
      </c>
      <c r="AI108">
        <v>16.536884475040399</v>
      </c>
      <c r="AJ108">
        <v>95.880922555449104</v>
      </c>
      <c r="AK108" t="str">
        <f>IF(AND(Table2[[#This Row],[20D EMA]]&gt;Table2[[#This Row],[50D EMA]],Table2[[#This Row],[50D EMA]]&gt;Table2[[#This Row],[200D EMA]]),"Uptrend","Downtrend/NoTrend")</f>
        <v>Downtrend/NoTrend</v>
      </c>
      <c r="AL108">
        <v>0.17</v>
      </c>
      <c r="AM108" t="s">
        <v>3217</v>
      </c>
      <c r="AN108">
        <v>20.6</v>
      </c>
      <c r="AO108" t="s">
        <v>3217</v>
      </c>
      <c r="AP108">
        <v>4.2547919025170002E-2</v>
      </c>
      <c r="AQ108">
        <f>(Table2[[#This Row],[Sharpe Ratio]]-AVERAGE(Table2[Sharpe Ratio]))/_xlfn.STDEV.P(Table2[Sharpe Ratio])</f>
        <v>-0.19830843607109375</v>
      </c>
      <c r="AR1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8">
        <f>_xlfn.RANK.AVG(Table2[[#This Row],[1Y Return vs Nifty Z-Score]],Table2[1Y Return vs Nifty Z-Score])</f>
        <v>104</v>
      </c>
      <c r="AT108">
        <f>_xlfn.RANK.AVG(Table2[[#This Row],[6M Return vs Nifty Z-Score]],Table2[6M Return vs Nifty Z-Score])</f>
        <v>38</v>
      </c>
      <c r="AU108">
        <f>_xlfn.RANK.AVG(Table2[[#This Row],[Sharpe Ratio Z-Score]],Table2[Sharpe Ratio Z-Score])</f>
        <v>400</v>
      </c>
      <c r="AV108">
        <f>(Table2[[#This Row],[Rank 1Y]]+Table2[[#This Row],[Rank 6M]]+Table2[[#This Row],[Rank Sharpe]])/3</f>
        <v>180.66666666666666</v>
      </c>
    </row>
    <row r="109" spans="1:48" x14ac:dyDescent="0.3">
      <c r="A109" t="s">
        <v>1443</v>
      </c>
      <c r="B109" t="s">
        <v>1444</v>
      </c>
      <c r="C109" t="s">
        <v>3173</v>
      </c>
      <c r="D109" t="s">
        <v>123</v>
      </c>
      <c r="E109">
        <v>7544.2941544949999</v>
      </c>
      <c r="F109">
        <v>1250.55</v>
      </c>
      <c r="G109">
        <v>36.001876729165701</v>
      </c>
      <c r="H109">
        <f>(Table2[[#This Row],[1Y Return vs Nifty]]-AVERAGE(Table2[1Y Return vs Nifty]))/_xlfn.STDEV.P(Table2[1Y Return vs Nifty])</f>
        <v>0.37889296630573216</v>
      </c>
      <c r="I109">
        <v>-1.2572422966527499</v>
      </c>
      <c r="J109">
        <f>(Table2[[#This Row],[1M Return vs Nifty]]-AVERAGE(Table2[1M Return vs Nifty]))/_xlfn.STDEV.P(Table2[1M Return vs Nifty])</f>
        <v>-4.9563571079824759E-2</v>
      </c>
      <c r="K109">
        <v>38.381251385255503</v>
      </c>
      <c r="L109">
        <f>(Table2[[#This Row],[6M Return vs Nifty]]-AVERAGE(Table2[6M Return vs Nifty]))/_xlfn.STDEV.P(Table2[6M Return vs Nifty])</f>
        <v>0.94797670150155022</v>
      </c>
      <c r="M109">
        <v>-1.3582453781127399</v>
      </c>
      <c r="N109">
        <f>(Table2[[#This Row],[1W Return vs Nifty]]-AVERAGE(Table2[1W Return vs Nifty]))/_xlfn.STDEV.P(Table2[1W Return vs Nifty])</f>
        <v>-0.66254500120226356</v>
      </c>
      <c r="O109">
        <v>1214.01</v>
      </c>
      <c r="P109">
        <v>1209.3848113515601</v>
      </c>
      <c r="Q109">
        <v>1089.7371637435999</v>
      </c>
      <c r="R109">
        <v>70.026509113521897</v>
      </c>
      <c r="S109" s="1">
        <f>(Table2[[#This Row],[Close Price]]-Table2[[#This Row],[20D EMA]])/Table2[[#This Row],[20D EMA]]</f>
        <v>3.0098598858328978E-2</v>
      </c>
      <c r="T109" s="1">
        <f>(Table2[[#This Row],[Close Price]]-Table2[[#This Row],[50D EMA]])/Table2[[#This Row],[50D EMA]]</f>
        <v>3.4038122739804638E-2</v>
      </c>
      <c r="U109" s="1">
        <f>(Table2[[#This Row],[Close Price]]-Table2[[#This Row],[200D EMA]])/Table2[[#This Row],[200D EMA]]</f>
        <v>0.1475702964042778</v>
      </c>
      <c r="V109">
        <v>0.76425936344990497</v>
      </c>
      <c r="W109">
        <v>1220.25</v>
      </c>
      <c r="X109">
        <v>1255.8499999999999</v>
      </c>
      <c r="Y109">
        <v>1210.45</v>
      </c>
      <c r="Z109">
        <v>1255.8499999999999</v>
      </c>
      <c r="AA109">
        <v>1210.45</v>
      </c>
      <c r="AB109">
        <v>1255.8499999999999</v>
      </c>
      <c r="AC109" s="1">
        <f>(Table2[[#This Row],[Close Price]]/Table2[[#This Row],[Day Low]])-1</f>
        <v>2.4830977258758491E-2</v>
      </c>
      <c r="AD109" s="1">
        <f>(Table2[[#This Row],[Day High]]/Table2[[#This Row],[Close Price]])-1</f>
        <v>4.238135220502981E-3</v>
      </c>
      <c r="AE109" s="1">
        <f>(Table2[[#This Row],[Close Price]]/Table2[[#This Row],[Current Week Low]])-1</f>
        <v>3.312817547193192E-2</v>
      </c>
      <c r="AF109" s="1">
        <f>(Table2[[#This Row],[Current Week High]]/Table2[[#This Row],[Close Price]])-1</f>
        <v>4.238135220502981E-3</v>
      </c>
      <c r="AG109" s="1">
        <f>(Table2[[#This Row],[Close Price]]/Table2[[#This Row],[Current Month Low]])-1</f>
        <v>3.312817547193192E-2</v>
      </c>
      <c r="AH109" s="1">
        <f>(Table2[[#This Row],[Current Month High]]/Table2[[#This Row],[Close Price]])-1</f>
        <v>4.238135220502981E-3</v>
      </c>
      <c r="AI109">
        <v>7.6406381192275203</v>
      </c>
      <c r="AJ109">
        <v>58.077360637087502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0.16</v>
      </c>
      <c r="AM109" t="s">
        <v>3217</v>
      </c>
      <c r="AN109">
        <v>7.76</v>
      </c>
      <c r="AO109" t="s">
        <v>3217</v>
      </c>
      <c r="AP109">
        <v>8.9807010541170004E-2</v>
      </c>
      <c r="AQ109">
        <f>(Table2[[#This Row],[Sharpe Ratio]]-AVERAGE(Table2[Sharpe Ratio]))/_xlfn.STDEV.P(Table2[Sharpe Ratio])</f>
        <v>0.35175989292745941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0.96652098845265333</v>
      </c>
      <c r="AS109">
        <f>_xlfn.RANK.AVG(Table2[[#This Row],[1Y Return vs Nifty Z-Score]],Table2[1Y Return vs Nifty Z-Score])</f>
        <v>187</v>
      </c>
      <c r="AT109">
        <f>_xlfn.RANK.AVG(Table2[[#This Row],[6M Return vs Nifty Z-Score]],Table2[6M Return vs Nifty Z-Score])</f>
        <v>102</v>
      </c>
      <c r="AU109">
        <f>_xlfn.RANK.AVG(Table2[[#This Row],[Sharpe Ratio Z-Score]],Table2[Sharpe Ratio Z-Score])</f>
        <v>258</v>
      </c>
      <c r="AV109">
        <f>(Table2[[#This Row],[Rank 1Y]]+Table2[[#This Row],[Rank 6M]]+Table2[[#This Row],[Rank Sharpe]])/3</f>
        <v>182.33333333333334</v>
      </c>
    </row>
    <row r="110" spans="1:48" x14ac:dyDescent="0.3">
      <c r="A110" t="s">
        <v>1041</v>
      </c>
      <c r="B110" t="s">
        <v>1042</v>
      </c>
      <c r="C110" t="s">
        <v>3171</v>
      </c>
      <c r="D110" t="s">
        <v>488</v>
      </c>
      <c r="E110">
        <v>13337.71196228</v>
      </c>
      <c r="F110">
        <v>139.55000000000001</v>
      </c>
      <c r="G110">
        <v>39.917497866367697</v>
      </c>
      <c r="H110">
        <f>(Table2[[#This Row],[1Y Return vs Nifty]]-AVERAGE(Table2[1Y Return vs Nifty]))/_xlfn.STDEV.P(Table2[1Y Return vs Nifty])</f>
        <v>0.45533381068130768</v>
      </c>
      <c r="I110">
        <v>-1.6454021811422399</v>
      </c>
      <c r="J110">
        <f>(Table2[[#This Row],[1M Return vs Nifty]]-AVERAGE(Table2[1M Return vs Nifty]))/_xlfn.STDEV.P(Table2[1M Return vs Nifty])</f>
        <v>-9.0657313462498085E-2</v>
      </c>
      <c r="K110">
        <v>69.964911305734205</v>
      </c>
      <c r="L110">
        <f>(Table2[[#This Row],[6M Return vs Nifty]]-AVERAGE(Table2[6M Return vs Nifty]))/_xlfn.STDEV.P(Table2[6M Return vs Nifty])</f>
        <v>1.9337656654209652</v>
      </c>
      <c r="M110">
        <v>2.5392831385252901</v>
      </c>
      <c r="N110">
        <f>(Table2[[#This Row],[1W Return vs Nifty]]-AVERAGE(Table2[1W Return vs Nifty]))/_xlfn.STDEV.P(Table2[1W Return vs Nifty])</f>
        <v>0.10623508625215849</v>
      </c>
      <c r="O110">
        <v>136.69999999999999</v>
      </c>
      <c r="P110">
        <v>134.729457601777</v>
      </c>
      <c r="Q110">
        <v>111.88704451685599</v>
      </c>
      <c r="R110">
        <v>64.365803007206395</v>
      </c>
      <c r="S110" s="1">
        <f>(Table2[[#This Row],[Close Price]]-Table2[[#This Row],[20D EMA]])/Table2[[#This Row],[20D EMA]]</f>
        <v>2.0848573518654157E-2</v>
      </c>
      <c r="T110" s="1">
        <f>(Table2[[#This Row],[Close Price]]-Table2[[#This Row],[50D EMA]])/Table2[[#This Row],[50D EMA]]</f>
        <v>3.5779424069762096E-2</v>
      </c>
      <c r="U110" s="1">
        <f>(Table2[[#This Row],[Close Price]]-Table2[[#This Row],[200D EMA]])/Table2[[#This Row],[200D EMA]]</f>
        <v>0.2472400232090905</v>
      </c>
      <c r="V110">
        <v>0.30110016118080002</v>
      </c>
      <c r="W110">
        <v>138.1</v>
      </c>
      <c r="X110">
        <v>142.69999999999999</v>
      </c>
      <c r="Y110">
        <v>134.12</v>
      </c>
      <c r="Z110">
        <v>142.69999999999999</v>
      </c>
      <c r="AA110">
        <v>134.12</v>
      </c>
      <c r="AB110">
        <v>142.69999999999999</v>
      </c>
      <c r="AC110" s="1">
        <f>(Table2[[#This Row],[Close Price]]/Table2[[#This Row],[Day Low]])-1</f>
        <v>1.049963794351938E-2</v>
      </c>
      <c r="AD110" s="1">
        <f>(Table2[[#This Row],[Day High]]/Table2[[#This Row],[Close Price]])-1</f>
        <v>2.2572554639913811E-2</v>
      </c>
      <c r="AE110" s="1">
        <f>(Table2[[#This Row],[Close Price]]/Table2[[#This Row],[Current Week Low]])-1</f>
        <v>4.0486131822248694E-2</v>
      </c>
      <c r="AF110" s="1">
        <f>(Table2[[#This Row],[Current Week High]]/Table2[[#This Row],[Close Price]])-1</f>
        <v>2.2572554639913811E-2</v>
      </c>
      <c r="AG110" s="1">
        <f>(Table2[[#This Row],[Close Price]]/Table2[[#This Row],[Current Month Low]])-1</f>
        <v>4.0486131822248694E-2</v>
      </c>
      <c r="AH110" s="1">
        <f>(Table2[[#This Row],[Current Month High]]/Table2[[#This Row],[Close Price]])-1</f>
        <v>2.2572554639913811E-2</v>
      </c>
      <c r="AI110">
        <v>20.924399856682101</v>
      </c>
      <c r="AJ110">
        <v>102.246376811594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0.08</v>
      </c>
      <c r="AM110" t="s">
        <v>3217</v>
      </c>
      <c r="AN110">
        <v>7.89</v>
      </c>
      <c r="AO110" t="s">
        <v>3217</v>
      </c>
      <c r="AP110">
        <v>6.4620814048933994E-2</v>
      </c>
      <c r="AQ110">
        <f>(Table2[[#This Row],[Sharpe Ratio]]-AVERAGE(Table2[Sharpe Ratio]))/_xlfn.STDEV.P(Table2[Sharpe Ratio])</f>
        <v>5.8607219570989161E-2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2.4632844684629225</v>
      </c>
      <c r="AS110">
        <f>_xlfn.RANK.AVG(Table2[[#This Row],[1Y Return vs Nifty Z-Score]],Table2[1Y Return vs Nifty Z-Score])</f>
        <v>175</v>
      </c>
      <c r="AT110">
        <f>_xlfn.RANK.AVG(Table2[[#This Row],[6M Return vs Nifty Z-Score]],Table2[6M Return vs Nifty Z-Score])</f>
        <v>35</v>
      </c>
      <c r="AU110">
        <f>_xlfn.RANK.AVG(Table2[[#This Row],[Sharpe Ratio Z-Score]],Table2[Sharpe Ratio Z-Score])</f>
        <v>338</v>
      </c>
      <c r="AV110">
        <f>(Table2[[#This Row],[Rank 1Y]]+Table2[[#This Row],[Rank 6M]]+Table2[[#This Row],[Rank Sharpe]])/3</f>
        <v>182.66666666666666</v>
      </c>
    </row>
    <row r="111" spans="1:48" x14ac:dyDescent="0.3">
      <c r="A111" t="s">
        <v>1057</v>
      </c>
      <c r="B111" t="s">
        <v>1058</v>
      </c>
      <c r="C111" t="s">
        <v>3180</v>
      </c>
      <c r="D111" t="s">
        <v>455</v>
      </c>
      <c r="E111">
        <v>13114.401448675</v>
      </c>
      <c r="F111">
        <v>2682.65</v>
      </c>
      <c r="G111">
        <v>1.8400352768444499</v>
      </c>
      <c r="H111">
        <f>(Table2[[#This Row],[1Y Return vs Nifty]]-AVERAGE(Table2[1Y Return vs Nifty]))/_xlfn.STDEV.P(Table2[1Y Return vs Nifty])</f>
        <v>-0.28801527495123108</v>
      </c>
      <c r="I111">
        <v>13.8464634892175</v>
      </c>
      <c r="J111">
        <f>(Table2[[#This Row],[1M Return vs Nifty]]-AVERAGE(Table2[1M Return vs Nifty]))/_xlfn.STDEV.P(Table2[1M Return vs Nifty])</f>
        <v>1.5494367877659905</v>
      </c>
      <c r="K111">
        <v>32.294608430157702</v>
      </c>
      <c r="L111">
        <f>(Table2[[#This Row],[6M Return vs Nifty]]-AVERAGE(Table2[6M Return vs Nifty]))/_xlfn.STDEV.P(Table2[6M Return vs Nifty])</f>
        <v>0.75800044581869308</v>
      </c>
      <c r="M111">
        <v>2.4901080390639199</v>
      </c>
      <c r="N111">
        <f>(Table2[[#This Row],[1W Return vs Nifty]]-AVERAGE(Table2[1W Return vs Nifty]))/_xlfn.STDEV.P(Table2[1W Return vs Nifty])</f>
        <v>9.6535391406281604E-2</v>
      </c>
      <c r="O111">
        <v>2463.4299999999998</v>
      </c>
      <c r="P111">
        <v>2406.8101898382101</v>
      </c>
      <c r="Q111">
        <v>2210.0129561315198</v>
      </c>
      <c r="R111">
        <v>89.643261223086697</v>
      </c>
      <c r="S111" s="1">
        <f>(Table2[[#This Row],[Close Price]]-Table2[[#This Row],[20D EMA]])/Table2[[#This Row],[20D EMA]]</f>
        <v>8.8989741945174117E-2</v>
      </c>
      <c r="T111" s="1">
        <f>(Table2[[#This Row],[Close Price]]-Table2[[#This Row],[50D EMA]])/Table2[[#This Row],[50D EMA]]</f>
        <v>0.11460804484143071</v>
      </c>
      <c r="U111" s="1">
        <f>(Table2[[#This Row],[Close Price]]-Table2[[#This Row],[200D EMA]])/Table2[[#This Row],[200D EMA]]</f>
        <v>0.21386166201296844</v>
      </c>
      <c r="V111">
        <v>0.975798045891346</v>
      </c>
      <c r="W111">
        <v>2615</v>
      </c>
      <c r="X111">
        <v>2696</v>
      </c>
      <c r="Y111">
        <v>2577.0500000000002</v>
      </c>
      <c r="Z111">
        <v>2696</v>
      </c>
      <c r="AA111">
        <v>2577.0500000000002</v>
      </c>
      <c r="AB111">
        <v>2696</v>
      </c>
      <c r="AC111" s="1">
        <f>(Table2[[#This Row],[Close Price]]/Table2[[#This Row],[Day Low]])-1</f>
        <v>2.5869980879541066E-2</v>
      </c>
      <c r="AD111" s="1">
        <f>(Table2[[#This Row],[Day High]]/Table2[[#This Row],[Close Price]])-1</f>
        <v>4.9764225672375151E-3</v>
      </c>
      <c r="AE111" s="1">
        <f>(Table2[[#This Row],[Close Price]]/Table2[[#This Row],[Current Week Low]])-1</f>
        <v>4.0977086203216828E-2</v>
      </c>
      <c r="AF111" s="1">
        <f>(Table2[[#This Row],[Current Week High]]/Table2[[#This Row],[Close Price]])-1</f>
        <v>4.9764225672375151E-3</v>
      </c>
      <c r="AG111" s="1">
        <f>(Table2[[#This Row],[Close Price]]/Table2[[#This Row],[Current Month Low]])-1</f>
        <v>4.0977086203216828E-2</v>
      </c>
      <c r="AH111" s="1">
        <f>(Table2[[#This Row],[Current Month High]]/Table2[[#This Row],[Close Price]])-1</f>
        <v>4.9764225672375151E-3</v>
      </c>
      <c r="AI111">
        <v>0.64674855087321004</v>
      </c>
      <c r="AJ111">
        <v>62.722916413926903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0.23</v>
      </c>
      <c r="AM111" t="s">
        <v>3217</v>
      </c>
      <c r="AN111">
        <v>16.63</v>
      </c>
      <c r="AO111" t="s">
        <v>3217</v>
      </c>
      <c r="AP111">
        <v>0.21333876505017099</v>
      </c>
      <c r="AQ111">
        <f>(Table2[[#This Row],[Sharpe Ratio]]-AVERAGE(Table2[Sharpe Ratio]))/_xlfn.STDEV.P(Table2[Sharpe Ratio])</f>
        <v>1.7895976422633781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3.9055549923031121</v>
      </c>
      <c r="AS111">
        <f>_xlfn.RANK.AVG(Table2[[#This Row],[1Y Return vs Nifty Z-Score]],Table2[1Y Return vs Nifty Z-Score])</f>
        <v>406</v>
      </c>
      <c r="AT111">
        <f>_xlfn.RANK.AVG(Table2[[#This Row],[6M Return vs Nifty Z-Score]],Table2[6M Return vs Nifty Z-Score])</f>
        <v>120</v>
      </c>
      <c r="AU111">
        <f>_xlfn.RANK.AVG(Table2[[#This Row],[Sharpe Ratio Z-Score]],Table2[Sharpe Ratio Z-Score])</f>
        <v>23</v>
      </c>
      <c r="AV111">
        <f>(Table2[[#This Row],[Rank 1Y]]+Table2[[#This Row],[Rank 6M]]+Table2[[#This Row],[Rank Sharpe]])/3</f>
        <v>183</v>
      </c>
    </row>
    <row r="112" spans="1:48" x14ac:dyDescent="0.3">
      <c r="A112" t="s">
        <v>1893</v>
      </c>
      <c r="B112" t="s">
        <v>1894</v>
      </c>
      <c r="C112" t="s">
        <v>3179</v>
      </c>
      <c r="D112" t="s">
        <v>111</v>
      </c>
      <c r="E112">
        <v>4029.8322339000001</v>
      </c>
      <c r="F112">
        <v>923.15</v>
      </c>
      <c r="G112">
        <v>69.005981094458093</v>
      </c>
      <c r="H112">
        <f>(Table2[[#This Row],[1Y Return vs Nifty]]-AVERAGE(Table2[1Y Return vs Nifty]))/_xlfn.STDEV.P(Table2[1Y Return vs Nifty])</f>
        <v>1.0231998379724179</v>
      </c>
      <c r="I112">
        <v>12.106508451844499</v>
      </c>
      <c r="J112">
        <f>(Table2[[#This Row],[1M Return vs Nifty]]-AVERAGE(Table2[1M Return vs Nifty]))/_xlfn.STDEV.P(Table2[1M Return vs Nifty])</f>
        <v>1.3652310856304397</v>
      </c>
      <c r="K112">
        <v>8.3147408315867395</v>
      </c>
      <c r="L112">
        <f>(Table2[[#This Row],[6M Return vs Nifty]]-AVERAGE(Table2[6M Return vs Nifty]))/_xlfn.STDEV.P(Table2[6M Return vs Nifty])</f>
        <v>9.5409925938773326E-3</v>
      </c>
      <c r="M112">
        <v>17.067746455413999</v>
      </c>
      <c r="N112">
        <f>(Table2[[#This Row],[1W Return vs Nifty]]-AVERAGE(Table2[1W Return vs Nifty]))/_xlfn.STDEV.P(Table2[1W Return vs Nifty])</f>
        <v>2.9719468447822801</v>
      </c>
      <c r="O112">
        <v>821.06</v>
      </c>
      <c r="P112">
        <v>813.72967892254405</v>
      </c>
      <c r="Q112">
        <v>787.24698295588098</v>
      </c>
      <c r="R112">
        <v>83.947034423407203</v>
      </c>
      <c r="S112" s="1">
        <f>(Table2[[#This Row],[Close Price]]-Table2[[#This Row],[20D EMA]])/Table2[[#This Row],[20D EMA]]</f>
        <v>0.12433926875015229</v>
      </c>
      <c r="T112" s="1">
        <f>(Table2[[#This Row],[Close Price]]-Table2[[#This Row],[50D EMA]])/Table2[[#This Row],[50D EMA]]</f>
        <v>0.13446765419978154</v>
      </c>
      <c r="U112" s="1">
        <f>(Table2[[#This Row],[Close Price]]-Table2[[#This Row],[200D EMA]])/Table2[[#This Row],[200D EMA]]</f>
        <v>0.17263072452033176</v>
      </c>
      <c r="V112">
        <v>1.53650510813874</v>
      </c>
      <c r="W112">
        <v>908.6</v>
      </c>
      <c r="X112">
        <v>963</v>
      </c>
      <c r="Y112">
        <v>886</v>
      </c>
      <c r="Z112">
        <v>963</v>
      </c>
      <c r="AA112">
        <v>886</v>
      </c>
      <c r="AB112">
        <v>963</v>
      </c>
      <c r="AC112" s="1">
        <f>(Table2[[#This Row],[Close Price]]/Table2[[#This Row],[Day Low]])-1</f>
        <v>1.6013647369579553E-2</v>
      </c>
      <c r="AD112" s="1">
        <f>(Table2[[#This Row],[Day High]]/Table2[[#This Row],[Close Price]])-1</f>
        <v>4.3167415912906959E-2</v>
      </c>
      <c r="AE112" s="1">
        <f>(Table2[[#This Row],[Close Price]]/Table2[[#This Row],[Current Week Low]])-1</f>
        <v>4.1930022573363424E-2</v>
      </c>
      <c r="AF112" s="1">
        <f>(Table2[[#This Row],[Current Week High]]/Table2[[#This Row],[Close Price]])-1</f>
        <v>4.3167415912906959E-2</v>
      </c>
      <c r="AG112" s="1">
        <f>(Table2[[#This Row],[Close Price]]/Table2[[#This Row],[Current Month Low]])-1</f>
        <v>4.1930022573363424E-2</v>
      </c>
      <c r="AH112" s="1">
        <f>(Table2[[#This Row],[Current Month High]]/Table2[[#This Row],[Close Price]])-1</f>
        <v>4.3167415912906959E-2</v>
      </c>
      <c r="AI112">
        <v>17.315712506093199</v>
      </c>
      <c r="AJ112">
        <v>116.042593025977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0.16</v>
      </c>
      <c r="AM112" t="s">
        <v>3217</v>
      </c>
      <c r="AN112">
        <v>23.1</v>
      </c>
      <c r="AO112" t="s">
        <v>3217</v>
      </c>
      <c r="AP112">
        <v>0.115828389544274</v>
      </c>
      <c r="AQ112">
        <f>(Table2[[#This Row],[Sharpe Ratio]]-AVERAGE(Table2[Sharpe Ratio]))/_xlfn.STDEV.P(Table2[Sharpe Ratio])</f>
        <v>0.65463360478519739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6.0245523657642117</v>
      </c>
      <c r="AS112">
        <f>_xlfn.RANK.AVG(Table2[[#This Row],[1Y Return vs Nifty Z-Score]],Table2[1Y Return vs Nifty Z-Score])</f>
        <v>87</v>
      </c>
      <c r="AT112">
        <f>_xlfn.RANK.AVG(Table2[[#This Row],[6M Return vs Nifty Z-Score]],Table2[6M Return vs Nifty Z-Score])</f>
        <v>290</v>
      </c>
      <c r="AU112">
        <f>_xlfn.RANK.AVG(Table2[[#This Row],[Sharpe Ratio Z-Score]],Table2[Sharpe Ratio Z-Score])</f>
        <v>177</v>
      </c>
      <c r="AV112">
        <f>(Table2[[#This Row],[Rank 1Y]]+Table2[[#This Row],[Rank 6M]]+Table2[[#This Row],[Rank Sharpe]])/3</f>
        <v>184.66666666666666</v>
      </c>
    </row>
    <row r="113" spans="1:48" x14ac:dyDescent="0.3">
      <c r="A113" t="s">
        <v>1867</v>
      </c>
      <c r="B113" t="s">
        <v>1868</v>
      </c>
      <c r="C113" t="s">
        <v>3176</v>
      </c>
      <c r="D113" t="s">
        <v>217</v>
      </c>
      <c r="E113">
        <v>4146.7940312999999</v>
      </c>
      <c r="F113">
        <v>1575.55</v>
      </c>
      <c r="G113">
        <v>37.972312008372697</v>
      </c>
      <c r="H113">
        <f>(Table2[[#This Row],[1Y Return vs Nifty]]-AVERAGE(Table2[1Y Return vs Nifty]))/_xlfn.STDEV.P(Table2[1Y Return vs Nifty])</f>
        <v>0.41735984837942436</v>
      </c>
      <c r="I113">
        <v>-1.21694783885103</v>
      </c>
      <c r="J113">
        <f>(Table2[[#This Row],[1M Return vs Nifty]]-AVERAGE(Table2[1M Return vs Nifty]))/_xlfn.STDEV.P(Table2[1M Return vs Nifty])</f>
        <v>-4.5297674127255425E-2</v>
      </c>
      <c r="K113">
        <v>21.736900697873502</v>
      </c>
      <c r="L113">
        <f>(Table2[[#This Row],[6M Return vs Nifty]]-AVERAGE(Table2[6M Return vs Nifty]))/_xlfn.STDEV.P(Table2[6M Return vs Nifty])</f>
        <v>0.42847334880153742</v>
      </c>
      <c r="M113">
        <v>4.11415638778925</v>
      </c>
      <c r="N113">
        <f>(Table2[[#This Row],[1W Return vs Nifty]]-AVERAGE(Table2[1W Return vs Nifty]))/_xlfn.STDEV.P(Table2[1W Return vs Nifty])</f>
        <v>0.41687583952191054</v>
      </c>
      <c r="O113">
        <v>1538.81</v>
      </c>
      <c r="P113">
        <v>1552.3489580427899</v>
      </c>
      <c r="Q113">
        <v>1389.0581747660201</v>
      </c>
      <c r="R113">
        <v>64.344280182130902</v>
      </c>
      <c r="S113" s="1">
        <f>(Table2[[#This Row],[Close Price]]-Table2[[#This Row],[20D EMA]])/Table2[[#This Row],[20D EMA]]</f>
        <v>2.3875592178371607E-2</v>
      </c>
      <c r="T113" s="1">
        <f>(Table2[[#This Row],[Close Price]]-Table2[[#This Row],[50D EMA]])/Table2[[#This Row],[50D EMA]]</f>
        <v>1.4945764505464035E-2</v>
      </c>
      <c r="U113" s="1">
        <f>(Table2[[#This Row],[Close Price]]-Table2[[#This Row],[200D EMA]])/Table2[[#This Row],[200D EMA]]</f>
        <v>0.13425775005096058</v>
      </c>
      <c r="V113">
        <v>0.657344176668897</v>
      </c>
      <c r="W113">
        <v>1565.1</v>
      </c>
      <c r="X113">
        <v>1624.85</v>
      </c>
      <c r="Y113">
        <v>1511.15</v>
      </c>
      <c r="Z113">
        <v>1624.85</v>
      </c>
      <c r="AA113">
        <v>1511.15</v>
      </c>
      <c r="AB113">
        <v>1624.85</v>
      </c>
      <c r="AC113" s="1">
        <f>(Table2[[#This Row],[Close Price]]/Table2[[#This Row],[Day Low]])-1</f>
        <v>6.676889655613083E-3</v>
      </c>
      <c r="AD113" s="1">
        <f>(Table2[[#This Row],[Day High]]/Table2[[#This Row],[Close Price]])-1</f>
        <v>3.1290660404303283E-2</v>
      </c>
      <c r="AE113" s="1">
        <f>(Table2[[#This Row],[Close Price]]/Table2[[#This Row],[Current Week Low]])-1</f>
        <v>4.2616550309366952E-2</v>
      </c>
      <c r="AF113" s="1">
        <f>(Table2[[#This Row],[Current Week High]]/Table2[[#This Row],[Close Price]])-1</f>
        <v>3.1290660404303283E-2</v>
      </c>
      <c r="AG113" s="1">
        <f>(Table2[[#This Row],[Close Price]]/Table2[[#This Row],[Current Month Low]])-1</f>
        <v>4.2616550309366952E-2</v>
      </c>
      <c r="AH113" s="1">
        <f>(Table2[[#This Row],[Current Month High]]/Table2[[#This Row],[Close Price]])-1</f>
        <v>3.1290660404303283E-2</v>
      </c>
      <c r="AI113">
        <v>13.611119926374901</v>
      </c>
      <c r="AJ113">
        <v>60.6065239551478</v>
      </c>
      <c r="AK113" t="str">
        <f>IF(AND(Table2[[#This Row],[20D EMA]]&gt;Table2[[#This Row],[50D EMA]],Table2[[#This Row],[50D EMA]]&gt;Table2[[#This Row],[200D EMA]]),"Uptrend","Downtrend/NoTrend")</f>
        <v>Downtrend/NoTrend</v>
      </c>
      <c r="AL113">
        <v>0.02</v>
      </c>
      <c r="AM113" t="s">
        <v>3217</v>
      </c>
      <c r="AN113">
        <v>7.52</v>
      </c>
      <c r="AO113" t="s">
        <v>3217</v>
      </c>
      <c r="AP113">
        <v>0.112718935810322</v>
      </c>
      <c r="AQ113">
        <f>(Table2[[#This Row],[Sharpe Ratio]]-AVERAGE(Table2[Sharpe Ratio]))/_xlfn.STDEV.P(Table2[Sharpe Ratio])</f>
        <v>0.61844137246193709</v>
      </c>
      <c r="AR1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3">
        <f>_xlfn.RANK.AVG(Table2[[#This Row],[1Y Return vs Nifty Z-Score]],Table2[1Y Return vs Nifty Z-Score])</f>
        <v>183</v>
      </c>
      <c r="AT113">
        <f>_xlfn.RANK.AVG(Table2[[#This Row],[6M Return vs Nifty Z-Score]],Table2[6M Return vs Nifty Z-Score])</f>
        <v>188</v>
      </c>
      <c r="AU113">
        <f>_xlfn.RANK.AVG(Table2[[#This Row],[Sharpe Ratio Z-Score]],Table2[Sharpe Ratio Z-Score])</f>
        <v>185</v>
      </c>
      <c r="AV113">
        <f>(Table2[[#This Row],[Rank 1Y]]+Table2[[#This Row],[Rank 6M]]+Table2[[#This Row],[Rank Sharpe]])/3</f>
        <v>185.33333333333334</v>
      </c>
    </row>
    <row r="114" spans="1:48" x14ac:dyDescent="0.3">
      <c r="A114" t="s">
        <v>1495</v>
      </c>
      <c r="B114" t="s">
        <v>1496</v>
      </c>
      <c r="C114" t="s">
        <v>3178</v>
      </c>
      <c r="D114" t="s">
        <v>426</v>
      </c>
      <c r="E114">
        <v>7115.1298736890003</v>
      </c>
      <c r="F114">
        <v>229.03</v>
      </c>
      <c r="G114">
        <v>28.3901673208427</v>
      </c>
      <c r="H114">
        <f>(Table2[[#This Row],[1Y Return vs Nifty]]-AVERAGE(Table2[1Y Return vs Nifty]))/_xlfn.STDEV.P(Table2[1Y Return vs Nifty])</f>
        <v>0.2302970031300163</v>
      </c>
      <c r="I114">
        <v>5.7220838945690797</v>
      </c>
      <c r="J114">
        <f>(Table2[[#This Row],[1M Return vs Nifty]]-AVERAGE(Table2[1M Return vs Nifty]))/_xlfn.STDEV.P(Table2[1M Return vs Nifty])</f>
        <v>0.68932430468282446</v>
      </c>
      <c r="K114">
        <v>15.922605460081501</v>
      </c>
      <c r="L114">
        <f>(Table2[[#This Row],[6M Return vs Nifty]]-AVERAGE(Table2[6M Return vs Nifty]))/_xlfn.STDEV.P(Table2[6M Return vs Nifty])</f>
        <v>0.24699760809207716</v>
      </c>
      <c r="M114">
        <v>1.6704358189073301</v>
      </c>
      <c r="N114">
        <f>(Table2[[#This Row],[1W Return vs Nifty]]-AVERAGE(Table2[1W Return vs Nifty]))/_xlfn.STDEV.P(Table2[1W Return vs Nifty])</f>
        <v>-6.5143395139070651E-2</v>
      </c>
      <c r="O114">
        <v>215.06</v>
      </c>
      <c r="P114">
        <v>213.38063335240301</v>
      </c>
      <c r="Q114">
        <v>193.16835086611101</v>
      </c>
      <c r="R114">
        <v>76.515960703068203</v>
      </c>
      <c r="S114" s="1">
        <f>(Table2[[#This Row],[Close Price]]-Table2[[#This Row],[20D EMA]])/Table2[[#This Row],[20D EMA]]</f>
        <v>6.4958616200130187E-2</v>
      </c>
      <c r="T114" s="1">
        <f>(Table2[[#This Row],[Close Price]]-Table2[[#This Row],[50D EMA]])/Table2[[#This Row],[50D EMA]]</f>
        <v>7.3340145268721291E-2</v>
      </c>
      <c r="U114" s="1">
        <f>(Table2[[#This Row],[Close Price]]-Table2[[#This Row],[200D EMA]])/Table2[[#This Row],[200D EMA]]</f>
        <v>0.18564971421610077</v>
      </c>
      <c r="V114">
        <v>1.1577460649560301</v>
      </c>
      <c r="W114">
        <v>224.59</v>
      </c>
      <c r="X114">
        <v>231.15</v>
      </c>
      <c r="Y114">
        <v>215.45</v>
      </c>
      <c r="Z114">
        <v>231.15</v>
      </c>
      <c r="AA114">
        <v>215.45</v>
      </c>
      <c r="AB114">
        <v>231.15</v>
      </c>
      <c r="AC114" s="1">
        <f>(Table2[[#This Row],[Close Price]]/Table2[[#This Row],[Day Low]])-1</f>
        <v>1.9769357495881268E-2</v>
      </c>
      <c r="AD114" s="1">
        <f>(Table2[[#This Row],[Day High]]/Table2[[#This Row],[Close Price]])-1</f>
        <v>9.2564292887393762E-3</v>
      </c>
      <c r="AE114" s="1">
        <f>(Table2[[#This Row],[Close Price]]/Table2[[#This Row],[Current Week Low]])-1</f>
        <v>6.3030865630076649E-2</v>
      </c>
      <c r="AF114" s="1">
        <f>(Table2[[#This Row],[Current Week High]]/Table2[[#This Row],[Close Price]])-1</f>
        <v>9.2564292887393762E-3</v>
      </c>
      <c r="AG114" s="1">
        <f>(Table2[[#This Row],[Close Price]]/Table2[[#This Row],[Current Month Low]])-1</f>
        <v>6.3030865630076649E-2</v>
      </c>
      <c r="AH114" s="1">
        <f>(Table2[[#This Row],[Current Month High]]/Table2[[#This Row],[Close Price]])-1</f>
        <v>9.2564292887393762E-3</v>
      </c>
      <c r="AI114">
        <v>0.92564292887393695</v>
      </c>
      <c r="AJ114">
        <v>49.302477183833098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0.1</v>
      </c>
      <c r="AM114" t="s">
        <v>3217</v>
      </c>
      <c r="AN114">
        <v>10.88</v>
      </c>
      <c r="AO114" t="s">
        <v>3217</v>
      </c>
      <c r="AP114">
        <v>0.15098284906462101</v>
      </c>
      <c r="AQ114">
        <f>(Table2[[#This Row],[Sharpe Ratio]]-AVERAGE(Table2[Sharpe Ratio]))/_xlfn.STDEV.P(Table2[Sharpe Ratio])</f>
        <v>1.063811060061876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2.1652865808277229</v>
      </c>
      <c r="AS114">
        <f>_xlfn.RANK.AVG(Table2[[#This Row],[1Y Return vs Nifty Z-Score]],Table2[1Y Return vs Nifty Z-Score])</f>
        <v>236</v>
      </c>
      <c r="AT114">
        <f>_xlfn.RANK.AVG(Table2[[#This Row],[6M Return vs Nifty Z-Score]],Table2[6M Return vs Nifty Z-Score])</f>
        <v>216</v>
      </c>
      <c r="AU114">
        <f>_xlfn.RANK.AVG(Table2[[#This Row],[Sharpe Ratio Z-Score]],Table2[Sharpe Ratio Z-Score])</f>
        <v>107</v>
      </c>
      <c r="AV114">
        <f>(Table2[[#This Row],[Rank 1Y]]+Table2[[#This Row],[Rank 6M]]+Table2[[#This Row],[Rank Sharpe]])/3</f>
        <v>186.33333333333334</v>
      </c>
    </row>
    <row r="115" spans="1:48" x14ac:dyDescent="0.3">
      <c r="A115" t="s">
        <v>819</v>
      </c>
      <c r="B115" t="s">
        <v>820</v>
      </c>
      <c r="C115" t="s">
        <v>3183</v>
      </c>
      <c r="D115" t="s">
        <v>222</v>
      </c>
      <c r="E115">
        <v>19437.88751927</v>
      </c>
      <c r="F115">
        <v>889.9</v>
      </c>
      <c r="G115">
        <v>33.146189809709597</v>
      </c>
      <c r="H115">
        <f>(Table2[[#This Row],[1Y Return vs Nifty]]-AVERAGE(Table2[1Y Return vs Nifty]))/_xlfn.STDEV.P(Table2[1Y Return vs Nifty])</f>
        <v>0.32314418169489617</v>
      </c>
      <c r="I115">
        <v>-1.3350284473289</v>
      </c>
      <c r="J115">
        <f>(Table2[[#This Row],[1M Return vs Nifty]]-AVERAGE(Table2[1M Return vs Nifty]))/_xlfn.STDEV.P(Table2[1M Return vs Nifty])</f>
        <v>-5.7798641638518916E-2</v>
      </c>
      <c r="K115">
        <v>8.28443232866152</v>
      </c>
      <c r="L115">
        <f>(Table2[[#This Row],[6M Return vs Nifty]]-AVERAGE(Table2[6M Return vs Nifty]))/_xlfn.STDEV.P(Table2[6M Return vs Nifty])</f>
        <v>8.5950038208273787E-3</v>
      </c>
      <c r="M115">
        <v>-2.819164147735</v>
      </c>
      <c r="N115">
        <f>(Table2[[#This Row],[1W Return vs Nifty]]-AVERAGE(Table2[1W Return vs Nifty]))/_xlfn.STDEV.P(Table2[1W Return vs Nifty])</f>
        <v>-0.95070845008519944</v>
      </c>
      <c r="O115">
        <v>871.81</v>
      </c>
      <c r="P115">
        <v>864.94309192486298</v>
      </c>
      <c r="Q115">
        <v>809.59776832952195</v>
      </c>
      <c r="R115">
        <v>58.820427542135398</v>
      </c>
      <c r="S115" s="1">
        <f>(Table2[[#This Row],[Close Price]]-Table2[[#This Row],[20D EMA]])/Table2[[#This Row],[20D EMA]]</f>
        <v>2.0749934045262194E-2</v>
      </c>
      <c r="T115" s="1">
        <f>(Table2[[#This Row],[Close Price]]-Table2[[#This Row],[50D EMA]])/Table2[[#This Row],[50D EMA]]</f>
        <v>2.8853815133198363E-2</v>
      </c>
      <c r="U115" s="1">
        <f>(Table2[[#This Row],[Close Price]]-Table2[[#This Row],[200D EMA]])/Table2[[#This Row],[200D EMA]]</f>
        <v>9.9187812530868363E-2</v>
      </c>
      <c r="V115">
        <v>1.40649180845411</v>
      </c>
      <c r="W115">
        <v>877</v>
      </c>
      <c r="X115">
        <v>901.6</v>
      </c>
      <c r="Y115">
        <v>877</v>
      </c>
      <c r="Z115">
        <v>901.6</v>
      </c>
      <c r="AA115">
        <v>877</v>
      </c>
      <c r="AB115">
        <v>901.6</v>
      </c>
      <c r="AC115" s="1">
        <f>(Table2[[#This Row],[Close Price]]/Table2[[#This Row],[Day Low]])-1</f>
        <v>1.4709236031926975E-2</v>
      </c>
      <c r="AD115" s="1">
        <f>(Table2[[#This Row],[Day High]]/Table2[[#This Row],[Close Price]])-1</f>
        <v>1.3147544667940325E-2</v>
      </c>
      <c r="AE115" s="1">
        <f>(Table2[[#This Row],[Close Price]]/Table2[[#This Row],[Current Week Low]])-1</f>
        <v>1.4709236031926975E-2</v>
      </c>
      <c r="AF115" s="1">
        <f>(Table2[[#This Row],[Current Week High]]/Table2[[#This Row],[Close Price]])-1</f>
        <v>1.3147544667940325E-2</v>
      </c>
      <c r="AG115" s="1">
        <f>(Table2[[#This Row],[Close Price]]/Table2[[#This Row],[Current Month Low]])-1</f>
        <v>1.4709236031926975E-2</v>
      </c>
      <c r="AH115" s="1">
        <f>(Table2[[#This Row],[Current Month High]]/Table2[[#This Row],[Close Price]])-1</f>
        <v>1.3147544667940325E-2</v>
      </c>
      <c r="AI115">
        <v>7.6525452298010999</v>
      </c>
      <c r="AJ115">
        <v>58.613314321361699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</v>
      </c>
      <c r="AM115" t="s">
        <v>3216</v>
      </c>
      <c r="AN115">
        <v>8.7200000000000006</v>
      </c>
      <c r="AO115" t="s">
        <v>3217</v>
      </c>
      <c r="AP115">
        <v>0.175153161290412</v>
      </c>
      <c r="AQ115">
        <f>(Table2[[#This Row],[Sharpe Ratio]]-AVERAGE(Table2[Sharpe Ratio]))/_xlfn.STDEV.P(Table2[Sharpe Ratio])</f>
        <v>1.3451394316179162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0.66837152540992117</v>
      </c>
      <c r="AS115">
        <f>_xlfn.RANK.AVG(Table2[[#This Row],[1Y Return vs Nifty Z-Score]],Table2[1Y Return vs Nifty Z-Score])</f>
        <v>209</v>
      </c>
      <c r="AT115">
        <f>_xlfn.RANK.AVG(Table2[[#This Row],[6M Return vs Nifty Z-Score]],Table2[6M Return vs Nifty Z-Score])</f>
        <v>292</v>
      </c>
      <c r="AU115">
        <f>_xlfn.RANK.AVG(Table2[[#This Row],[Sharpe Ratio Z-Score]],Table2[Sharpe Ratio Z-Score])</f>
        <v>61</v>
      </c>
      <c r="AV115">
        <f>(Table2[[#This Row],[Rank 1Y]]+Table2[[#This Row],[Rank 6M]]+Table2[[#This Row],[Rank Sharpe]])/3</f>
        <v>187.33333333333334</v>
      </c>
    </row>
    <row r="116" spans="1:48" x14ac:dyDescent="0.3">
      <c r="A116" t="s">
        <v>880</v>
      </c>
      <c r="B116" t="s">
        <v>881</v>
      </c>
      <c r="C116" t="s">
        <v>3176</v>
      </c>
      <c r="D116" t="s">
        <v>784</v>
      </c>
      <c r="E116">
        <v>17421.122468820002</v>
      </c>
      <c r="F116">
        <v>967.55</v>
      </c>
      <c r="G116">
        <v>1.8751037596315301</v>
      </c>
      <c r="H116">
        <f>(Table2[[#This Row],[1Y Return vs Nifty]]-AVERAGE(Table2[1Y Return vs Nifty]))/_xlfn.STDEV.P(Table2[1Y Return vs Nifty])</f>
        <v>-0.28733066723733708</v>
      </c>
      <c r="I116">
        <v>3.70623883287367</v>
      </c>
      <c r="J116">
        <f>(Table2[[#This Row],[1M Return vs Nifty]]-AVERAGE(Table2[1M Return vs Nifty]))/_xlfn.STDEV.P(Table2[1M Return vs Nifty])</f>
        <v>0.47591065489867629</v>
      </c>
      <c r="K116">
        <v>31.279944187570599</v>
      </c>
      <c r="L116">
        <f>(Table2[[#This Row],[6M Return vs Nifty]]-AVERAGE(Table2[6M Return vs Nifty]))/_xlfn.STDEV.P(Table2[6M Return vs Nifty])</f>
        <v>0.72633075285263304</v>
      </c>
      <c r="M116">
        <v>-2.04268652367869</v>
      </c>
      <c r="N116">
        <f>(Table2[[#This Row],[1W Return vs Nifty]]-AVERAGE(Table2[1W Return vs Nifty]))/_xlfn.STDEV.P(Table2[1W Return vs Nifty])</f>
        <v>-0.79754971547167386</v>
      </c>
      <c r="O116">
        <v>958.84</v>
      </c>
      <c r="P116">
        <v>955.01325801364601</v>
      </c>
      <c r="Q116">
        <v>860.75015728994197</v>
      </c>
      <c r="R116">
        <v>52.673098558983803</v>
      </c>
      <c r="S116" s="1">
        <f>(Table2[[#This Row],[Close Price]]-Table2[[#This Row],[20D EMA]])/Table2[[#This Row],[20D EMA]]</f>
        <v>9.0838930374201356E-3</v>
      </c>
      <c r="T116" s="1">
        <f>(Table2[[#This Row],[Close Price]]-Table2[[#This Row],[50D EMA]])/Table2[[#This Row],[50D EMA]]</f>
        <v>1.3127296276943215E-2</v>
      </c>
      <c r="U116" s="1">
        <f>(Table2[[#This Row],[Close Price]]-Table2[[#This Row],[200D EMA]])/Table2[[#This Row],[200D EMA]]</f>
        <v>0.12407763368445447</v>
      </c>
      <c r="V116">
        <v>0.54418329942427002</v>
      </c>
      <c r="W116">
        <v>955.35</v>
      </c>
      <c r="X116">
        <v>986.75</v>
      </c>
      <c r="Y116">
        <v>954.3</v>
      </c>
      <c r="Z116">
        <v>986.75</v>
      </c>
      <c r="AA116">
        <v>954.3</v>
      </c>
      <c r="AB116">
        <v>986.75</v>
      </c>
      <c r="AC116" s="1">
        <f>(Table2[[#This Row],[Close Price]]/Table2[[#This Row],[Day Low]])-1</f>
        <v>1.2770188935991911E-2</v>
      </c>
      <c r="AD116" s="1">
        <f>(Table2[[#This Row],[Day High]]/Table2[[#This Row],[Close Price]])-1</f>
        <v>1.9843935713916627E-2</v>
      </c>
      <c r="AE116" s="1">
        <f>(Table2[[#This Row],[Close Price]]/Table2[[#This Row],[Current Week Low]])-1</f>
        <v>1.3884522686786083E-2</v>
      </c>
      <c r="AF116" s="1">
        <f>(Table2[[#This Row],[Current Week High]]/Table2[[#This Row],[Close Price]])-1</f>
        <v>1.9843935713916627E-2</v>
      </c>
      <c r="AG116" s="1">
        <f>(Table2[[#This Row],[Close Price]]/Table2[[#This Row],[Current Month Low]])-1</f>
        <v>1.3884522686786083E-2</v>
      </c>
      <c r="AH116" s="1">
        <f>(Table2[[#This Row],[Current Month High]]/Table2[[#This Row],[Close Price]])-1</f>
        <v>1.9843935713916627E-2</v>
      </c>
      <c r="AI116">
        <v>9.9736447728799593</v>
      </c>
      <c r="AJ116">
        <v>60.709243418320703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7.0000000000000007E-2</v>
      </c>
      <c r="AM116" t="s">
        <v>3217</v>
      </c>
      <c r="AN116">
        <v>4.4400000000000004</v>
      </c>
      <c r="AO116" t="s">
        <v>3217</v>
      </c>
      <c r="AP116">
        <v>0.19473194574498801</v>
      </c>
      <c r="AQ116">
        <f>(Table2[[#This Row],[Sharpe Ratio]]-AVERAGE(Table2[Sharpe Ratio]))/_xlfn.STDEV.P(Table2[Sharpe Ratio])</f>
        <v>1.5730250913561128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1.6903861163984111</v>
      </c>
      <c r="AS116">
        <f>_xlfn.RANK.AVG(Table2[[#This Row],[1Y Return vs Nifty Z-Score]],Table2[1Y Return vs Nifty Z-Score])</f>
        <v>405</v>
      </c>
      <c r="AT116">
        <f>_xlfn.RANK.AVG(Table2[[#This Row],[6M Return vs Nifty Z-Score]],Table2[6M Return vs Nifty Z-Score])</f>
        <v>124</v>
      </c>
      <c r="AU116">
        <f>_xlfn.RANK.AVG(Table2[[#This Row],[Sharpe Ratio Z-Score]],Table2[Sharpe Ratio Z-Score])</f>
        <v>40</v>
      </c>
      <c r="AV116">
        <f>(Table2[[#This Row],[Rank 1Y]]+Table2[[#This Row],[Rank 6M]]+Table2[[#This Row],[Rank Sharpe]])/3</f>
        <v>189.66666666666666</v>
      </c>
    </row>
    <row r="117" spans="1:48" x14ac:dyDescent="0.3">
      <c r="A117" t="s">
        <v>1614</v>
      </c>
      <c r="B117" t="s">
        <v>1615</v>
      </c>
      <c r="C117" t="s">
        <v>3176</v>
      </c>
      <c r="D117" t="s">
        <v>217</v>
      </c>
      <c r="E117">
        <v>5998.5311999400001</v>
      </c>
      <c r="F117">
        <v>2089.8000000000002</v>
      </c>
      <c r="G117">
        <v>38.468599945039799</v>
      </c>
      <c r="H117">
        <f>(Table2[[#This Row],[1Y Return vs Nifty]]-AVERAGE(Table2[1Y Return vs Nifty]))/_xlfn.STDEV.P(Table2[1Y Return vs Nifty])</f>
        <v>0.42704839270048039</v>
      </c>
      <c r="I117">
        <v>-7.8621623264671401</v>
      </c>
      <c r="J117">
        <f>(Table2[[#This Row],[1M Return vs Nifty]]-AVERAGE(Table2[1M Return vs Nifty]))/_xlfn.STDEV.P(Table2[1M Return vs Nifty])</f>
        <v>-0.74881378473939919</v>
      </c>
      <c r="K117">
        <v>25.393574018563299</v>
      </c>
      <c r="L117">
        <f>(Table2[[#This Row],[6M Return vs Nifty]]-AVERAGE(Table2[6M Return vs Nifty]))/_xlfn.STDEV.P(Table2[6M Return vs Nifty])</f>
        <v>0.54260540991384965</v>
      </c>
      <c r="M117">
        <v>4.75239647339931</v>
      </c>
      <c r="N117">
        <f>(Table2[[#This Row],[1W Return vs Nifty]]-AVERAGE(Table2[1W Return vs Nifty]))/_xlfn.STDEV.P(Table2[1W Return vs Nifty])</f>
        <v>0.54276748258177032</v>
      </c>
      <c r="O117">
        <v>2058.94</v>
      </c>
      <c r="P117">
        <v>2162.1508924753098</v>
      </c>
      <c r="Q117">
        <v>1988.1702391845399</v>
      </c>
      <c r="R117">
        <v>60.4012725923684</v>
      </c>
      <c r="S117" s="1">
        <f>(Table2[[#This Row],[Close Price]]-Table2[[#This Row],[20D EMA]])/Table2[[#This Row],[20D EMA]]</f>
        <v>1.4988294947885866E-2</v>
      </c>
      <c r="T117" s="1">
        <f>(Table2[[#This Row],[Close Price]]-Table2[[#This Row],[50D EMA]])/Table2[[#This Row],[50D EMA]]</f>
        <v>-3.346246218388562E-2</v>
      </c>
      <c r="U117" s="1">
        <f>(Table2[[#This Row],[Close Price]]-Table2[[#This Row],[200D EMA]])/Table2[[#This Row],[200D EMA]]</f>
        <v>5.1117232726078987E-2</v>
      </c>
      <c r="V117">
        <v>0.78928988905742203</v>
      </c>
      <c r="W117">
        <v>2070</v>
      </c>
      <c r="X117">
        <v>2150</v>
      </c>
      <c r="Y117">
        <v>2025.45</v>
      </c>
      <c r="Z117">
        <v>2150</v>
      </c>
      <c r="AA117">
        <v>2025.45</v>
      </c>
      <c r="AB117">
        <v>2150</v>
      </c>
      <c r="AC117" s="1">
        <f>(Table2[[#This Row],[Close Price]]/Table2[[#This Row],[Day Low]])-1</f>
        <v>9.565217391304337E-3</v>
      </c>
      <c r="AD117" s="1">
        <f>(Table2[[#This Row],[Day High]]/Table2[[#This Row],[Close Price]])-1</f>
        <v>2.8806584362139898E-2</v>
      </c>
      <c r="AE117" s="1">
        <f>(Table2[[#This Row],[Close Price]]/Table2[[#This Row],[Current Week Low]])-1</f>
        <v>3.1770717618307076E-2</v>
      </c>
      <c r="AF117" s="1">
        <f>(Table2[[#This Row],[Current Week High]]/Table2[[#This Row],[Close Price]])-1</f>
        <v>2.8806584362139898E-2</v>
      </c>
      <c r="AG117" s="1">
        <f>(Table2[[#This Row],[Close Price]]/Table2[[#This Row],[Current Month Low]])-1</f>
        <v>3.1770717618307076E-2</v>
      </c>
      <c r="AH117" s="1">
        <f>(Table2[[#This Row],[Current Month High]]/Table2[[#This Row],[Close Price]])-1</f>
        <v>2.8806584362139898E-2</v>
      </c>
      <c r="AI117">
        <v>41.262321753277803</v>
      </c>
      <c r="AJ117">
        <v>86.589285714285694</v>
      </c>
      <c r="AK117" t="str">
        <f>IF(AND(Table2[[#This Row],[20D EMA]]&gt;Table2[[#This Row],[50D EMA]],Table2[[#This Row],[50D EMA]]&gt;Table2[[#This Row],[200D EMA]]),"Uptrend","Downtrend/NoTrend")</f>
        <v>Downtrend/NoTrend</v>
      </c>
      <c r="AL117">
        <v>-0.1</v>
      </c>
      <c r="AM117" t="s">
        <v>3218</v>
      </c>
      <c r="AN117">
        <v>4.74</v>
      </c>
      <c r="AO117" t="s">
        <v>3217</v>
      </c>
      <c r="AP117">
        <v>9.8367826309757003E-2</v>
      </c>
      <c r="AQ117">
        <f>(Table2[[#This Row],[Sharpe Ratio]]-AVERAGE(Table2[Sharpe Ratio]))/_xlfn.STDEV.P(Table2[Sharpe Ratio])</f>
        <v>0.45140280762667295</v>
      </c>
      <c r="AR1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7">
        <f>_xlfn.RANK.AVG(Table2[[#This Row],[1Y Return vs Nifty Z-Score]],Table2[1Y Return vs Nifty Z-Score])</f>
        <v>182</v>
      </c>
      <c r="AT117">
        <f>_xlfn.RANK.AVG(Table2[[#This Row],[6M Return vs Nifty Z-Score]],Table2[6M Return vs Nifty Z-Score])</f>
        <v>158</v>
      </c>
      <c r="AU117">
        <f>_xlfn.RANK.AVG(Table2[[#This Row],[Sharpe Ratio Z-Score]],Table2[Sharpe Ratio Z-Score])</f>
        <v>229</v>
      </c>
      <c r="AV117">
        <f>(Table2[[#This Row],[Rank 1Y]]+Table2[[#This Row],[Rank 6M]]+Table2[[#This Row],[Rank Sharpe]])/3</f>
        <v>189.66666666666666</v>
      </c>
    </row>
    <row r="118" spans="1:48" x14ac:dyDescent="0.3">
      <c r="A118" t="s">
        <v>1934</v>
      </c>
      <c r="B118" t="s">
        <v>1935</v>
      </c>
      <c r="C118" t="s">
        <v>3185</v>
      </c>
      <c r="D118" t="s">
        <v>285</v>
      </c>
      <c r="E118">
        <v>3867.1992924000001</v>
      </c>
      <c r="F118">
        <v>378.7</v>
      </c>
      <c r="G118">
        <v>67.411073309228499</v>
      </c>
      <c r="H118">
        <f>(Table2[[#This Row],[1Y Return vs Nifty]]-AVERAGE(Table2[1Y Return vs Nifty]))/_xlfn.STDEV.P(Table2[1Y Return vs Nifty])</f>
        <v>0.9920640121271096</v>
      </c>
      <c r="I118">
        <v>21.532596282213301</v>
      </c>
      <c r="J118">
        <f>(Table2[[#This Row],[1M Return vs Nifty]]-AVERAGE(Table2[1M Return vs Nifty]))/_xlfn.STDEV.P(Table2[1M Return vs Nifty])</f>
        <v>2.3631529226257202</v>
      </c>
      <c r="K118">
        <v>43.613934892811002</v>
      </c>
      <c r="L118">
        <f>(Table2[[#This Row],[6M Return vs Nifty]]-AVERAGE(Table2[6M Return vs Nifty]))/_xlfn.STDEV.P(Table2[6M Return vs Nifty])</f>
        <v>1.1112991811134432</v>
      </c>
      <c r="M118">
        <v>15.527201760189801</v>
      </c>
      <c r="N118">
        <f>(Table2[[#This Row],[1W Return vs Nifty]]-AVERAGE(Table2[1W Return vs Nifty]))/_xlfn.STDEV.P(Table2[1W Return vs Nifty])</f>
        <v>2.6680773335096579</v>
      </c>
      <c r="O118">
        <v>338.35</v>
      </c>
      <c r="P118">
        <v>324.96185123029801</v>
      </c>
      <c r="Q118">
        <v>296.27317606742997</v>
      </c>
      <c r="R118">
        <v>84.032086689593697</v>
      </c>
      <c r="S118" s="1">
        <f>(Table2[[#This Row],[Close Price]]-Table2[[#This Row],[20D EMA]])/Table2[[#This Row],[20D EMA]]</f>
        <v>0.11925520910299975</v>
      </c>
      <c r="T118" s="1">
        <f>(Table2[[#This Row],[Close Price]]-Table2[[#This Row],[50D EMA]])/Table2[[#This Row],[50D EMA]]</f>
        <v>0.16536756104216724</v>
      </c>
      <c r="U118" s="1">
        <f>(Table2[[#This Row],[Close Price]]-Table2[[#This Row],[200D EMA]])/Table2[[#This Row],[200D EMA]]</f>
        <v>0.27821223988840005</v>
      </c>
      <c r="V118">
        <v>2.5486061387461998</v>
      </c>
      <c r="W118">
        <v>371.2</v>
      </c>
      <c r="X118">
        <v>383.65</v>
      </c>
      <c r="Y118">
        <v>371.2</v>
      </c>
      <c r="Z118">
        <v>387</v>
      </c>
      <c r="AA118">
        <v>371.2</v>
      </c>
      <c r="AB118">
        <v>387</v>
      </c>
      <c r="AC118" s="1">
        <f>(Table2[[#This Row],[Close Price]]/Table2[[#This Row],[Day Low]])-1</f>
        <v>2.0204741379310276E-2</v>
      </c>
      <c r="AD118" s="1">
        <f>(Table2[[#This Row],[Day High]]/Table2[[#This Row],[Close Price]])-1</f>
        <v>1.3071032479535116E-2</v>
      </c>
      <c r="AE118" s="1">
        <f>(Table2[[#This Row],[Close Price]]/Table2[[#This Row],[Current Week Low]])-1</f>
        <v>2.0204741379310276E-2</v>
      </c>
      <c r="AF118" s="1">
        <f>(Table2[[#This Row],[Current Week High]]/Table2[[#This Row],[Close Price]])-1</f>
        <v>2.1917084763665162E-2</v>
      </c>
      <c r="AG118" s="1">
        <f>(Table2[[#This Row],[Close Price]]/Table2[[#This Row],[Current Month Low]])-1</f>
        <v>2.0204741379310276E-2</v>
      </c>
      <c r="AH118" s="1">
        <f>(Table2[[#This Row],[Current Month High]]/Table2[[#This Row],[Close Price]])-1</f>
        <v>2.1917084763665162E-2</v>
      </c>
      <c r="AI118">
        <v>2.19170847636651</v>
      </c>
      <c r="AJ118">
        <v>93.510475217169102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0.23</v>
      </c>
      <c r="AM118" t="s">
        <v>3217</v>
      </c>
      <c r="AN118">
        <v>21.17</v>
      </c>
      <c r="AO118" t="s">
        <v>3217</v>
      </c>
      <c r="AP118">
        <v>4.8241831806923999E-2</v>
      </c>
      <c r="AQ118">
        <f>(Table2[[#This Row],[Sharpe Ratio]]-AVERAGE(Table2[Sharpe Ratio]))/_xlfn.STDEV.P(Table2[Sharpe Ratio])</f>
        <v>-0.13203460411936138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7.0025588452565692</v>
      </c>
      <c r="AS118">
        <f>_xlfn.RANK.AVG(Table2[[#This Row],[1Y Return vs Nifty Z-Score]],Table2[1Y Return vs Nifty Z-Score])</f>
        <v>91</v>
      </c>
      <c r="AT118">
        <f>_xlfn.RANK.AVG(Table2[[#This Row],[6M Return vs Nifty Z-Score]],Table2[6M Return vs Nifty Z-Score])</f>
        <v>87</v>
      </c>
      <c r="AU118">
        <f>_xlfn.RANK.AVG(Table2[[#This Row],[Sharpe Ratio Z-Score]],Table2[Sharpe Ratio Z-Score])</f>
        <v>392</v>
      </c>
      <c r="AV118">
        <f>(Table2[[#This Row],[Rank 1Y]]+Table2[[#This Row],[Rank 6M]]+Table2[[#This Row],[Rank Sharpe]])/3</f>
        <v>190</v>
      </c>
    </row>
    <row r="119" spans="1:48" x14ac:dyDescent="0.3">
      <c r="A119" t="s">
        <v>894</v>
      </c>
      <c r="B119" t="s">
        <v>895</v>
      </c>
      <c r="C119" t="s">
        <v>3171</v>
      </c>
      <c r="D119" t="s">
        <v>144</v>
      </c>
      <c r="E119">
        <v>17132.089339304999</v>
      </c>
      <c r="F119">
        <v>65.55</v>
      </c>
      <c r="G119">
        <v>109.33061639341</v>
      </c>
      <c r="H119">
        <f>(Table2[[#This Row],[1Y Return vs Nifty]]-AVERAGE(Table2[1Y Return vs Nifty]))/_xlfn.STDEV.P(Table2[1Y Return vs Nifty])</f>
        <v>1.8104182800486761</v>
      </c>
      <c r="I119">
        <v>8.0610316369201698</v>
      </c>
      <c r="J119">
        <f>(Table2[[#This Row],[1M Return vs Nifty]]-AVERAGE(Table2[1M Return vs Nifty]))/_xlfn.STDEV.P(Table2[1M Return vs Nifty])</f>
        <v>0.93694421547583062</v>
      </c>
      <c r="K119">
        <v>2.5062764002079598</v>
      </c>
      <c r="L119">
        <f>(Table2[[#This Row],[6M Return vs Nifty]]-AVERAGE(Table2[6M Return vs Nifty]))/_xlfn.STDEV.P(Table2[6M Return vs Nifty])</f>
        <v>-0.17175275702818596</v>
      </c>
      <c r="M119">
        <v>-1.9095822757505501</v>
      </c>
      <c r="N119">
        <f>(Table2[[#This Row],[1W Return vs Nifty]]-AVERAGE(Table2[1W Return vs Nifty]))/_xlfn.STDEV.P(Table2[1W Return vs Nifty])</f>
        <v>-0.7712951557100387</v>
      </c>
      <c r="O119">
        <v>62.11</v>
      </c>
      <c r="P119">
        <v>62.532550506761297</v>
      </c>
      <c r="Q119">
        <v>57.555529372376</v>
      </c>
      <c r="R119">
        <v>64.626106134367404</v>
      </c>
      <c r="S119" s="1">
        <f>(Table2[[#This Row],[Close Price]]-Table2[[#This Row],[20D EMA]])/Table2[[#This Row],[20D EMA]]</f>
        <v>5.5385606182579261E-2</v>
      </c>
      <c r="T119" s="1">
        <f>(Table2[[#This Row],[Close Price]]-Table2[[#This Row],[50D EMA]])/Table2[[#This Row],[50D EMA]]</f>
        <v>4.8254060785709367E-2</v>
      </c>
      <c r="U119" s="1">
        <f>(Table2[[#This Row],[Close Price]]-Table2[[#This Row],[200D EMA]])/Table2[[#This Row],[200D EMA]]</f>
        <v>0.13890013200818502</v>
      </c>
      <c r="V119">
        <v>1.2349176120449801</v>
      </c>
      <c r="W119">
        <v>63.75</v>
      </c>
      <c r="X119">
        <v>67.099999999999994</v>
      </c>
      <c r="Y119">
        <v>62.7</v>
      </c>
      <c r="Z119">
        <v>67.099999999999994</v>
      </c>
      <c r="AA119">
        <v>62.7</v>
      </c>
      <c r="AB119">
        <v>67.099999999999994</v>
      </c>
      <c r="AC119" s="1">
        <f>(Table2[[#This Row],[Close Price]]/Table2[[#This Row],[Day Low]])-1</f>
        <v>2.8235294117646914E-2</v>
      </c>
      <c r="AD119" s="1">
        <f>(Table2[[#This Row],[Day High]]/Table2[[#This Row],[Close Price]])-1</f>
        <v>2.3646071700991644E-2</v>
      </c>
      <c r="AE119" s="1">
        <f>(Table2[[#This Row],[Close Price]]/Table2[[#This Row],[Current Week Low]])-1</f>
        <v>4.5454545454545414E-2</v>
      </c>
      <c r="AF119" s="1">
        <f>(Table2[[#This Row],[Current Week High]]/Table2[[#This Row],[Close Price]])-1</f>
        <v>2.3646071700991644E-2</v>
      </c>
      <c r="AG119" s="1">
        <f>(Table2[[#This Row],[Close Price]]/Table2[[#This Row],[Current Month Low]])-1</f>
        <v>4.5454545454545414E-2</v>
      </c>
      <c r="AH119" s="1">
        <f>(Table2[[#This Row],[Current Month High]]/Table2[[#This Row],[Close Price]])-1</f>
        <v>2.3646071700991644E-2</v>
      </c>
      <c r="AI119">
        <v>39.435545385202097</v>
      </c>
      <c r="AJ119">
        <v>160.119047619047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-7.0000000000000007E-2</v>
      </c>
      <c r="AM119" t="s">
        <v>3218</v>
      </c>
      <c r="AN119">
        <v>10.28</v>
      </c>
      <c r="AO119" t="s">
        <v>3217</v>
      </c>
      <c r="AP119">
        <v>0.11977490526086999</v>
      </c>
      <c r="AQ119">
        <f>(Table2[[#This Row],[Sharpe Ratio]]-AVERAGE(Table2[Sharpe Ratio]))/_xlfn.STDEV.P(Table2[Sharpe Ratio])</f>
        <v>0.70056875156768517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45</v>
      </c>
      <c r="AT119">
        <f>_xlfn.RANK.AVG(Table2[[#This Row],[6M Return vs Nifty Z-Score]],Table2[6M Return vs Nifty Z-Score])</f>
        <v>361</v>
      </c>
      <c r="AU119">
        <f>_xlfn.RANK.AVG(Table2[[#This Row],[Sharpe Ratio Z-Score]],Table2[Sharpe Ratio Z-Score])</f>
        <v>166</v>
      </c>
      <c r="AV119">
        <f>(Table2[[#This Row],[Rank 1Y]]+Table2[[#This Row],[Rank 6M]]+Table2[[#This Row],[Rank Sharpe]])/3</f>
        <v>190.66666666666666</v>
      </c>
    </row>
    <row r="120" spans="1:48" x14ac:dyDescent="0.3">
      <c r="A120" t="s">
        <v>118</v>
      </c>
      <c r="B120" t="s">
        <v>119</v>
      </c>
      <c r="C120" t="s">
        <v>3179</v>
      </c>
      <c r="D120" t="s">
        <v>120</v>
      </c>
      <c r="E120">
        <v>228138.19725308899</v>
      </c>
      <c r="F120">
        <v>312.10000000000002</v>
      </c>
      <c r="G120">
        <v>82.586884709919502</v>
      </c>
      <c r="H120">
        <f>(Table2[[#This Row],[1Y Return vs Nifty]]-AVERAGE(Table2[1Y Return vs Nifty]))/_xlfn.STDEV.P(Table2[1Y Return vs Nifty])</f>
        <v>1.2883265454278285</v>
      </c>
      <c r="I120">
        <v>5.8229188628585202</v>
      </c>
      <c r="J120">
        <f>(Table2[[#This Row],[1M Return vs Nifty]]-AVERAGE(Table2[1M Return vs Nifty]))/_xlfn.STDEV.P(Table2[1M Return vs Nifty])</f>
        <v>0.69999950934881172</v>
      </c>
      <c r="K120">
        <v>-7.1847384183113396</v>
      </c>
      <c r="L120">
        <f>(Table2[[#This Row],[6M Return vs Nifty]]-AVERAGE(Table2[6M Return vs Nifty]))/_xlfn.STDEV.P(Table2[6M Return vs Nifty])</f>
        <v>-0.47422864111917201</v>
      </c>
      <c r="M120">
        <v>3.0365601039539598</v>
      </c>
      <c r="N120">
        <f>(Table2[[#This Row],[1W Return vs Nifty]]-AVERAGE(Table2[1W Return vs Nifty]))/_xlfn.STDEV.P(Table2[1W Return vs Nifty])</f>
        <v>0.20432202194470031</v>
      </c>
      <c r="O120">
        <v>294.89</v>
      </c>
      <c r="P120">
        <v>290.56778807342499</v>
      </c>
      <c r="Q120">
        <v>264.25926484836702</v>
      </c>
      <c r="R120">
        <v>74.732242450371103</v>
      </c>
      <c r="S120" s="1">
        <f>(Table2[[#This Row],[Close Price]]-Table2[[#This Row],[20D EMA]])/Table2[[#This Row],[20D EMA]]</f>
        <v>5.8360744684458739E-2</v>
      </c>
      <c r="T120" s="1">
        <f>(Table2[[#This Row],[Close Price]]-Table2[[#This Row],[50D EMA]])/Table2[[#This Row],[50D EMA]]</f>
        <v>7.4103919327540707E-2</v>
      </c>
      <c r="U120" s="1">
        <f>(Table2[[#This Row],[Close Price]]-Table2[[#This Row],[200D EMA]])/Table2[[#This Row],[200D EMA]]</f>
        <v>0.18103711587589633</v>
      </c>
      <c r="V120">
        <v>1.01197354876824</v>
      </c>
      <c r="W120">
        <v>307.8</v>
      </c>
      <c r="X120">
        <v>312.75</v>
      </c>
      <c r="Y120">
        <v>303.3</v>
      </c>
      <c r="Z120">
        <v>312.75</v>
      </c>
      <c r="AA120">
        <v>303.3</v>
      </c>
      <c r="AB120">
        <v>312.75</v>
      </c>
      <c r="AC120" s="1">
        <f>(Table2[[#This Row],[Close Price]]/Table2[[#This Row],[Day Low]])-1</f>
        <v>1.3970110461338558E-2</v>
      </c>
      <c r="AD120" s="1">
        <f>(Table2[[#This Row],[Day High]]/Table2[[#This Row],[Close Price]])-1</f>
        <v>2.0826658122397035E-3</v>
      </c>
      <c r="AE120" s="1">
        <f>(Table2[[#This Row],[Close Price]]/Table2[[#This Row],[Current Week Low]])-1</f>
        <v>2.9014177382129969E-2</v>
      </c>
      <c r="AF120" s="1">
        <f>(Table2[[#This Row],[Current Week High]]/Table2[[#This Row],[Close Price]])-1</f>
        <v>2.0826658122397035E-3</v>
      </c>
      <c r="AG120" s="1">
        <f>(Table2[[#This Row],[Close Price]]/Table2[[#This Row],[Current Month Low]])-1</f>
        <v>2.9014177382129969E-2</v>
      </c>
      <c r="AH120" s="1">
        <f>(Table2[[#This Row],[Current Month High]]/Table2[[#This Row],[Close Price]])-1</f>
        <v>2.0826658122397035E-3</v>
      </c>
      <c r="AI120">
        <v>9.0996475488625403</v>
      </c>
      <c r="AJ120">
        <v>108.136045348449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0.13</v>
      </c>
      <c r="AM120" t="s">
        <v>3217</v>
      </c>
      <c r="AN120">
        <v>10.85</v>
      </c>
      <c r="AO120" t="s">
        <v>3217</v>
      </c>
      <c r="AP120">
        <v>0.21888109316326601</v>
      </c>
      <c r="AQ120">
        <f>(Table2[[#This Row],[Sharpe Ratio]]-AVERAGE(Table2[Sharpe Ratio]))/_xlfn.STDEV.P(Table2[Sharpe Ratio])</f>
        <v>1.8541071168667933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3.5725265524689616</v>
      </c>
      <c r="AS120">
        <f>_xlfn.RANK.AVG(Table2[[#This Row],[1Y Return vs Nifty Z-Score]],Table2[1Y Return vs Nifty Z-Score])</f>
        <v>65</v>
      </c>
      <c r="AT120">
        <f>_xlfn.RANK.AVG(Table2[[#This Row],[6M Return vs Nifty Z-Score]],Table2[6M Return vs Nifty Z-Score])</f>
        <v>490</v>
      </c>
      <c r="AU120">
        <f>_xlfn.RANK.AVG(Table2[[#This Row],[Sharpe Ratio Z-Score]],Table2[Sharpe Ratio Z-Score])</f>
        <v>18</v>
      </c>
      <c r="AV120">
        <f>(Table2[[#This Row],[Rank 1Y]]+Table2[[#This Row],[Rank 6M]]+Table2[[#This Row],[Rank Sharpe]])/3</f>
        <v>191</v>
      </c>
    </row>
    <row r="121" spans="1:48" x14ac:dyDescent="0.3">
      <c r="A121" t="s">
        <v>884</v>
      </c>
      <c r="B121" t="s">
        <v>885</v>
      </c>
      <c r="C121" t="s">
        <v>3181</v>
      </c>
      <c r="D121" t="s">
        <v>111</v>
      </c>
      <c r="E121">
        <v>17320.005649979899</v>
      </c>
      <c r="F121">
        <v>949.3</v>
      </c>
      <c r="G121">
        <v>39.739538326495698</v>
      </c>
      <c r="H121">
        <f>(Table2[[#This Row],[1Y Return vs Nifty]]-AVERAGE(Table2[1Y Return vs Nifty]))/_xlfn.STDEV.P(Table2[1Y Return vs Nifty])</f>
        <v>0.45185968052012843</v>
      </c>
      <c r="I121">
        <v>-17.355229915839299</v>
      </c>
      <c r="J121">
        <f>(Table2[[#This Row],[1M Return vs Nifty]]-AVERAGE(Table2[1M Return vs Nifty]))/_xlfn.STDEV.P(Table2[1M Return vs Nifty])</f>
        <v>-1.7538266403363512</v>
      </c>
      <c r="K121">
        <v>0.24906229125611901</v>
      </c>
      <c r="L121">
        <f>(Table2[[#This Row],[6M Return vs Nifty]]-AVERAGE(Table2[6M Return vs Nifty]))/_xlfn.STDEV.P(Table2[6M Return vs Nifty])</f>
        <v>-0.24220490739360803</v>
      </c>
      <c r="M121">
        <v>-4.28686209720005</v>
      </c>
      <c r="N121">
        <f>(Table2[[#This Row],[1W Return vs Nifty]]-AVERAGE(Table2[1W Return vs Nifty]))/_xlfn.STDEV.P(Table2[1W Return vs Nifty])</f>
        <v>-1.2402090792992506</v>
      </c>
      <c r="O121">
        <v>958.92</v>
      </c>
      <c r="P121">
        <v>997.30181459602795</v>
      </c>
      <c r="Q121">
        <v>929.08575541690902</v>
      </c>
      <c r="R121">
        <v>52.431400849625</v>
      </c>
      <c r="S121" s="1">
        <f>(Table2[[#This Row],[Close Price]]-Table2[[#This Row],[20D EMA]])/Table2[[#This Row],[20D EMA]]</f>
        <v>-1.0032119467734539E-2</v>
      </c>
      <c r="T121" s="1">
        <f>(Table2[[#This Row],[Close Price]]-Table2[[#This Row],[50D EMA]])/Table2[[#This Row],[50D EMA]]</f>
        <v>-4.8131682800027643E-2</v>
      </c>
      <c r="U121" s="1">
        <f>(Table2[[#This Row],[Close Price]]-Table2[[#This Row],[200D EMA]])/Table2[[#This Row],[200D EMA]]</f>
        <v>2.1757135404600177E-2</v>
      </c>
      <c r="V121">
        <v>0.59630384529597202</v>
      </c>
      <c r="W121">
        <v>897.1</v>
      </c>
      <c r="X121">
        <v>949.3</v>
      </c>
      <c r="Y121">
        <v>896</v>
      </c>
      <c r="Z121">
        <v>949.3</v>
      </c>
      <c r="AA121">
        <v>896</v>
      </c>
      <c r="AB121">
        <v>949.3</v>
      </c>
      <c r="AC121" s="1">
        <f>(Table2[[#This Row],[Close Price]]/Table2[[#This Row],[Day Low]])-1</f>
        <v>5.8187493033106552E-2</v>
      </c>
      <c r="AD121" s="1">
        <f>(Table2[[#This Row],[Day High]]/Table2[[#This Row],[Close Price]])-1</f>
        <v>0</v>
      </c>
      <c r="AE121" s="1">
        <f>(Table2[[#This Row],[Close Price]]/Table2[[#This Row],[Current Week Low]])-1</f>
        <v>5.9486607142857029E-2</v>
      </c>
      <c r="AF121" s="1">
        <f>(Table2[[#This Row],[Current Week High]]/Table2[[#This Row],[Close Price]])-1</f>
        <v>0</v>
      </c>
      <c r="AG121" s="1">
        <f>(Table2[[#This Row],[Close Price]]/Table2[[#This Row],[Current Month Low]])-1</f>
        <v>5.9486607142857029E-2</v>
      </c>
      <c r="AH121" s="1">
        <f>(Table2[[#This Row],[Current Month High]]/Table2[[#This Row],[Close Price]])-1</f>
        <v>0</v>
      </c>
      <c r="AI121">
        <v>38.417781523227603</v>
      </c>
      <c r="AJ121">
        <v>65.095652173912995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-0.1</v>
      </c>
      <c r="AM121" t="s">
        <v>3218</v>
      </c>
      <c r="AN121">
        <v>-1.02</v>
      </c>
      <c r="AO121" t="s">
        <v>3218</v>
      </c>
      <c r="AP121">
        <v>0.22937044074719301</v>
      </c>
      <c r="AQ121">
        <f>(Table2[[#This Row],[Sharpe Ratio]]-AVERAGE(Table2[Sharpe Ratio]))/_xlfn.STDEV.P(Table2[Sharpe Ratio])</f>
        <v>1.9761970198396912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176</v>
      </c>
      <c r="AT121">
        <f>_xlfn.RANK.AVG(Table2[[#This Row],[6M Return vs Nifty Z-Score]],Table2[6M Return vs Nifty Z-Score])</f>
        <v>383</v>
      </c>
      <c r="AU121">
        <f>_xlfn.RANK.AVG(Table2[[#This Row],[Sharpe Ratio Z-Score]],Table2[Sharpe Ratio Z-Score])</f>
        <v>14</v>
      </c>
      <c r="AV121">
        <f>(Table2[[#This Row],[Rank 1Y]]+Table2[[#This Row],[Rank 6M]]+Table2[[#This Row],[Rank Sharpe]])/3</f>
        <v>191</v>
      </c>
    </row>
    <row r="122" spans="1:48" x14ac:dyDescent="0.3">
      <c r="A122" t="s">
        <v>723</v>
      </c>
      <c r="B122" t="s">
        <v>724</v>
      </c>
      <c r="C122" t="s">
        <v>3185</v>
      </c>
      <c r="D122" t="s">
        <v>166</v>
      </c>
      <c r="E122">
        <v>24539.927885199999</v>
      </c>
      <c r="F122">
        <v>5669.3</v>
      </c>
      <c r="G122">
        <v>70.502574377595295</v>
      </c>
      <c r="H122">
        <f>(Table2[[#This Row],[1Y Return vs Nifty]]-AVERAGE(Table2[1Y Return vs Nifty]))/_xlfn.STDEV.P(Table2[1Y Return vs Nifty])</f>
        <v>1.0524163658849142</v>
      </c>
      <c r="I122">
        <v>-32.7402497372304</v>
      </c>
      <c r="J122">
        <f>(Table2[[#This Row],[1M Return vs Nifty]]-AVERAGE(Table2[1M Return vs Nifty]))/_xlfn.STDEV.P(Table2[1M Return vs Nifty])</f>
        <v>-3.3826091764917257</v>
      </c>
      <c r="K122">
        <v>25.263991257406701</v>
      </c>
      <c r="L122">
        <f>(Table2[[#This Row],[6M Return vs Nifty]]-AVERAGE(Table2[6M Return vs Nifty]))/_xlfn.STDEV.P(Table2[6M Return vs Nifty])</f>
        <v>0.53856087371430827</v>
      </c>
      <c r="M122">
        <v>-4.0239789336433196</v>
      </c>
      <c r="N122">
        <f>(Table2[[#This Row],[1W Return vs Nifty]]-AVERAGE(Table2[1W Return vs Nifty]))/_xlfn.STDEV.P(Table2[1W Return vs Nifty])</f>
        <v>-1.1883558752478363</v>
      </c>
      <c r="O122">
        <v>6382.6</v>
      </c>
      <c r="P122">
        <v>6824.4493032645896</v>
      </c>
      <c r="Q122">
        <v>5729.0355670455501</v>
      </c>
      <c r="R122">
        <v>28.5097091404301</v>
      </c>
      <c r="S122" s="1">
        <f>(Table2[[#This Row],[Close Price]]-Table2[[#This Row],[20D EMA]])/Table2[[#This Row],[20D EMA]]</f>
        <v>-0.11175696424654531</v>
      </c>
      <c r="T122" s="1">
        <f>(Table2[[#This Row],[Close Price]]-Table2[[#This Row],[50D EMA]])/Table2[[#This Row],[50D EMA]]</f>
        <v>-0.16926630295458484</v>
      </c>
      <c r="U122" s="1">
        <f>(Table2[[#This Row],[Close Price]]-Table2[[#This Row],[200D EMA]])/Table2[[#This Row],[200D EMA]]</f>
        <v>-1.0426810297558587E-2</v>
      </c>
      <c r="V122">
        <v>1.3583832529298401</v>
      </c>
      <c r="W122">
        <v>5615</v>
      </c>
      <c r="X122">
        <v>5787</v>
      </c>
      <c r="Y122">
        <v>5615</v>
      </c>
      <c r="Z122">
        <v>6016.7</v>
      </c>
      <c r="AA122">
        <v>5615</v>
      </c>
      <c r="AB122">
        <v>6016.7</v>
      </c>
      <c r="AC122" s="1">
        <f>(Table2[[#This Row],[Close Price]]/Table2[[#This Row],[Day Low]])-1</f>
        <v>9.6705253784505896E-3</v>
      </c>
      <c r="AD122" s="1">
        <f>(Table2[[#This Row],[Day High]]/Table2[[#This Row],[Close Price]])-1</f>
        <v>2.0760940504118697E-2</v>
      </c>
      <c r="AE122" s="1">
        <f>(Table2[[#This Row],[Close Price]]/Table2[[#This Row],[Current Week Low]])-1</f>
        <v>9.6705253784505896E-3</v>
      </c>
      <c r="AF122" s="1">
        <f>(Table2[[#This Row],[Current Week High]]/Table2[[#This Row],[Close Price]])-1</f>
        <v>6.1277406381740285E-2</v>
      </c>
      <c r="AG122" s="1">
        <f>(Table2[[#This Row],[Close Price]]/Table2[[#This Row],[Current Month Low]])-1</f>
        <v>9.6705253784505896E-3</v>
      </c>
      <c r="AH122" s="1">
        <f>(Table2[[#This Row],[Current Month High]]/Table2[[#This Row],[Close Price]])-1</f>
        <v>6.1277406381740285E-2</v>
      </c>
      <c r="AI122">
        <v>54.340041980491399</v>
      </c>
      <c r="AJ122">
        <v>97.674337517433699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-0.08</v>
      </c>
      <c r="AM122" t="s">
        <v>3218</v>
      </c>
      <c r="AN122">
        <v>-10.48</v>
      </c>
      <c r="AO122" t="s">
        <v>3218</v>
      </c>
      <c r="AP122">
        <v>6.7890454848962001E-2</v>
      </c>
      <c r="AQ122">
        <f>(Table2[[#This Row],[Sharpe Ratio]]-AVERAGE(Table2[Sharpe Ratio]))/_xlfn.STDEV.P(Table2[Sharpe Ratio])</f>
        <v>9.6663936143460527E-2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2">
        <f>_xlfn.RANK.AVG(Table2[[#This Row],[1Y Return vs Nifty Z-Score]],Table2[1Y Return vs Nifty Z-Score])</f>
        <v>85</v>
      </c>
      <c r="AT122">
        <f>_xlfn.RANK.AVG(Table2[[#This Row],[6M Return vs Nifty Z-Score]],Table2[6M Return vs Nifty Z-Score])</f>
        <v>161</v>
      </c>
      <c r="AU122">
        <f>_xlfn.RANK.AVG(Table2[[#This Row],[Sharpe Ratio Z-Score]],Table2[Sharpe Ratio Z-Score])</f>
        <v>330</v>
      </c>
      <c r="AV122">
        <f>(Table2[[#This Row],[Rank 1Y]]+Table2[[#This Row],[Rank 6M]]+Table2[[#This Row],[Rank Sharpe]])/3</f>
        <v>192</v>
      </c>
    </row>
    <row r="123" spans="1:48" x14ac:dyDescent="0.3">
      <c r="A123" t="s">
        <v>49</v>
      </c>
      <c r="B123" t="s">
        <v>50</v>
      </c>
      <c r="C123" t="s">
        <v>3175</v>
      </c>
      <c r="D123" t="s">
        <v>51</v>
      </c>
      <c r="E123">
        <v>431892.29127485002</v>
      </c>
      <c r="F123">
        <v>1800.05</v>
      </c>
      <c r="G123">
        <v>25.539445536893901</v>
      </c>
      <c r="H123">
        <f>(Table2[[#This Row],[1Y Return vs Nifty]]-AVERAGE(Table2[1Y Return vs Nifty]))/_xlfn.STDEV.P(Table2[1Y Return vs Nifty])</f>
        <v>0.17464514800681935</v>
      </c>
      <c r="I123">
        <v>-1.8251211484554499</v>
      </c>
      <c r="J123">
        <f>(Table2[[#This Row],[1M Return vs Nifty]]-AVERAGE(Table2[1M Return vs Nifty]))/_xlfn.STDEV.P(Table2[1M Return vs Nifty])</f>
        <v>-0.10968381578579293</v>
      </c>
      <c r="K123">
        <v>18.751610869931302</v>
      </c>
      <c r="L123">
        <f>(Table2[[#This Row],[6M Return vs Nifty]]-AVERAGE(Table2[6M Return vs Nifty]))/_xlfn.STDEV.P(Table2[6M Return vs Nifty])</f>
        <v>0.33529650438591702</v>
      </c>
      <c r="M123">
        <v>-0.98318066587774999</v>
      </c>
      <c r="N123">
        <f>(Table2[[#This Row],[1W Return vs Nifty]]-AVERAGE(Table2[1W Return vs Nifty]))/_xlfn.STDEV.P(Table2[1W Return vs Nifty])</f>
        <v>-0.58856420002475118</v>
      </c>
      <c r="O123">
        <v>1794.42</v>
      </c>
      <c r="P123">
        <v>1810.9170487879201</v>
      </c>
      <c r="Q123">
        <v>1658.0502429542501</v>
      </c>
      <c r="R123">
        <v>55.1274597741943</v>
      </c>
      <c r="S123" s="1">
        <f>(Table2[[#This Row],[Close Price]]-Table2[[#This Row],[20D EMA]])/Table2[[#This Row],[20D EMA]]</f>
        <v>3.1375040403026503E-3</v>
      </c>
      <c r="T123" s="1">
        <f>(Table2[[#This Row],[Close Price]]-Table2[[#This Row],[50D EMA]])/Table2[[#This Row],[50D EMA]]</f>
        <v>-6.000853984556403E-3</v>
      </c>
      <c r="U123" s="1">
        <f>(Table2[[#This Row],[Close Price]]-Table2[[#This Row],[200D EMA]])/Table2[[#This Row],[200D EMA]]</f>
        <v>8.5642614057786448E-2</v>
      </c>
      <c r="V123">
        <v>1.10926117247349</v>
      </c>
      <c r="W123">
        <v>1788.35</v>
      </c>
      <c r="X123">
        <v>1832</v>
      </c>
      <c r="Y123">
        <v>1788.35</v>
      </c>
      <c r="Z123">
        <v>1832</v>
      </c>
      <c r="AA123">
        <v>1788.35</v>
      </c>
      <c r="AB123">
        <v>1832</v>
      </c>
      <c r="AC123" s="1">
        <f>(Table2[[#This Row],[Close Price]]/Table2[[#This Row],[Day Low]])-1</f>
        <v>6.5423435009925868E-3</v>
      </c>
      <c r="AD123" s="1">
        <f>(Table2[[#This Row],[Day High]]/Table2[[#This Row],[Close Price]])-1</f>
        <v>1.7749506958140149E-2</v>
      </c>
      <c r="AE123" s="1">
        <f>(Table2[[#This Row],[Close Price]]/Table2[[#This Row],[Current Week Low]])-1</f>
        <v>6.5423435009925868E-3</v>
      </c>
      <c r="AF123" s="1">
        <f>(Table2[[#This Row],[Current Week High]]/Table2[[#This Row],[Close Price]])-1</f>
        <v>1.7749506958140149E-2</v>
      </c>
      <c r="AG123" s="1">
        <f>(Table2[[#This Row],[Close Price]]/Table2[[#This Row],[Current Month Low]])-1</f>
        <v>6.5423435009925868E-3</v>
      </c>
      <c r="AH123" s="1">
        <f>(Table2[[#This Row],[Current Month High]]/Table2[[#This Row],[Close Price]])-1</f>
        <v>1.7749506958140149E-2</v>
      </c>
      <c r="AI123">
        <v>8.9053081858837295</v>
      </c>
      <c r="AJ123">
        <v>48.942948161019402</v>
      </c>
      <c r="AK123" t="str">
        <f>IF(AND(Table2[[#This Row],[20D EMA]]&gt;Table2[[#This Row],[50D EMA]],Table2[[#This Row],[50D EMA]]&gt;Table2[[#This Row],[200D EMA]]),"Uptrend","Downtrend/NoTrend")</f>
        <v>Downtrend/NoTrend</v>
      </c>
      <c r="AL123">
        <v>0.01</v>
      </c>
      <c r="AM123" t="s">
        <v>3217</v>
      </c>
      <c r="AN123">
        <v>1.18</v>
      </c>
      <c r="AO123" t="s">
        <v>3217</v>
      </c>
      <c r="AP123">
        <v>0.145097323935653</v>
      </c>
      <c r="AQ123">
        <f>(Table2[[#This Row],[Sharpe Ratio]]-AVERAGE(Table2[Sharpe Ratio]))/_xlfn.STDEV.P(Table2[Sharpe Ratio])</f>
        <v>0.99530697187231865</v>
      </c>
      <c r="AR1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3">
        <f>_xlfn.RANK.AVG(Table2[[#This Row],[1Y Return vs Nifty Z-Score]],Table2[1Y Return vs Nifty Z-Score])</f>
        <v>254</v>
      </c>
      <c r="AT123">
        <f>_xlfn.RANK.AVG(Table2[[#This Row],[6M Return vs Nifty Z-Score]],Table2[6M Return vs Nifty Z-Score])</f>
        <v>202</v>
      </c>
      <c r="AU123">
        <f>_xlfn.RANK.AVG(Table2[[#This Row],[Sharpe Ratio Z-Score]],Table2[Sharpe Ratio Z-Score])</f>
        <v>121</v>
      </c>
      <c r="AV123">
        <f>(Table2[[#This Row],[Rank 1Y]]+Table2[[#This Row],[Rank 6M]]+Table2[[#This Row],[Rank Sharpe]])/3</f>
        <v>192.33333333333334</v>
      </c>
    </row>
    <row r="124" spans="1:48" x14ac:dyDescent="0.3">
      <c r="A124" t="s">
        <v>706</v>
      </c>
      <c r="B124" t="s">
        <v>707</v>
      </c>
      <c r="C124" t="s">
        <v>3171</v>
      </c>
      <c r="D124" t="s">
        <v>409</v>
      </c>
      <c r="E124">
        <v>25276.255923180001</v>
      </c>
      <c r="F124">
        <v>5120.2</v>
      </c>
      <c r="G124">
        <v>56.2614018386571</v>
      </c>
      <c r="H124">
        <f>(Table2[[#This Row],[1Y Return vs Nifty]]-AVERAGE(Table2[1Y Return vs Nifty]))/_xlfn.STDEV.P(Table2[1Y Return vs Nifty])</f>
        <v>0.77439987357621609</v>
      </c>
      <c r="I124">
        <v>11.427264759197801</v>
      </c>
      <c r="J124">
        <f>(Table2[[#This Row],[1M Return vs Nifty]]-AVERAGE(Table2[1M Return vs Nifty]))/_xlfn.STDEV.P(Table2[1M Return vs Nifty])</f>
        <v>1.2933208588500755</v>
      </c>
      <c r="K124">
        <v>39.116015693868903</v>
      </c>
      <c r="L124">
        <f>(Table2[[#This Row],[6M Return vs Nifty]]-AVERAGE(Table2[6M Return vs Nifty]))/_xlfn.STDEV.P(Table2[6M Return vs Nifty])</f>
        <v>0.97091015976245687</v>
      </c>
      <c r="M124">
        <v>10.095020624938099</v>
      </c>
      <c r="N124">
        <f>(Table2[[#This Row],[1W Return vs Nifty]]-AVERAGE(Table2[1W Return vs Nifty]))/_xlfn.STDEV.P(Table2[1W Return vs Nifty])</f>
        <v>1.5965899356882887</v>
      </c>
      <c r="O124">
        <v>4731.51</v>
      </c>
      <c r="P124">
        <v>4580.3449384702699</v>
      </c>
      <c r="Q124">
        <v>3949.3929195252899</v>
      </c>
      <c r="R124">
        <v>81.556670549930104</v>
      </c>
      <c r="S124" s="1">
        <f>(Table2[[#This Row],[Close Price]]-Table2[[#This Row],[20D EMA]])/Table2[[#This Row],[20D EMA]]</f>
        <v>8.2149250450701691E-2</v>
      </c>
      <c r="T124" s="1">
        <f>(Table2[[#This Row],[Close Price]]-Table2[[#This Row],[50D EMA]])/Table2[[#This Row],[50D EMA]]</f>
        <v>0.11786340740311779</v>
      </c>
      <c r="U124" s="1">
        <f>(Table2[[#This Row],[Close Price]]-Table2[[#This Row],[200D EMA]])/Table2[[#This Row],[200D EMA]]</f>
        <v>0.29645241796185701</v>
      </c>
      <c r="V124">
        <v>1.2749050612049799</v>
      </c>
      <c r="W124">
        <v>5007</v>
      </c>
      <c r="X124">
        <v>5144.8999999999996</v>
      </c>
      <c r="Y124">
        <v>4970</v>
      </c>
      <c r="Z124">
        <v>5145</v>
      </c>
      <c r="AA124">
        <v>4970</v>
      </c>
      <c r="AB124">
        <v>5145</v>
      </c>
      <c r="AC124" s="1">
        <f>(Table2[[#This Row],[Close Price]]/Table2[[#This Row],[Day Low]])-1</f>
        <v>2.2608348312362692E-2</v>
      </c>
      <c r="AD124" s="1">
        <f>(Table2[[#This Row],[Day High]]/Table2[[#This Row],[Close Price]])-1</f>
        <v>4.8240303113158411E-3</v>
      </c>
      <c r="AE124" s="1">
        <f>(Table2[[#This Row],[Close Price]]/Table2[[#This Row],[Current Week Low]])-1</f>
        <v>3.0221327967806744E-2</v>
      </c>
      <c r="AF124" s="1">
        <f>(Table2[[#This Row],[Current Week High]]/Table2[[#This Row],[Close Price]])-1</f>
        <v>4.84356079840631E-3</v>
      </c>
      <c r="AG124" s="1">
        <f>(Table2[[#This Row],[Close Price]]/Table2[[#This Row],[Current Month Low]])-1</f>
        <v>3.0221327967806744E-2</v>
      </c>
      <c r="AH124" s="1">
        <f>(Table2[[#This Row],[Current Month High]]/Table2[[#This Row],[Close Price]])-1</f>
        <v>4.84356079840631E-3</v>
      </c>
      <c r="AI124">
        <v>0.484356079840631</v>
      </c>
      <c r="AJ124">
        <v>95.573041003800498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0.14000000000000001</v>
      </c>
      <c r="AM124" t="s">
        <v>3217</v>
      </c>
      <c r="AN124">
        <v>13.98</v>
      </c>
      <c r="AO124" t="s">
        <v>3217</v>
      </c>
      <c r="AP124">
        <v>5.9116674341761002E-2</v>
      </c>
      <c r="AQ124">
        <f>(Table2[[#This Row],[Sharpe Ratio]]-AVERAGE(Table2[Sharpe Ratio]))/_xlfn.STDEV.P(Table2[Sharpe Ratio])</f>
        <v>-5.4577642062422181E-3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4.6297630636707954</v>
      </c>
      <c r="AS124">
        <f>_xlfn.RANK.AVG(Table2[[#This Row],[1Y Return vs Nifty Z-Score]],Table2[1Y Return vs Nifty Z-Score])</f>
        <v>121</v>
      </c>
      <c r="AT124">
        <f>_xlfn.RANK.AVG(Table2[[#This Row],[6M Return vs Nifty Z-Score]],Table2[6M Return vs Nifty Z-Score])</f>
        <v>98</v>
      </c>
      <c r="AU124">
        <f>_xlfn.RANK.AVG(Table2[[#This Row],[Sharpe Ratio Z-Score]],Table2[Sharpe Ratio Z-Score])</f>
        <v>359</v>
      </c>
      <c r="AV124">
        <f>(Table2[[#This Row],[Rank 1Y]]+Table2[[#This Row],[Rank 6M]]+Table2[[#This Row],[Rank Sharpe]])/3</f>
        <v>192.66666666666666</v>
      </c>
    </row>
    <row r="125" spans="1:48" x14ac:dyDescent="0.3">
      <c r="A125" t="s">
        <v>1818</v>
      </c>
      <c r="B125" t="s">
        <v>1819</v>
      </c>
      <c r="C125" t="s">
        <v>3180</v>
      </c>
      <c r="D125" t="s">
        <v>46</v>
      </c>
      <c r="E125">
        <v>4412.0037195000004</v>
      </c>
      <c r="F125">
        <v>2549.85</v>
      </c>
      <c r="G125">
        <v>17.402905550036699</v>
      </c>
      <c r="H125">
        <f>(Table2[[#This Row],[1Y Return vs Nifty]]-AVERAGE(Table2[1Y Return vs Nifty]))/_xlfn.STDEV.P(Table2[1Y Return vs Nifty])</f>
        <v>1.5803430410147479E-2</v>
      </c>
      <c r="I125">
        <v>8.2950335061416194</v>
      </c>
      <c r="J125">
        <f>(Table2[[#This Row],[1M Return vs Nifty]]-AVERAGE(Table2[1M Return vs Nifty]))/_xlfn.STDEV.P(Table2[1M Return vs Nifty])</f>
        <v>0.96171754449589997</v>
      </c>
      <c r="K125">
        <v>56.889489319645499</v>
      </c>
      <c r="L125">
        <f>(Table2[[#This Row],[6M Return vs Nifty]]-AVERAGE(Table2[6M Return vs Nifty]))/_xlfn.STDEV.P(Table2[6M Return vs Nifty])</f>
        <v>1.5256556894103015</v>
      </c>
      <c r="M125">
        <v>4.1887714050424503</v>
      </c>
      <c r="N125">
        <f>(Table2[[#This Row],[1W Return vs Nifty]]-AVERAGE(Table2[1W Return vs Nifty]))/_xlfn.STDEV.P(Table2[1W Return vs Nifty])</f>
        <v>0.4315935097697241</v>
      </c>
      <c r="O125">
        <v>2398.2600000000002</v>
      </c>
      <c r="P125">
        <v>2266.70921035027</v>
      </c>
      <c r="Q125">
        <v>1967.5774417965199</v>
      </c>
      <c r="R125">
        <v>75.331538621782798</v>
      </c>
      <c r="S125" s="1">
        <f>(Table2[[#This Row],[Close Price]]-Table2[[#This Row],[20D EMA]])/Table2[[#This Row],[20D EMA]]</f>
        <v>6.3208326036376244E-2</v>
      </c>
      <c r="T125" s="1">
        <f>(Table2[[#This Row],[Close Price]]-Table2[[#This Row],[50D EMA]])/Table2[[#This Row],[50D EMA]]</f>
        <v>0.12491270973658623</v>
      </c>
      <c r="U125" s="1">
        <f>(Table2[[#This Row],[Close Price]]-Table2[[#This Row],[200D EMA]])/Table2[[#This Row],[200D EMA]]</f>
        <v>0.29593374361510727</v>
      </c>
      <c r="V125">
        <v>0.56484039001195896</v>
      </c>
      <c r="W125">
        <v>2554</v>
      </c>
      <c r="X125">
        <v>2661.9</v>
      </c>
      <c r="Y125">
        <v>2485.0500000000002</v>
      </c>
      <c r="Z125">
        <v>2661.9</v>
      </c>
      <c r="AA125">
        <v>2485.0500000000002</v>
      </c>
      <c r="AB125">
        <v>2661.9</v>
      </c>
      <c r="AC125" s="1">
        <f>(Table2[[#This Row],[Close Price]]/Table2[[#This Row],[Day Low]])-1</f>
        <v>-1.6249021143305287E-3</v>
      </c>
      <c r="AD125" s="1">
        <f>(Table2[[#This Row],[Day High]]/Table2[[#This Row],[Close Price]])-1</f>
        <v>4.3943761397729375E-2</v>
      </c>
      <c r="AE125" s="1">
        <f>(Table2[[#This Row],[Close Price]]/Table2[[#This Row],[Current Week Low]])-1</f>
        <v>2.6075934085833197E-2</v>
      </c>
      <c r="AF125" s="1">
        <f>(Table2[[#This Row],[Current Week High]]/Table2[[#This Row],[Close Price]])-1</f>
        <v>4.3943761397729375E-2</v>
      </c>
      <c r="AG125" s="1">
        <f>(Table2[[#This Row],[Close Price]]/Table2[[#This Row],[Current Month Low]])-1</f>
        <v>2.6075934085833197E-2</v>
      </c>
      <c r="AH125" s="1">
        <f>(Table2[[#This Row],[Current Month High]]/Table2[[#This Row],[Close Price]])-1</f>
        <v>4.3943761397729375E-2</v>
      </c>
      <c r="AI125">
        <v>7.2612114438104198</v>
      </c>
      <c r="AJ125">
        <v>80.328854314002797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0.3</v>
      </c>
      <c r="AM125" t="s">
        <v>3217</v>
      </c>
      <c r="AN125">
        <v>20.09</v>
      </c>
      <c r="AO125" t="s">
        <v>3217</v>
      </c>
      <c r="AP125">
        <v>0.100477270984068</v>
      </c>
      <c r="AQ125">
        <f>(Table2[[#This Row],[Sharpe Ratio]]-AVERAGE(Table2[Sharpe Ratio]))/_xlfn.STDEV.P(Table2[Sharpe Ratio])</f>
        <v>0.47595551632020139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3.4107256904062742</v>
      </c>
      <c r="AS125">
        <f>_xlfn.RANK.AVG(Table2[[#This Row],[1Y Return vs Nifty Z-Score]],Table2[1Y Return vs Nifty Z-Score])</f>
        <v>300</v>
      </c>
      <c r="AT125">
        <f>_xlfn.RANK.AVG(Table2[[#This Row],[6M Return vs Nifty Z-Score]],Table2[6M Return vs Nifty Z-Score])</f>
        <v>55</v>
      </c>
      <c r="AU125">
        <f>_xlfn.RANK.AVG(Table2[[#This Row],[Sharpe Ratio Z-Score]],Table2[Sharpe Ratio Z-Score])</f>
        <v>224</v>
      </c>
      <c r="AV125">
        <f>(Table2[[#This Row],[Rank 1Y]]+Table2[[#This Row],[Rank 6M]]+Table2[[#This Row],[Rank Sharpe]])/3</f>
        <v>193</v>
      </c>
    </row>
    <row r="126" spans="1:48" x14ac:dyDescent="0.3">
      <c r="A126" t="s">
        <v>917</v>
      </c>
      <c r="B126" t="s">
        <v>918</v>
      </c>
      <c r="C126" t="s">
        <v>3182</v>
      </c>
      <c r="D126" t="s">
        <v>701</v>
      </c>
      <c r="E126">
        <v>16714.839845179999</v>
      </c>
      <c r="F126">
        <v>3558.2</v>
      </c>
      <c r="G126">
        <v>14.7186269711931</v>
      </c>
      <c r="H126">
        <f>(Table2[[#This Row],[1Y Return vs Nifty]]-AVERAGE(Table2[1Y Return vs Nifty]))/_xlfn.STDEV.P(Table2[1Y Return vs Nifty])</f>
        <v>-3.6599116699580596E-2</v>
      </c>
      <c r="I126">
        <v>19.280241452785901</v>
      </c>
      <c r="J126">
        <f>(Table2[[#This Row],[1M Return vs Nifty]]-AVERAGE(Table2[1M Return vs Nifty]))/_xlfn.STDEV.P(Table2[1M Return vs Nifty])</f>
        <v>2.1247004374169713</v>
      </c>
      <c r="K126">
        <v>57.2456002149246</v>
      </c>
      <c r="L126">
        <f>(Table2[[#This Row],[6M Return vs Nifty]]-AVERAGE(Table2[6M Return vs Nifty]))/_xlfn.STDEV.P(Table2[6M Return vs Nifty])</f>
        <v>1.5367706200858937</v>
      </c>
      <c r="M126">
        <v>4.5542324191728101</v>
      </c>
      <c r="N126">
        <f>(Table2[[#This Row],[1W Return vs Nifty]]-AVERAGE(Table2[1W Return vs Nifty]))/_xlfn.STDEV.P(Table2[1W Return vs Nifty])</f>
        <v>0.5036799997607383</v>
      </c>
      <c r="O126">
        <v>3318.71</v>
      </c>
      <c r="P126">
        <v>3115.1165486536302</v>
      </c>
      <c r="Q126">
        <v>2690.44172349154</v>
      </c>
      <c r="R126">
        <v>75.521121939954696</v>
      </c>
      <c r="S126" s="1">
        <f>(Table2[[#This Row],[Close Price]]-Table2[[#This Row],[20D EMA]])/Table2[[#This Row],[20D EMA]]</f>
        <v>7.2163581632622251E-2</v>
      </c>
      <c r="T126" s="1">
        <f>(Table2[[#This Row],[Close Price]]-Table2[[#This Row],[50D EMA]])/Table2[[#This Row],[50D EMA]]</f>
        <v>0.1422365566186834</v>
      </c>
      <c r="U126" s="1">
        <f>(Table2[[#This Row],[Close Price]]-Table2[[#This Row],[200D EMA]])/Table2[[#This Row],[200D EMA]]</f>
        <v>0.32253375679229368</v>
      </c>
      <c r="V126">
        <v>0.69842046133067903</v>
      </c>
      <c r="W126">
        <v>3520.05</v>
      </c>
      <c r="X126">
        <v>3595.65</v>
      </c>
      <c r="Y126">
        <v>3445</v>
      </c>
      <c r="Z126">
        <v>3595.65</v>
      </c>
      <c r="AA126">
        <v>3445</v>
      </c>
      <c r="AB126">
        <v>3595.65</v>
      </c>
      <c r="AC126" s="1">
        <f>(Table2[[#This Row],[Close Price]]/Table2[[#This Row],[Day Low]])-1</f>
        <v>1.0837914234172796E-2</v>
      </c>
      <c r="AD126" s="1">
        <f>(Table2[[#This Row],[Day High]]/Table2[[#This Row],[Close Price]])-1</f>
        <v>1.0524984542746418E-2</v>
      </c>
      <c r="AE126" s="1">
        <f>(Table2[[#This Row],[Close Price]]/Table2[[#This Row],[Current Week Low]])-1</f>
        <v>3.2859216255442636E-2</v>
      </c>
      <c r="AF126" s="1">
        <f>(Table2[[#This Row],[Current Week High]]/Table2[[#This Row],[Close Price]])-1</f>
        <v>1.0524984542746418E-2</v>
      </c>
      <c r="AG126" s="1">
        <f>(Table2[[#This Row],[Close Price]]/Table2[[#This Row],[Current Month Low]])-1</f>
        <v>3.2859216255442636E-2</v>
      </c>
      <c r="AH126" s="1">
        <f>(Table2[[#This Row],[Current Month High]]/Table2[[#This Row],[Close Price]])-1</f>
        <v>1.0524984542746418E-2</v>
      </c>
      <c r="AI126">
        <v>1.0524984542746401</v>
      </c>
      <c r="AJ126">
        <v>68.315988647114395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0.26</v>
      </c>
      <c r="AM126" t="s">
        <v>3217</v>
      </c>
      <c r="AN126">
        <v>7.1</v>
      </c>
      <c r="AO126" t="s">
        <v>3217</v>
      </c>
      <c r="AP126">
        <v>0.10665271981596899</v>
      </c>
      <c r="AQ126">
        <f>(Table2[[#This Row],[Sharpe Ratio]]-AVERAGE(Table2[Sharpe Ratio]))/_xlfn.STDEV.P(Table2[Sharpe Ratio])</f>
        <v>0.54783414772871641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4.6763860882927393</v>
      </c>
      <c r="AS126">
        <f>_xlfn.RANK.AVG(Table2[[#This Row],[1Y Return vs Nifty Z-Score]],Table2[1Y Return vs Nifty Z-Score])</f>
        <v>318</v>
      </c>
      <c r="AT126">
        <f>_xlfn.RANK.AVG(Table2[[#This Row],[6M Return vs Nifty Z-Score]],Table2[6M Return vs Nifty Z-Score])</f>
        <v>54</v>
      </c>
      <c r="AU126">
        <f>_xlfn.RANK.AVG(Table2[[#This Row],[Sharpe Ratio Z-Score]],Table2[Sharpe Ratio Z-Score])</f>
        <v>209</v>
      </c>
      <c r="AV126">
        <f>(Table2[[#This Row],[Rank 1Y]]+Table2[[#This Row],[Rank 6M]]+Table2[[#This Row],[Rank Sharpe]])/3</f>
        <v>193.66666666666666</v>
      </c>
    </row>
    <row r="127" spans="1:48" x14ac:dyDescent="0.3">
      <c r="A127" t="s">
        <v>1770</v>
      </c>
      <c r="B127" t="s">
        <v>1771</v>
      </c>
      <c r="C127" t="s">
        <v>3173</v>
      </c>
      <c r="D127" t="s">
        <v>123</v>
      </c>
      <c r="E127">
        <v>4655.1113400000004</v>
      </c>
      <c r="F127">
        <v>501.65</v>
      </c>
      <c r="G127">
        <v>87.397808429909603</v>
      </c>
      <c r="H127">
        <f>(Table2[[#This Row],[1Y Return vs Nifty]]-AVERAGE(Table2[1Y Return vs Nifty]))/_xlfn.STDEV.P(Table2[1Y Return vs Nifty])</f>
        <v>1.3822455070680535</v>
      </c>
      <c r="I127">
        <v>-9.7928619564092507</v>
      </c>
      <c r="J127">
        <f>(Table2[[#This Row],[1M Return vs Nifty]]-AVERAGE(Table2[1M Return vs Nifty]))/_xlfn.STDEV.P(Table2[1M Return vs Nifty])</f>
        <v>-0.95321325099416632</v>
      </c>
      <c r="K127">
        <v>12.4634010125049</v>
      </c>
      <c r="L127">
        <f>(Table2[[#This Row],[6M Return vs Nifty]]-AVERAGE(Table2[6M Return vs Nifty]))/_xlfn.STDEV.P(Table2[6M Return vs Nifty])</f>
        <v>0.13902894401236701</v>
      </c>
      <c r="M127">
        <v>1.22576834581181</v>
      </c>
      <c r="N127">
        <f>(Table2[[#This Row],[1W Return vs Nifty]]-AVERAGE(Table2[1W Return vs Nifty]))/_xlfn.STDEV.P(Table2[1W Return vs Nifty])</f>
        <v>-0.15285320852342235</v>
      </c>
      <c r="O127">
        <v>496.95</v>
      </c>
      <c r="P127">
        <v>527.20188350510705</v>
      </c>
      <c r="Q127">
        <v>479.89253786854903</v>
      </c>
      <c r="R127">
        <v>62.104616707507198</v>
      </c>
      <c r="S127" s="1">
        <f>(Table2[[#This Row],[Close Price]]-Table2[[#This Row],[20D EMA]])/Table2[[#This Row],[20D EMA]]</f>
        <v>9.4576919207163476E-3</v>
      </c>
      <c r="T127" s="1">
        <f>(Table2[[#This Row],[Close Price]]-Table2[[#This Row],[50D EMA]])/Table2[[#This Row],[50D EMA]]</f>
        <v>-4.8466980685321369E-2</v>
      </c>
      <c r="U127" s="1">
        <f>(Table2[[#This Row],[Close Price]]-Table2[[#This Row],[200D EMA]])/Table2[[#This Row],[200D EMA]]</f>
        <v>4.5338196397233209E-2</v>
      </c>
      <c r="V127">
        <v>0.77482663623620696</v>
      </c>
      <c r="W127">
        <v>488.5</v>
      </c>
      <c r="X127">
        <v>508.9</v>
      </c>
      <c r="Y127">
        <v>481.55</v>
      </c>
      <c r="Z127">
        <v>508.9</v>
      </c>
      <c r="AA127">
        <v>481.55</v>
      </c>
      <c r="AB127">
        <v>508.9</v>
      </c>
      <c r="AC127" s="1">
        <f>(Table2[[#This Row],[Close Price]]/Table2[[#This Row],[Day Low]])-1</f>
        <v>2.6919140225179161E-2</v>
      </c>
      <c r="AD127" s="1">
        <f>(Table2[[#This Row],[Day High]]/Table2[[#This Row],[Close Price]])-1</f>
        <v>1.4452307385627527E-2</v>
      </c>
      <c r="AE127" s="1">
        <f>(Table2[[#This Row],[Close Price]]/Table2[[#This Row],[Current Week Low]])-1</f>
        <v>4.1740213892638378E-2</v>
      </c>
      <c r="AF127" s="1">
        <f>(Table2[[#This Row],[Current Week High]]/Table2[[#This Row],[Close Price]])-1</f>
        <v>1.4452307385627527E-2</v>
      </c>
      <c r="AG127" s="1">
        <f>(Table2[[#This Row],[Close Price]]/Table2[[#This Row],[Current Month Low]])-1</f>
        <v>4.1740213892638378E-2</v>
      </c>
      <c r="AH127" s="1">
        <f>(Table2[[#This Row],[Current Month High]]/Table2[[#This Row],[Close Price]])-1</f>
        <v>1.4452307385627527E-2</v>
      </c>
      <c r="AI127">
        <v>44.9915279577394</v>
      </c>
      <c r="AJ127">
        <v>115.99569429493999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0</v>
      </c>
      <c r="AM127" t="s">
        <v>3216</v>
      </c>
      <c r="AN127">
        <v>4.2</v>
      </c>
      <c r="AO127" t="s">
        <v>3217</v>
      </c>
      <c r="AP127">
        <v>8.0536047219333995E-2</v>
      </c>
      <c r="AQ127">
        <f>(Table2[[#This Row],[Sharpe Ratio]]-AVERAGE(Table2[Sharpe Ratio]))/_xlfn.STDEV.P(Table2[Sharpe Ratio])</f>
        <v>0.24385127388592173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57</v>
      </c>
      <c r="AT127">
        <f>_xlfn.RANK.AVG(Table2[[#This Row],[6M Return vs Nifty Z-Score]],Table2[6M Return vs Nifty Z-Score])</f>
        <v>243</v>
      </c>
      <c r="AU127">
        <f>_xlfn.RANK.AVG(Table2[[#This Row],[Sharpe Ratio Z-Score]],Table2[Sharpe Ratio Z-Score])</f>
        <v>282</v>
      </c>
      <c r="AV127">
        <f>(Table2[[#This Row],[Rank 1Y]]+Table2[[#This Row],[Rank 6M]]+Table2[[#This Row],[Rank Sharpe]])/3</f>
        <v>194</v>
      </c>
    </row>
    <row r="128" spans="1:48" x14ac:dyDescent="0.3">
      <c r="A128" t="s">
        <v>1560</v>
      </c>
      <c r="B128" t="s">
        <v>1561</v>
      </c>
      <c r="C128" t="s">
        <v>3183</v>
      </c>
      <c r="D128" t="s">
        <v>97</v>
      </c>
      <c r="E128">
        <v>6498.9669223250003</v>
      </c>
      <c r="F128">
        <v>1373.95</v>
      </c>
      <c r="G128">
        <v>58.486960114886301</v>
      </c>
      <c r="H128">
        <f>(Table2[[#This Row],[1Y Return vs Nifty]]-AVERAGE(Table2[1Y Return vs Nifty]))/_xlfn.STDEV.P(Table2[1Y Return vs Nifty])</f>
        <v>0.8178472725662973</v>
      </c>
      <c r="I128">
        <v>28.048081550728199</v>
      </c>
      <c r="J128">
        <f>(Table2[[#This Row],[1M Return vs Nifty]]-AVERAGE(Table2[1M Return vs Nifty]))/_xlfn.STDEV.P(Table2[1M Return vs Nifty])</f>
        <v>3.0529348496648701</v>
      </c>
      <c r="K128">
        <v>57.767245671675902</v>
      </c>
      <c r="L128">
        <f>(Table2[[#This Row],[6M Return vs Nifty]]-AVERAGE(Table2[6M Return vs Nifty]))/_xlfn.STDEV.P(Table2[6M Return vs Nifty])</f>
        <v>1.553052214291216</v>
      </c>
      <c r="M128">
        <v>4.2492651819242804</v>
      </c>
      <c r="N128">
        <f>(Table2[[#This Row],[1W Return vs Nifty]]-AVERAGE(Table2[1W Return vs Nifty]))/_xlfn.STDEV.P(Table2[1W Return vs Nifty])</f>
        <v>0.44352579221054067</v>
      </c>
      <c r="O128">
        <v>1255.17</v>
      </c>
      <c r="P128">
        <v>1132.0610772397599</v>
      </c>
      <c r="Q128">
        <v>919.04492565472196</v>
      </c>
      <c r="R128">
        <v>69.558549282289306</v>
      </c>
      <c r="S128" s="1">
        <f>(Table2[[#This Row],[Close Price]]-Table2[[#This Row],[20D EMA]])/Table2[[#This Row],[20D EMA]]</f>
        <v>9.4632599568185954E-2</v>
      </c>
      <c r="T128" s="1">
        <f>(Table2[[#This Row],[Close Price]]-Table2[[#This Row],[50D EMA]])/Table2[[#This Row],[50D EMA]]</f>
        <v>0.21367126529075986</v>
      </c>
      <c r="U128" s="1">
        <f>(Table2[[#This Row],[Close Price]]-Table2[[#This Row],[200D EMA]])/Table2[[#This Row],[200D EMA]]</f>
        <v>0.49497588381896185</v>
      </c>
      <c r="V128">
        <v>1.1250607924292</v>
      </c>
      <c r="W128">
        <v>1348.2</v>
      </c>
      <c r="X128">
        <v>1399.8</v>
      </c>
      <c r="Y128">
        <v>1322.3</v>
      </c>
      <c r="Z128">
        <v>1399.95</v>
      </c>
      <c r="AA128">
        <v>1322.3</v>
      </c>
      <c r="AB128">
        <v>1399.95</v>
      </c>
      <c r="AC128" s="1">
        <f>(Table2[[#This Row],[Close Price]]/Table2[[#This Row],[Day Low]])-1</f>
        <v>1.909954012757753E-2</v>
      </c>
      <c r="AD128" s="1">
        <f>(Table2[[#This Row],[Day High]]/Table2[[#This Row],[Close Price]])-1</f>
        <v>1.8814367335055815E-2</v>
      </c>
      <c r="AE128" s="1">
        <f>(Table2[[#This Row],[Close Price]]/Table2[[#This Row],[Current Week Low]])-1</f>
        <v>3.9060727520229932E-2</v>
      </c>
      <c r="AF128" s="1">
        <f>(Table2[[#This Row],[Current Week High]]/Table2[[#This Row],[Close Price]])-1</f>
        <v>1.8923541613595773E-2</v>
      </c>
      <c r="AG128" s="1">
        <f>(Table2[[#This Row],[Close Price]]/Table2[[#This Row],[Current Month Low]])-1</f>
        <v>3.9060727520229932E-2</v>
      </c>
      <c r="AH128" s="1">
        <f>(Table2[[#This Row],[Current Month High]]/Table2[[#This Row],[Close Price]])-1</f>
        <v>1.8923541613595773E-2</v>
      </c>
      <c r="AI128">
        <v>1.89235416135957</v>
      </c>
      <c r="AJ128">
        <v>120.219586472191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0.42</v>
      </c>
      <c r="AM128" t="s">
        <v>3217</v>
      </c>
      <c r="AN128">
        <v>16.27</v>
      </c>
      <c r="AO128" t="s">
        <v>3217</v>
      </c>
      <c r="AP128">
        <v>3.5817914769167E-2</v>
      </c>
      <c r="AQ128">
        <f>(Table2[[#This Row],[Sharpe Ratio]]-AVERAGE(Table2[Sharpe Ratio]))/_xlfn.STDEV.P(Table2[Sharpe Ratio])</f>
        <v>-0.27664176996515283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5.5907183587677709</v>
      </c>
      <c r="AS128">
        <f>_xlfn.RANK.AVG(Table2[[#This Row],[1Y Return vs Nifty Z-Score]],Table2[1Y Return vs Nifty Z-Score])</f>
        <v>116</v>
      </c>
      <c r="AT128">
        <f>_xlfn.RANK.AVG(Table2[[#This Row],[6M Return vs Nifty Z-Score]],Table2[6M Return vs Nifty Z-Score])</f>
        <v>51</v>
      </c>
      <c r="AU128">
        <f>_xlfn.RANK.AVG(Table2[[#This Row],[Sharpe Ratio Z-Score]],Table2[Sharpe Ratio Z-Score])</f>
        <v>417</v>
      </c>
      <c r="AV128">
        <f>(Table2[[#This Row],[Rank 1Y]]+Table2[[#This Row],[Rank 6M]]+Table2[[#This Row],[Rank Sharpe]])/3</f>
        <v>194.66666666666666</v>
      </c>
    </row>
    <row r="129" spans="1:48" x14ac:dyDescent="0.3">
      <c r="A129" t="s">
        <v>223</v>
      </c>
      <c r="B129" t="s">
        <v>224</v>
      </c>
      <c r="C129" t="s">
        <v>3175</v>
      </c>
      <c r="D129" t="s">
        <v>51</v>
      </c>
      <c r="E129">
        <v>113822.5859264</v>
      </c>
      <c r="F129">
        <v>3339.15</v>
      </c>
      <c r="G129">
        <v>35.8337097567398</v>
      </c>
      <c r="H129">
        <f>(Table2[[#This Row],[1Y Return vs Nifty]]-AVERAGE(Table2[1Y Return vs Nifty]))/_xlfn.STDEV.P(Table2[1Y Return vs Nifty])</f>
        <v>0.37561000686765289</v>
      </c>
      <c r="I129">
        <v>3.29754312116401</v>
      </c>
      <c r="J129">
        <f>(Table2[[#This Row],[1M Return vs Nifty]]-AVERAGE(Table2[1M Return vs Nifty]))/_xlfn.STDEV.P(Table2[1M Return vs Nifty])</f>
        <v>0.43264282388108222</v>
      </c>
      <c r="K129">
        <v>19.5613366224554</v>
      </c>
      <c r="L129">
        <f>(Table2[[#This Row],[6M Return vs Nifty]]-AVERAGE(Table2[6M Return vs Nifty]))/_xlfn.STDEV.P(Table2[6M Return vs Nifty])</f>
        <v>0.36056965868941931</v>
      </c>
      <c r="M129">
        <v>1.17138575193932</v>
      </c>
      <c r="N129">
        <f>(Table2[[#This Row],[1W Return vs Nifty]]-AVERAGE(Table2[1W Return vs Nifty]))/_xlfn.STDEV.P(Table2[1W Return vs Nifty])</f>
        <v>-0.16358007173810246</v>
      </c>
      <c r="O129">
        <v>3240.58</v>
      </c>
      <c r="P129">
        <v>3263.8777877184498</v>
      </c>
      <c r="Q129">
        <v>2988.3026579950301</v>
      </c>
      <c r="R129">
        <v>73.779442306052303</v>
      </c>
      <c r="S129" s="1">
        <f>(Table2[[#This Row],[Close Price]]-Table2[[#This Row],[20D EMA]])/Table2[[#This Row],[20D EMA]]</f>
        <v>3.0417394417048851E-2</v>
      </c>
      <c r="T129" s="1">
        <f>(Table2[[#This Row],[Close Price]]-Table2[[#This Row],[50D EMA]])/Table2[[#This Row],[50D EMA]]</f>
        <v>2.3062203053309752E-2</v>
      </c>
      <c r="U129" s="1">
        <f>(Table2[[#This Row],[Close Price]]-Table2[[#This Row],[200D EMA]])/Table2[[#This Row],[200D EMA]]</f>
        <v>0.11740689687716145</v>
      </c>
      <c r="V129">
        <v>0.99014697741716495</v>
      </c>
      <c r="W129">
        <v>3341.6</v>
      </c>
      <c r="X129">
        <v>3395</v>
      </c>
      <c r="Y129">
        <v>3301</v>
      </c>
      <c r="Z129">
        <v>3395</v>
      </c>
      <c r="AA129">
        <v>3301</v>
      </c>
      <c r="AB129">
        <v>3395</v>
      </c>
      <c r="AC129" s="1">
        <f>(Table2[[#This Row],[Close Price]]/Table2[[#This Row],[Day Low]])-1</f>
        <v>-7.3318170936076399E-4</v>
      </c>
      <c r="AD129" s="1">
        <f>(Table2[[#This Row],[Day High]]/Table2[[#This Row],[Close Price]])-1</f>
        <v>1.6725813455520155E-2</v>
      </c>
      <c r="AE129" s="1">
        <f>(Table2[[#This Row],[Close Price]]/Table2[[#This Row],[Current Week Low]])-1</f>
        <v>1.1557103907906763E-2</v>
      </c>
      <c r="AF129" s="1">
        <f>(Table2[[#This Row],[Current Week High]]/Table2[[#This Row],[Close Price]])-1</f>
        <v>1.6725813455520155E-2</v>
      </c>
      <c r="AG129" s="1">
        <f>(Table2[[#This Row],[Close Price]]/Table2[[#This Row],[Current Month Low]])-1</f>
        <v>1.1557103907906763E-2</v>
      </c>
      <c r="AH129" s="1">
        <f>(Table2[[#This Row],[Current Month High]]/Table2[[#This Row],[Close Price]])-1</f>
        <v>1.6725813455520155E-2</v>
      </c>
      <c r="AI129">
        <v>7.5333542967521403</v>
      </c>
      <c r="AJ129">
        <v>64.8393148047588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0.01</v>
      </c>
      <c r="AM129" t="s">
        <v>3217</v>
      </c>
      <c r="AN129">
        <v>7.91</v>
      </c>
      <c r="AO129" t="s">
        <v>3217</v>
      </c>
      <c r="AP129">
        <v>0.10874304114139501</v>
      </c>
      <c r="AQ129">
        <f>(Table2[[#This Row],[Sharpe Ratio]]-AVERAGE(Table2[Sharpe Ratio]))/_xlfn.STDEV.P(Table2[Sharpe Ratio])</f>
        <v>0.57216427176755547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189</v>
      </c>
      <c r="AT129">
        <f>_xlfn.RANK.AVG(Table2[[#This Row],[6M Return vs Nifty Z-Score]],Table2[6M Return vs Nifty Z-Score])</f>
        <v>197</v>
      </c>
      <c r="AU129">
        <f>_xlfn.RANK.AVG(Table2[[#This Row],[Sharpe Ratio Z-Score]],Table2[Sharpe Ratio Z-Score])</f>
        <v>199</v>
      </c>
      <c r="AV129">
        <f>(Table2[[#This Row],[Rank 1Y]]+Table2[[#This Row],[Rank 6M]]+Table2[[#This Row],[Rank Sharpe]])/3</f>
        <v>195</v>
      </c>
    </row>
    <row r="130" spans="1:48" x14ac:dyDescent="0.3">
      <c r="A130" t="s">
        <v>1651</v>
      </c>
      <c r="B130" t="s">
        <v>1652</v>
      </c>
      <c r="C130" t="s">
        <v>3169</v>
      </c>
      <c r="D130" t="s">
        <v>285</v>
      </c>
      <c r="E130">
        <v>5680.6650073649998</v>
      </c>
      <c r="F130">
        <v>1153.6500000000001</v>
      </c>
      <c r="G130">
        <v>47.660666732652999</v>
      </c>
      <c r="H130">
        <f>(Table2[[#This Row],[1Y Return vs Nifty]]-AVERAGE(Table2[1Y Return vs Nifty]))/_xlfn.STDEV.P(Table2[1Y Return vs Nifty])</f>
        <v>0.60649612836776012</v>
      </c>
      <c r="I130">
        <v>-3.9966791654517899</v>
      </c>
      <c r="J130">
        <f>(Table2[[#This Row],[1M Return vs Nifty]]-AVERAGE(Table2[1M Return vs Nifty]))/_xlfn.STDEV.P(Table2[1M Return vs Nifty])</f>
        <v>-0.33958249745106117</v>
      </c>
      <c r="K130">
        <v>17.5147248606714</v>
      </c>
      <c r="L130">
        <f>(Table2[[#This Row],[6M Return vs Nifty]]-AVERAGE(Table2[6M Return vs Nifty]))/_xlfn.STDEV.P(Table2[6M Return vs Nifty])</f>
        <v>0.29669082725335189</v>
      </c>
      <c r="M130">
        <v>4.7801634401145501</v>
      </c>
      <c r="N130">
        <f>(Table2[[#This Row],[1W Return vs Nifty]]-AVERAGE(Table2[1W Return vs Nifty]))/_xlfn.STDEV.P(Table2[1W Return vs Nifty])</f>
        <v>0.54824446395818882</v>
      </c>
      <c r="O130">
        <v>1129.32</v>
      </c>
      <c r="P130">
        <v>1193.2406008750499</v>
      </c>
      <c r="Q130">
        <v>1109.4447674903499</v>
      </c>
      <c r="R130">
        <v>63.414874071579099</v>
      </c>
      <c r="S130" s="1">
        <f>(Table2[[#This Row],[Close Price]]-Table2[[#This Row],[20D EMA]])/Table2[[#This Row],[20D EMA]]</f>
        <v>2.1543937944958166E-2</v>
      </c>
      <c r="T130" s="1">
        <f>(Table2[[#This Row],[Close Price]]-Table2[[#This Row],[50D EMA]])/Table2[[#This Row],[50D EMA]]</f>
        <v>-3.3179059483910055E-2</v>
      </c>
      <c r="U130" s="1">
        <f>(Table2[[#This Row],[Close Price]]-Table2[[#This Row],[200D EMA]])/Table2[[#This Row],[200D EMA]]</f>
        <v>3.9844464370809393E-2</v>
      </c>
      <c r="V130">
        <v>1.2293725711785</v>
      </c>
      <c r="W130">
        <v>1130.2</v>
      </c>
      <c r="X130">
        <v>1171.8</v>
      </c>
      <c r="Y130">
        <v>1103.9000000000001</v>
      </c>
      <c r="Z130">
        <v>1171.8</v>
      </c>
      <c r="AA130">
        <v>1103.9000000000001</v>
      </c>
      <c r="AB130">
        <v>1171.8</v>
      </c>
      <c r="AC130" s="1">
        <f>(Table2[[#This Row],[Close Price]]/Table2[[#This Row],[Day Low]])-1</f>
        <v>2.074854008140159E-2</v>
      </c>
      <c r="AD130" s="1">
        <f>(Table2[[#This Row],[Day High]]/Table2[[#This Row],[Close Price]])-1</f>
        <v>1.5732674554674198E-2</v>
      </c>
      <c r="AE130" s="1">
        <f>(Table2[[#This Row],[Close Price]]/Table2[[#This Row],[Current Week Low]])-1</f>
        <v>4.5067487997101141E-2</v>
      </c>
      <c r="AF130" s="1">
        <f>(Table2[[#This Row],[Current Week High]]/Table2[[#This Row],[Close Price]])-1</f>
        <v>1.5732674554674198E-2</v>
      </c>
      <c r="AG130" s="1">
        <f>(Table2[[#This Row],[Close Price]]/Table2[[#This Row],[Current Month Low]])-1</f>
        <v>4.5067487997101141E-2</v>
      </c>
      <c r="AH130" s="1">
        <f>(Table2[[#This Row],[Current Month High]]/Table2[[#This Row],[Close Price]])-1</f>
        <v>1.5732674554674198E-2</v>
      </c>
      <c r="AI130">
        <v>31.196636761582699</v>
      </c>
      <c r="AJ130">
        <v>82.525116683806601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-0.08</v>
      </c>
      <c r="AM130" t="s">
        <v>3218</v>
      </c>
      <c r="AN130">
        <v>6.01</v>
      </c>
      <c r="AO130" t="s">
        <v>3217</v>
      </c>
      <c r="AP130">
        <v>9.6724778233476E-2</v>
      </c>
      <c r="AQ130">
        <f>(Table2[[#This Row],[Sharpe Ratio]]-AVERAGE(Table2[Sharpe Ratio]))/_xlfn.STDEV.P(Table2[Sharpe Ratio])</f>
        <v>0.43227868397570957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147</v>
      </c>
      <c r="AT130">
        <f>_xlfn.RANK.AVG(Table2[[#This Row],[6M Return vs Nifty Z-Score]],Table2[6M Return vs Nifty Z-Score])</f>
        <v>205</v>
      </c>
      <c r="AU130">
        <f>_xlfn.RANK.AVG(Table2[[#This Row],[Sharpe Ratio Z-Score]],Table2[Sharpe Ratio Z-Score])</f>
        <v>238</v>
      </c>
      <c r="AV130">
        <f>(Table2[[#This Row],[Rank 1Y]]+Table2[[#This Row],[Rank 6M]]+Table2[[#This Row],[Rank Sharpe]])/3</f>
        <v>196.66666666666666</v>
      </c>
    </row>
    <row r="131" spans="1:48" x14ac:dyDescent="0.3">
      <c r="A131" t="s">
        <v>1784</v>
      </c>
      <c r="B131" t="s">
        <v>1785</v>
      </c>
      <c r="C131" t="s">
        <v>3170</v>
      </c>
      <c r="D131" t="s">
        <v>243</v>
      </c>
      <c r="E131">
        <v>4575.6305788199998</v>
      </c>
      <c r="F131">
        <v>1676.05</v>
      </c>
      <c r="G131">
        <v>26.889713105123899</v>
      </c>
      <c r="H131">
        <f>(Table2[[#This Row],[1Y Return vs Nifty]]-AVERAGE(Table2[1Y Return vs Nifty]))/_xlfn.STDEV.P(Table2[1Y Return vs Nifty])</f>
        <v>0.2010051020043635</v>
      </c>
      <c r="I131">
        <v>21.9526355211603</v>
      </c>
      <c r="J131">
        <f>(Table2[[#This Row],[1M Return vs Nifty]]-AVERAGE(Table2[1M Return vs Nifty]))/_xlfn.STDEV.P(Table2[1M Return vs Nifty])</f>
        <v>2.4076216711121945</v>
      </c>
      <c r="K131">
        <v>21.829866102751399</v>
      </c>
      <c r="L131">
        <f>(Table2[[#This Row],[6M Return vs Nifty]]-AVERAGE(Table2[6M Return vs Nifty]))/_xlfn.STDEV.P(Table2[6M Return vs Nifty])</f>
        <v>0.43137498434300642</v>
      </c>
      <c r="M131">
        <v>11.273026400796599</v>
      </c>
      <c r="N131">
        <f>(Table2[[#This Row],[1W Return vs Nifty]]-AVERAGE(Table2[1W Return vs Nifty]))/_xlfn.STDEV.P(Table2[1W Return vs Nifty])</f>
        <v>1.8289493346048864</v>
      </c>
      <c r="O131">
        <v>1532.18</v>
      </c>
      <c r="P131">
        <v>1460.8909365406601</v>
      </c>
      <c r="Q131">
        <v>1319.34721434775</v>
      </c>
      <c r="R131">
        <v>69.3329113517552</v>
      </c>
      <c r="S131" s="1">
        <f>(Table2[[#This Row],[Close Price]]-Table2[[#This Row],[20D EMA]])/Table2[[#This Row],[20D EMA]]</f>
        <v>9.3898889164458404E-2</v>
      </c>
      <c r="T131" s="1">
        <f>(Table2[[#This Row],[Close Price]]-Table2[[#This Row],[50D EMA]])/Table2[[#This Row],[50D EMA]]</f>
        <v>0.14727934719673821</v>
      </c>
      <c r="U131" s="1">
        <f>(Table2[[#This Row],[Close Price]]-Table2[[#This Row],[200D EMA]])/Table2[[#This Row],[200D EMA]]</f>
        <v>0.27036308696690908</v>
      </c>
      <c r="V131">
        <v>1.1712993918751999</v>
      </c>
      <c r="W131">
        <v>1660</v>
      </c>
      <c r="X131">
        <v>1733.75</v>
      </c>
      <c r="Y131">
        <v>1660</v>
      </c>
      <c r="Z131">
        <v>1747.5</v>
      </c>
      <c r="AA131">
        <v>1660</v>
      </c>
      <c r="AB131">
        <v>1747.5</v>
      </c>
      <c r="AC131" s="1">
        <f>(Table2[[#This Row],[Close Price]]/Table2[[#This Row],[Day Low]])-1</f>
        <v>9.6686746987950656E-3</v>
      </c>
      <c r="AD131" s="1">
        <f>(Table2[[#This Row],[Day High]]/Table2[[#This Row],[Close Price]])-1</f>
        <v>3.4426180603204015E-2</v>
      </c>
      <c r="AE131" s="1">
        <f>(Table2[[#This Row],[Close Price]]/Table2[[#This Row],[Current Week Low]])-1</f>
        <v>9.6686746987950656E-3</v>
      </c>
      <c r="AF131" s="1">
        <f>(Table2[[#This Row],[Current Week High]]/Table2[[#This Row],[Close Price]])-1</f>
        <v>4.2629993138629585E-2</v>
      </c>
      <c r="AG131" s="1">
        <f>(Table2[[#This Row],[Close Price]]/Table2[[#This Row],[Current Month Low]])-1</f>
        <v>9.6686746987950656E-3</v>
      </c>
      <c r="AH131" s="1">
        <f>(Table2[[#This Row],[Current Month High]]/Table2[[#This Row],[Close Price]])-1</f>
        <v>4.2629993138629585E-2</v>
      </c>
      <c r="AI131">
        <v>4.2629993138629496</v>
      </c>
      <c r="AJ131">
        <v>77.905742490181495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0.19</v>
      </c>
      <c r="AM131" t="s">
        <v>3217</v>
      </c>
      <c r="AN131">
        <v>20.52</v>
      </c>
      <c r="AO131" t="s">
        <v>3217</v>
      </c>
      <c r="AP131">
        <v>0.123508696653337</v>
      </c>
      <c r="AQ131">
        <f>(Table2[[#This Row],[Sharpe Ratio]]-AVERAGE(Table2[Sharpe Ratio]))/_xlfn.STDEV.P(Table2[Sharpe Ratio])</f>
        <v>0.74402791098441146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5.6129790030488627</v>
      </c>
      <c r="AS131">
        <f>_xlfn.RANK.AVG(Table2[[#This Row],[1Y Return vs Nifty Z-Score]],Table2[1Y Return vs Nifty Z-Score])</f>
        <v>249</v>
      </c>
      <c r="AT131">
        <f>_xlfn.RANK.AVG(Table2[[#This Row],[6M Return vs Nifty Z-Score]],Table2[6M Return vs Nifty Z-Score])</f>
        <v>185</v>
      </c>
      <c r="AU131">
        <f>_xlfn.RANK.AVG(Table2[[#This Row],[Sharpe Ratio Z-Score]],Table2[Sharpe Ratio Z-Score])</f>
        <v>156</v>
      </c>
      <c r="AV131">
        <f>(Table2[[#This Row],[Rank 1Y]]+Table2[[#This Row],[Rank 6M]]+Table2[[#This Row],[Rank Sharpe]])/3</f>
        <v>196.66666666666666</v>
      </c>
    </row>
    <row r="132" spans="1:48" x14ac:dyDescent="0.3">
      <c r="A132" t="s">
        <v>239</v>
      </c>
      <c r="B132" t="s">
        <v>240</v>
      </c>
      <c r="C132" t="s">
        <v>3183</v>
      </c>
      <c r="D132" t="s">
        <v>97</v>
      </c>
      <c r="E132">
        <v>109549.73085725</v>
      </c>
      <c r="F132">
        <v>8472.5</v>
      </c>
      <c r="G132">
        <v>63.661661679343602</v>
      </c>
      <c r="H132">
        <f>(Table2[[#This Row],[1Y Return vs Nifty]]-AVERAGE(Table2[1Y Return vs Nifty]))/_xlfn.STDEV.P(Table2[1Y Return vs Nifty])</f>
        <v>0.91886791351149955</v>
      </c>
      <c r="I132">
        <v>12.2090129251624</v>
      </c>
      <c r="J132">
        <f>(Table2[[#This Row],[1M Return vs Nifty]]-AVERAGE(Table2[1M Return vs Nifty]))/_xlfn.STDEV.P(Table2[1M Return vs Nifty])</f>
        <v>1.3760830375912596</v>
      </c>
      <c r="K132">
        <v>43.110651650482403</v>
      </c>
      <c r="L132">
        <f>(Table2[[#This Row],[6M Return vs Nifty]]-AVERAGE(Table2[6M Return vs Nifty]))/_xlfn.STDEV.P(Table2[6M Return vs Nifty])</f>
        <v>1.0955907082112442</v>
      </c>
      <c r="M132">
        <v>1.7078003681720799</v>
      </c>
      <c r="N132">
        <f>(Table2[[#This Row],[1W Return vs Nifty]]-AVERAGE(Table2[1W Return vs Nifty]))/_xlfn.STDEV.P(Table2[1W Return vs Nifty])</f>
        <v>-5.7773308857770656E-2</v>
      </c>
      <c r="O132">
        <v>8045.6</v>
      </c>
      <c r="P132">
        <v>7881.3071462640501</v>
      </c>
      <c r="Q132">
        <v>6897.0113352254803</v>
      </c>
      <c r="R132">
        <v>70.171743084089599</v>
      </c>
      <c r="S132" s="1">
        <f>(Table2[[#This Row],[Close Price]]-Table2[[#This Row],[20D EMA]])/Table2[[#This Row],[20D EMA]]</f>
        <v>5.306005767127369E-2</v>
      </c>
      <c r="T132" s="1">
        <f>(Table2[[#This Row],[Close Price]]-Table2[[#This Row],[50D EMA]])/Table2[[#This Row],[50D EMA]]</f>
        <v>7.501203071576662E-2</v>
      </c>
      <c r="U132" s="1">
        <f>(Table2[[#This Row],[Close Price]]-Table2[[#This Row],[200D EMA]])/Table2[[#This Row],[200D EMA]]</f>
        <v>0.22843063295081756</v>
      </c>
      <c r="V132">
        <v>1.3919508111051699</v>
      </c>
      <c r="W132">
        <v>8356.35</v>
      </c>
      <c r="X132">
        <v>8519.7999999999993</v>
      </c>
      <c r="Y132">
        <v>8229.15</v>
      </c>
      <c r="Z132">
        <v>8519.7999999999993</v>
      </c>
      <c r="AA132">
        <v>8229.15</v>
      </c>
      <c r="AB132">
        <v>8519.7999999999993</v>
      </c>
      <c r="AC132" s="1">
        <f>(Table2[[#This Row],[Close Price]]/Table2[[#This Row],[Day Low]])-1</f>
        <v>1.3899609279170777E-2</v>
      </c>
      <c r="AD132" s="1">
        <f>(Table2[[#This Row],[Day High]]/Table2[[#This Row],[Close Price]])-1</f>
        <v>5.5827677781055129E-3</v>
      </c>
      <c r="AE132" s="1">
        <f>(Table2[[#This Row],[Close Price]]/Table2[[#This Row],[Current Week Low]])-1</f>
        <v>2.9571705461681974E-2</v>
      </c>
      <c r="AF132" s="1">
        <f>(Table2[[#This Row],[Current Week High]]/Table2[[#This Row],[Close Price]])-1</f>
        <v>5.5827677781055129E-3</v>
      </c>
      <c r="AG132" s="1">
        <f>(Table2[[#This Row],[Close Price]]/Table2[[#This Row],[Current Month Low]])-1</f>
        <v>2.9571705461681974E-2</v>
      </c>
      <c r="AH132" s="1">
        <f>(Table2[[#This Row],[Current Month High]]/Table2[[#This Row],[Close Price]])-1</f>
        <v>5.5827677781055129E-3</v>
      </c>
      <c r="AI132">
        <v>0.55827677781055096</v>
      </c>
      <c r="AJ132">
        <v>85.379675517192297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7.0000000000000007E-2</v>
      </c>
      <c r="AM132" t="s">
        <v>3217</v>
      </c>
      <c r="AN132">
        <v>11.26</v>
      </c>
      <c r="AO132" t="s">
        <v>3217</v>
      </c>
      <c r="AP132">
        <v>4.0404461835945003E-2</v>
      </c>
      <c r="AQ132">
        <f>(Table2[[#This Row],[Sharpe Ratio]]-AVERAGE(Table2[Sharpe Ratio]))/_xlfn.STDEV.P(Table2[Sharpe Ratio])</f>
        <v>-0.22325703064908628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3.1095113198071465</v>
      </c>
      <c r="AS132">
        <f>_xlfn.RANK.AVG(Table2[[#This Row],[1Y Return vs Nifty Z-Score]],Table2[1Y Return vs Nifty Z-Score])</f>
        <v>100</v>
      </c>
      <c r="AT132">
        <f>_xlfn.RANK.AVG(Table2[[#This Row],[6M Return vs Nifty Z-Score]],Table2[6M Return vs Nifty Z-Score])</f>
        <v>89</v>
      </c>
      <c r="AU132">
        <f>_xlfn.RANK.AVG(Table2[[#This Row],[Sharpe Ratio Z-Score]],Table2[Sharpe Ratio Z-Score])</f>
        <v>406</v>
      </c>
      <c r="AV132">
        <f>(Table2[[#This Row],[Rank 1Y]]+Table2[[#This Row],[Rank 6M]]+Table2[[#This Row],[Rank Sharpe]])/3</f>
        <v>198.33333333333334</v>
      </c>
    </row>
    <row r="133" spans="1:48" x14ac:dyDescent="0.3">
      <c r="A133" t="s">
        <v>1134</v>
      </c>
      <c r="B133" t="s">
        <v>1135</v>
      </c>
      <c r="C133" t="s">
        <v>3177</v>
      </c>
      <c r="D133" t="s">
        <v>273</v>
      </c>
      <c r="E133">
        <v>11202.062908260001</v>
      </c>
      <c r="F133">
        <v>274.05</v>
      </c>
      <c r="G133">
        <v>21.546495999014802</v>
      </c>
      <c r="H133">
        <f>(Table2[[#This Row],[1Y Return vs Nifty]]-AVERAGE(Table2[1Y Return vs Nifty]))/_xlfn.STDEV.P(Table2[1Y Return vs Nifty])</f>
        <v>9.669469684477254E-2</v>
      </c>
      <c r="I133">
        <v>-5.4724440403672601</v>
      </c>
      <c r="J133">
        <f>(Table2[[#This Row],[1M Return vs Nifty]]-AVERAGE(Table2[1M Return vs Nifty]))/_xlfn.STDEV.P(Table2[1M Return vs Nifty])</f>
        <v>-0.49581889387037353</v>
      </c>
      <c r="K133">
        <v>53.052626601730502</v>
      </c>
      <c r="L133">
        <f>(Table2[[#This Row],[6M Return vs Nifty]]-AVERAGE(Table2[6M Return vs Nifty]))/_xlfn.STDEV.P(Table2[6M Return vs Nifty])</f>
        <v>1.4058995581412335</v>
      </c>
      <c r="M133">
        <v>5.3002922645912003</v>
      </c>
      <c r="N133">
        <f>(Table2[[#This Row],[1W Return vs Nifty]]-AVERAGE(Table2[1W Return vs Nifty]))/_xlfn.STDEV.P(Table2[1W Return vs Nifty])</f>
        <v>0.65083888538750123</v>
      </c>
      <c r="O133">
        <v>272.07</v>
      </c>
      <c r="P133">
        <v>268.852602525164</v>
      </c>
      <c r="Q133">
        <v>233.81656335439001</v>
      </c>
      <c r="R133">
        <v>62.176309656164399</v>
      </c>
      <c r="S133" s="1">
        <f>(Table2[[#This Row],[Close Price]]-Table2[[#This Row],[20D EMA]])/Table2[[#This Row],[20D EMA]]</f>
        <v>7.2775388686735698E-3</v>
      </c>
      <c r="T133" s="1">
        <f>(Table2[[#This Row],[Close Price]]-Table2[[#This Row],[50D EMA]])/Table2[[#This Row],[50D EMA]]</f>
        <v>1.9331772971584102E-2</v>
      </c>
      <c r="U133" s="1">
        <f>(Table2[[#This Row],[Close Price]]-Table2[[#This Row],[200D EMA]])/Table2[[#This Row],[200D EMA]]</f>
        <v>0.17207265417133502</v>
      </c>
      <c r="V133">
        <v>0.153894933699639</v>
      </c>
      <c r="W133">
        <v>274.35000000000002</v>
      </c>
      <c r="X133">
        <v>285.60000000000002</v>
      </c>
      <c r="Y133">
        <v>272.75</v>
      </c>
      <c r="Z133">
        <v>285.60000000000002</v>
      </c>
      <c r="AA133">
        <v>272.75</v>
      </c>
      <c r="AB133">
        <v>285.60000000000002</v>
      </c>
      <c r="AC133" s="1">
        <f>(Table2[[#This Row],[Close Price]]/Table2[[#This Row],[Day Low]])-1</f>
        <v>-1.0934937124111865E-3</v>
      </c>
      <c r="AD133" s="1">
        <f>(Table2[[#This Row],[Day High]]/Table2[[#This Row],[Close Price]])-1</f>
        <v>4.2145593869731934E-2</v>
      </c>
      <c r="AE133" s="1">
        <f>(Table2[[#This Row],[Close Price]]/Table2[[#This Row],[Current Week Low]])-1</f>
        <v>4.7662694775436609E-3</v>
      </c>
      <c r="AF133" s="1">
        <f>(Table2[[#This Row],[Current Week High]]/Table2[[#This Row],[Close Price]])-1</f>
        <v>4.2145593869731934E-2</v>
      </c>
      <c r="AG133" s="1">
        <f>(Table2[[#This Row],[Close Price]]/Table2[[#This Row],[Current Month Low]])-1</f>
        <v>4.7662694775436609E-3</v>
      </c>
      <c r="AH133" s="1">
        <f>(Table2[[#This Row],[Current Month High]]/Table2[[#This Row],[Close Price]])-1</f>
        <v>4.2145593869731934E-2</v>
      </c>
      <c r="AI133">
        <v>28.0788177339901</v>
      </c>
      <c r="AJ133">
        <v>89.719626168224295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0.47</v>
      </c>
      <c r="AM133" t="s">
        <v>3217</v>
      </c>
      <c r="AN133">
        <v>12.7</v>
      </c>
      <c r="AO133" t="s">
        <v>3217</v>
      </c>
      <c r="AP133">
        <v>9.1621881249815004E-2</v>
      </c>
      <c r="AQ133">
        <f>(Table2[[#This Row],[Sharpe Ratio]]-AVERAGE(Table2[Sharpe Ratio]))/_xlfn.STDEV.P(Table2[Sharpe Ratio])</f>
        <v>0.37288393204943004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2.030498178552564</v>
      </c>
      <c r="AS133">
        <f>_xlfn.RANK.AVG(Table2[[#This Row],[1Y Return vs Nifty Z-Score]],Table2[1Y Return vs Nifty Z-Score])</f>
        <v>280</v>
      </c>
      <c r="AT133">
        <f>_xlfn.RANK.AVG(Table2[[#This Row],[6M Return vs Nifty Z-Score]],Table2[6M Return vs Nifty Z-Score])</f>
        <v>63</v>
      </c>
      <c r="AU133">
        <f>_xlfn.RANK.AVG(Table2[[#This Row],[Sharpe Ratio Z-Score]],Table2[Sharpe Ratio Z-Score])</f>
        <v>253</v>
      </c>
      <c r="AV133">
        <f>(Table2[[#This Row],[Rank 1Y]]+Table2[[#This Row],[Rank 6M]]+Table2[[#This Row],[Rank Sharpe]])/3</f>
        <v>198.66666666666666</v>
      </c>
    </row>
    <row r="134" spans="1:48" x14ac:dyDescent="0.3">
      <c r="A134" t="s">
        <v>283</v>
      </c>
      <c r="B134" t="s">
        <v>284</v>
      </c>
      <c r="C134" t="s">
        <v>3185</v>
      </c>
      <c r="D134" t="s">
        <v>285</v>
      </c>
      <c r="E134">
        <v>94829.505587524996</v>
      </c>
      <c r="F134">
        <v>10479.549999999999</v>
      </c>
      <c r="G134">
        <v>53.0315330034448</v>
      </c>
      <c r="H134">
        <f>(Table2[[#This Row],[1Y Return vs Nifty]]-AVERAGE(Table2[1Y Return vs Nifty]))/_xlfn.STDEV.P(Table2[1Y Return vs Nifty])</f>
        <v>0.71134630114545505</v>
      </c>
      <c r="I134">
        <v>1.21333494513997</v>
      </c>
      <c r="J134">
        <f>(Table2[[#This Row],[1M Return vs Nifty]]-AVERAGE(Table2[1M Return vs Nifty]))/_xlfn.STDEV.P(Table2[1M Return vs Nifty])</f>
        <v>0.21199170232059955</v>
      </c>
      <c r="K134">
        <v>1.15104330120404</v>
      </c>
      <c r="L134">
        <f>(Table2[[#This Row],[6M Return vs Nifty]]-AVERAGE(Table2[6M Return vs Nifty]))/_xlfn.STDEV.P(Table2[6M Return vs Nifty])</f>
        <v>-0.21405228266581267</v>
      </c>
      <c r="M134">
        <v>3.3269157653853698</v>
      </c>
      <c r="N134">
        <f>(Table2[[#This Row],[1W Return vs Nifty]]-AVERAGE(Table2[1W Return vs Nifty]))/_xlfn.STDEV.P(Table2[1W Return vs Nifty])</f>
        <v>0.26159412395376347</v>
      </c>
      <c r="O134">
        <v>10340.35</v>
      </c>
      <c r="P134">
        <v>10497.508665056301</v>
      </c>
      <c r="Q134">
        <v>9619.3336008992992</v>
      </c>
      <c r="R134">
        <v>55.677006411542102</v>
      </c>
      <c r="S134" s="1">
        <f>(Table2[[#This Row],[Close Price]]-Table2[[#This Row],[20D EMA]])/Table2[[#This Row],[20D EMA]]</f>
        <v>1.3461826727335043E-2</v>
      </c>
      <c r="T134" s="1">
        <f>(Table2[[#This Row],[Close Price]]-Table2[[#This Row],[50D EMA]])/Table2[[#This Row],[50D EMA]]</f>
        <v>-1.7107549638021807E-3</v>
      </c>
      <c r="U134" s="1">
        <f>(Table2[[#This Row],[Close Price]]-Table2[[#This Row],[200D EMA]])/Table2[[#This Row],[200D EMA]]</f>
        <v>8.9425778831527331E-2</v>
      </c>
      <c r="V134">
        <v>2.0230756444537499</v>
      </c>
      <c r="W134">
        <v>10314.65</v>
      </c>
      <c r="X134">
        <v>11597</v>
      </c>
      <c r="Y134">
        <v>10314.65</v>
      </c>
      <c r="Z134">
        <v>11597</v>
      </c>
      <c r="AA134">
        <v>10314.65</v>
      </c>
      <c r="AB134">
        <v>11597</v>
      </c>
      <c r="AC134" s="1">
        <f>(Table2[[#This Row],[Close Price]]/Table2[[#This Row],[Day Low]])-1</f>
        <v>1.5986969989286948E-2</v>
      </c>
      <c r="AD134" s="1">
        <f>(Table2[[#This Row],[Day High]]/Table2[[#This Row],[Close Price]])-1</f>
        <v>0.10663148703904279</v>
      </c>
      <c r="AE134" s="1">
        <f>(Table2[[#This Row],[Close Price]]/Table2[[#This Row],[Current Week Low]])-1</f>
        <v>1.5986969989286948E-2</v>
      </c>
      <c r="AF134" s="1">
        <f>(Table2[[#This Row],[Current Week High]]/Table2[[#This Row],[Close Price]])-1</f>
        <v>0.10663148703904279</v>
      </c>
      <c r="AG134" s="1">
        <f>(Table2[[#This Row],[Close Price]]/Table2[[#This Row],[Current Month Low]])-1</f>
        <v>1.5986969989286948E-2</v>
      </c>
      <c r="AH134" s="1">
        <f>(Table2[[#This Row],[Current Month High]]/Table2[[#This Row],[Close Price]])-1</f>
        <v>0.10663148703904279</v>
      </c>
      <c r="AI134">
        <v>26.894761702554</v>
      </c>
      <c r="AJ134">
        <v>77.338455160042898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0.01</v>
      </c>
      <c r="AM134" t="s">
        <v>3217</v>
      </c>
      <c r="AN134">
        <v>8.17</v>
      </c>
      <c r="AO134" t="s">
        <v>3217</v>
      </c>
      <c r="AP134">
        <v>0.15154034585023801</v>
      </c>
      <c r="AQ134">
        <f>(Table2[[#This Row],[Sharpe Ratio]]-AVERAGE(Table2[Sharpe Ratio]))/_xlfn.STDEV.P(Table2[Sharpe Ratio])</f>
        <v>1.0702999982841139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125</v>
      </c>
      <c r="AT134">
        <f>_xlfn.RANK.AVG(Table2[[#This Row],[6M Return vs Nifty Z-Score]],Table2[6M Return vs Nifty Z-Score])</f>
        <v>370</v>
      </c>
      <c r="AU134">
        <f>_xlfn.RANK.AVG(Table2[[#This Row],[Sharpe Ratio Z-Score]],Table2[Sharpe Ratio Z-Score])</f>
        <v>104</v>
      </c>
      <c r="AV134">
        <f>(Table2[[#This Row],[Rank 1Y]]+Table2[[#This Row],[Rank 6M]]+Table2[[#This Row],[Rank Sharpe]])/3</f>
        <v>199.66666666666666</v>
      </c>
    </row>
    <row r="135" spans="1:48" x14ac:dyDescent="0.3">
      <c r="A135" t="s">
        <v>613</v>
      </c>
      <c r="B135" t="s">
        <v>614</v>
      </c>
      <c r="C135" t="s">
        <v>3173</v>
      </c>
      <c r="D135" t="s">
        <v>231</v>
      </c>
      <c r="E135">
        <v>31902.354110970002</v>
      </c>
      <c r="F135">
        <v>2384.5500000000002</v>
      </c>
      <c r="G135">
        <v>23.8926048747682</v>
      </c>
      <c r="H135">
        <f>(Table2[[#This Row],[1Y Return vs Nifty]]-AVERAGE(Table2[1Y Return vs Nifty]))/_xlfn.STDEV.P(Table2[1Y Return vs Nifty])</f>
        <v>0.14249548736450415</v>
      </c>
      <c r="I135">
        <v>0.51888121046884095</v>
      </c>
      <c r="J135">
        <f>(Table2[[#This Row],[1M Return vs Nifty]]-AVERAGE(Table2[1M Return vs Nifty]))/_xlfn.STDEV.P(Table2[1M Return vs Nifty])</f>
        <v>0.13847121756779288</v>
      </c>
      <c r="K135">
        <v>42.361143969626298</v>
      </c>
      <c r="L135">
        <f>(Table2[[#This Row],[6M Return vs Nifty]]-AVERAGE(Table2[6M Return vs Nifty]))/_xlfn.STDEV.P(Table2[6M Return vs Nifty])</f>
        <v>1.072197079923038</v>
      </c>
      <c r="M135">
        <v>1.4508695547730299</v>
      </c>
      <c r="N135">
        <f>(Table2[[#This Row],[1W Return vs Nifty]]-AVERAGE(Table2[1W Return vs Nifty]))/_xlfn.STDEV.P(Table2[1W Return vs Nifty])</f>
        <v>-0.1084524231609648</v>
      </c>
      <c r="O135">
        <v>2340.5100000000002</v>
      </c>
      <c r="P135">
        <v>2239.0830419610902</v>
      </c>
      <c r="Q135">
        <v>1909.2712382028301</v>
      </c>
      <c r="R135">
        <v>55.678500603445201</v>
      </c>
      <c r="S135" s="1">
        <f>(Table2[[#This Row],[Close Price]]-Table2[[#This Row],[20D EMA]])/Table2[[#This Row],[20D EMA]]</f>
        <v>1.8816411807682922E-2</v>
      </c>
      <c r="T135" s="1">
        <f>(Table2[[#This Row],[Close Price]]-Table2[[#This Row],[50D EMA]])/Table2[[#This Row],[50D EMA]]</f>
        <v>6.4967200998272689E-2</v>
      </c>
      <c r="U135" s="1">
        <f>(Table2[[#This Row],[Close Price]]-Table2[[#This Row],[200D EMA]])/Table2[[#This Row],[200D EMA]]</f>
        <v>0.24893202824578411</v>
      </c>
      <c r="V135">
        <v>0.70174698420544801</v>
      </c>
      <c r="W135">
        <v>2350</v>
      </c>
      <c r="X135">
        <v>2430.35</v>
      </c>
      <c r="Y135">
        <v>2350</v>
      </c>
      <c r="Z135">
        <v>2473.6999999999998</v>
      </c>
      <c r="AA135">
        <v>2350</v>
      </c>
      <c r="AB135">
        <v>2473.6999999999998</v>
      </c>
      <c r="AC135" s="1">
        <f>(Table2[[#This Row],[Close Price]]/Table2[[#This Row],[Day Low]])-1</f>
        <v>1.470212765957446E-2</v>
      </c>
      <c r="AD135" s="1">
        <f>(Table2[[#This Row],[Day High]]/Table2[[#This Row],[Close Price]])-1</f>
        <v>1.9206978255855267E-2</v>
      </c>
      <c r="AE135" s="1">
        <f>(Table2[[#This Row],[Close Price]]/Table2[[#This Row],[Current Week Low]])-1</f>
        <v>1.470212765957446E-2</v>
      </c>
      <c r="AF135" s="1">
        <f>(Table2[[#This Row],[Current Week High]]/Table2[[#This Row],[Close Price]])-1</f>
        <v>3.7386508984923683E-2</v>
      </c>
      <c r="AG135" s="1">
        <f>(Table2[[#This Row],[Close Price]]/Table2[[#This Row],[Current Month Low]])-1</f>
        <v>1.470212765957446E-2</v>
      </c>
      <c r="AH135" s="1">
        <f>(Table2[[#This Row],[Current Month High]]/Table2[[#This Row],[Close Price]])-1</f>
        <v>3.7386508984923683E-2</v>
      </c>
      <c r="AI135">
        <v>5.8480635759367399</v>
      </c>
      <c r="AJ135">
        <v>66.769241528831699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0.28000000000000003</v>
      </c>
      <c r="AM135" t="s">
        <v>3217</v>
      </c>
      <c r="AN135">
        <v>5.63</v>
      </c>
      <c r="AO135" t="s">
        <v>3217</v>
      </c>
      <c r="AP135">
        <v>9.4846644667497995E-2</v>
      </c>
      <c r="AQ135">
        <f>(Table2[[#This Row],[Sharpe Ratio]]-AVERAGE(Table2[Sharpe Ratio]))/_xlfn.STDEV.P(Table2[Sharpe Ratio])</f>
        <v>0.41041830200192897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1.6551296636962993</v>
      </c>
      <c r="AS135">
        <f>_xlfn.RANK.AVG(Table2[[#This Row],[1Y Return vs Nifty Z-Score]],Table2[1Y Return vs Nifty Z-Score])</f>
        <v>264</v>
      </c>
      <c r="AT135">
        <f>_xlfn.RANK.AVG(Table2[[#This Row],[6M Return vs Nifty Z-Score]],Table2[6M Return vs Nifty Z-Score])</f>
        <v>91</v>
      </c>
      <c r="AU135">
        <f>_xlfn.RANK.AVG(Table2[[#This Row],[Sharpe Ratio Z-Score]],Table2[Sharpe Ratio Z-Score])</f>
        <v>247</v>
      </c>
      <c r="AV135">
        <f>(Table2[[#This Row],[Rank 1Y]]+Table2[[#This Row],[Rank 6M]]+Table2[[#This Row],[Rank Sharpe]])/3</f>
        <v>200.66666666666666</v>
      </c>
    </row>
    <row r="136" spans="1:48" x14ac:dyDescent="0.3">
      <c r="A136" t="s">
        <v>1124</v>
      </c>
      <c r="B136" t="s">
        <v>1125</v>
      </c>
      <c r="C136" t="s">
        <v>3179</v>
      </c>
      <c r="D136" t="s">
        <v>270</v>
      </c>
      <c r="E136">
        <v>11355.279742180001</v>
      </c>
      <c r="F136">
        <v>1725.95</v>
      </c>
      <c r="G136">
        <v>50.182922867375801</v>
      </c>
      <c r="H136">
        <f>(Table2[[#This Row],[1Y Return vs Nifty]]-AVERAGE(Table2[1Y Return vs Nifty]))/_xlfn.STDEV.P(Table2[1Y Return vs Nifty])</f>
        <v>0.65573566965991348</v>
      </c>
      <c r="I136">
        <v>-11.480686499239701</v>
      </c>
      <c r="J136">
        <f>(Table2[[#This Row],[1M Return vs Nifty]]-AVERAGE(Table2[1M Return vs Nifty]))/_xlfn.STDEV.P(Table2[1M Return vs Nifty])</f>
        <v>-1.1318999976718898</v>
      </c>
      <c r="K136">
        <v>9.5671135767438695</v>
      </c>
      <c r="L136">
        <f>(Table2[[#This Row],[6M Return vs Nifty]]-AVERAGE(Table2[6M Return vs Nifty]))/_xlfn.STDEV.P(Table2[6M Return vs Nifty])</f>
        <v>4.863004161472459E-2</v>
      </c>
      <c r="M136">
        <v>-0.73964706806803904</v>
      </c>
      <c r="N136">
        <f>(Table2[[#This Row],[1W Return vs Nifty]]-AVERAGE(Table2[1W Return vs Nifty]))/_xlfn.STDEV.P(Table2[1W Return vs Nifty])</f>
        <v>-0.54052766101727334</v>
      </c>
      <c r="O136">
        <v>1825.61</v>
      </c>
      <c r="P136">
        <v>1856.9074008477701</v>
      </c>
      <c r="Q136">
        <v>1635.22415843571</v>
      </c>
      <c r="R136">
        <v>33.465683451937501</v>
      </c>
      <c r="S136" s="1">
        <f>(Table2[[#This Row],[Close Price]]-Table2[[#This Row],[20D EMA]])/Table2[[#This Row],[20D EMA]]</f>
        <v>-5.458997266667024E-2</v>
      </c>
      <c r="T136" s="1">
        <f>(Table2[[#This Row],[Close Price]]-Table2[[#This Row],[50D EMA]])/Table2[[#This Row],[50D EMA]]</f>
        <v>-7.0524464918380686E-2</v>
      </c>
      <c r="U136" s="1">
        <f>(Table2[[#This Row],[Close Price]]-Table2[[#This Row],[200D EMA]])/Table2[[#This Row],[200D EMA]]</f>
        <v>5.5482204746216741E-2</v>
      </c>
      <c r="V136">
        <v>1.1998170206090999</v>
      </c>
      <c r="W136">
        <v>1699.6</v>
      </c>
      <c r="X136">
        <v>1730</v>
      </c>
      <c r="Y136">
        <v>1691.1</v>
      </c>
      <c r="Z136">
        <v>1734.95</v>
      </c>
      <c r="AA136">
        <v>1691.1</v>
      </c>
      <c r="AB136">
        <v>1734.95</v>
      </c>
      <c r="AC136" s="1">
        <f>(Table2[[#This Row],[Close Price]]/Table2[[#This Row],[Day Low]])-1</f>
        <v>1.5503647917157082E-2</v>
      </c>
      <c r="AD136" s="1">
        <f>(Table2[[#This Row],[Day High]]/Table2[[#This Row],[Close Price]])-1</f>
        <v>2.3465337929835517E-3</v>
      </c>
      <c r="AE136" s="1">
        <f>(Table2[[#This Row],[Close Price]]/Table2[[#This Row],[Current Week Low]])-1</f>
        <v>2.0607888356690918E-2</v>
      </c>
      <c r="AF136" s="1">
        <f>(Table2[[#This Row],[Current Week High]]/Table2[[#This Row],[Close Price]])-1</f>
        <v>5.2145195399635469E-3</v>
      </c>
      <c r="AG136" s="1">
        <f>(Table2[[#This Row],[Close Price]]/Table2[[#This Row],[Current Month Low]])-1</f>
        <v>2.0607888356690918E-2</v>
      </c>
      <c r="AH136" s="1">
        <f>(Table2[[#This Row],[Current Month High]]/Table2[[#This Row],[Close Price]])-1</f>
        <v>5.2145195399635469E-3</v>
      </c>
      <c r="AI136">
        <v>34.934383962455399</v>
      </c>
      <c r="AJ136">
        <v>79.049743243944107</v>
      </c>
      <c r="AK136" t="str">
        <f>IF(AND(Table2[[#This Row],[20D EMA]]&gt;Table2[[#This Row],[50D EMA]],Table2[[#This Row],[50D EMA]]&gt;Table2[[#This Row],[200D EMA]]),"Uptrend","Downtrend/NoTrend")</f>
        <v>Downtrend/NoTrend</v>
      </c>
      <c r="AL136">
        <v>0.01</v>
      </c>
      <c r="AM136" t="s">
        <v>3217</v>
      </c>
      <c r="AN136">
        <v>-16.89</v>
      </c>
      <c r="AO136" t="s">
        <v>3218</v>
      </c>
      <c r="AP136">
        <v>0.11220497917628</v>
      </c>
      <c r="AQ136">
        <f>(Table2[[#This Row],[Sharpe Ratio]]-AVERAGE(Table2[Sharpe Ratio]))/_xlfn.STDEV.P(Table2[Sharpe Ratio])</f>
        <v>0.61245921627153532</v>
      </c>
      <c r="AR1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6">
        <f>_xlfn.RANK.AVG(Table2[[#This Row],[1Y Return vs Nifty Z-Score]],Table2[1Y Return vs Nifty Z-Score])</f>
        <v>138</v>
      </c>
      <c r="AT136">
        <f>_xlfn.RANK.AVG(Table2[[#This Row],[6M Return vs Nifty Z-Score]],Table2[6M Return vs Nifty Z-Score])</f>
        <v>277</v>
      </c>
      <c r="AU136">
        <f>_xlfn.RANK.AVG(Table2[[#This Row],[Sharpe Ratio Z-Score]],Table2[Sharpe Ratio Z-Score])</f>
        <v>187</v>
      </c>
      <c r="AV136">
        <f>(Table2[[#This Row],[Rank 1Y]]+Table2[[#This Row],[Rank 6M]]+Table2[[#This Row],[Rank Sharpe]])/3</f>
        <v>200.66666666666666</v>
      </c>
    </row>
    <row r="137" spans="1:48" x14ac:dyDescent="0.3">
      <c r="A137" t="s">
        <v>710</v>
      </c>
      <c r="B137" t="s">
        <v>711</v>
      </c>
      <c r="C137" t="s">
        <v>3171</v>
      </c>
      <c r="D137" t="s">
        <v>210</v>
      </c>
      <c r="E137">
        <v>25046.069751849998</v>
      </c>
      <c r="F137">
        <v>868.55</v>
      </c>
      <c r="G137">
        <v>71.381473220386397</v>
      </c>
      <c r="H137">
        <f>(Table2[[#This Row],[1Y Return vs Nifty]]-AVERAGE(Table2[1Y Return vs Nifty]))/_xlfn.STDEV.P(Table2[1Y Return vs Nifty])</f>
        <v>1.0695742489664413</v>
      </c>
      <c r="I137">
        <v>7.2988118158773201</v>
      </c>
      <c r="J137">
        <f>(Table2[[#This Row],[1M Return vs Nifty]]-AVERAGE(Table2[1M Return vs Nifty]))/_xlfn.STDEV.P(Table2[1M Return vs Nifty])</f>
        <v>0.85624946515123768</v>
      </c>
      <c r="K137">
        <v>45.9755405006361</v>
      </c>
      <c r="L137">
        <f>(Table2[[#This Row],[6M Return vs Nifty]]-AVERAGE(Table2[6M Return vs Nifty]))/_xlfn.STDEV.P(Table2[6M Return vs Nifty])</f>
        <v>1.1850095981830839</v>
      </c>
      <c r="M137">
        <v>0.94239472734584395</v>
      </c>
      <c r="N137">
        <f>(Table2[[#This Row],[1W Return vs Nifty]]-AVERAGE(Table2[1W Return vs Nifty]))/_xlfn.STDEV.P(Table2[1W Return vs Nifty])</f>
        <v>-0.20874811583623876</v>
      </c>
      <c r="O137">
        <v>832.61</v>
      </c>
      <c r="P137">
        <v>789.88204630950304</v>
      </c>
      <c r="Q137">
        <v>667.45116824432296</v>
      </c>
      <c r="R137">
        <v>63.591131249786201</v>
      </c>
      <c r="S137" s="1">
        <f>(Table2[[#This Row],[Close Price]]-Table2[[#This Row],[20D EMA]])/Table2[[#This Row],[20D EMA]]</f>
        <v>4.3165467625899206E-2</v>
      </c>
      <c r="T137" s="1">
        <f>(Table2[[#This Row],[Close Price]]-Table2[[#This Row],[50D EMA]])/Table2[[#This Row],[50D EMA]]</f>
        <v>9.9594558526871615E-2</v>
      </c>
      <c r="U137" s="1">
        <f>(Table2[[#This Row],[Close Price]]-Table2[[#This Row],[200D EMA]])/Table2[[#This Row],[200D EMA]]</f>
        <v>0.30129369955955193</v>
      </c>
      <c r="V137">
        <v>0.89187551520597197</v>
      </c>
      <c r="W137">
        <v>864.8</v>
      </c>
      <c r="X137">
        <v>887.7</v>
      </c>
      <c r="Y137">
        <v>864.8</v>
      </c>
      <c r="Z137">
        <v>911.85</v>
      </c>
      <c r="AA137">
        <v>864.8</v>
      </c>
      <c r="AB137">
        <v>911.85</v>
      </c>
      <c r="AC137" s="1">
        <f>(Table2[[#This Row],[Close Price]]/Table2[[#This Row],[Day Low]])-1</f>
        <v>4.3362627197038872E-3</v>
      </c>
      <c r="AD137" s="1">
        <f>(Table2[[#This Row],[Day High]]/Table2[[#This Row],[Close Price]])-1</f>
        <v>2.2048241321743323E-2</v>
      </c>
      <c r="AE137" s="1">
        <f>(Table2[[#This Row],[Close Price]]/Table2[[#This Row],[Current Week Low]])-1</f>
        <v>4.3362627197038872E-3</v>
      </c>
      <c r="AF137" s="1">
        <f>(Table2[[#This Row],[Current Week High]]/Table2[[#This Row],[Close Price]])-1</f>
        <v>4.9853203615220831E-2</v>
      </c>
      <c r="AG137" s="1">
        <f>(Table2[[#This Row],[Close Price]]/Table2[[#This Row],[Current Month Low]])-1</f>
        <v>4.3362627197038872E-3</v>
      </c>
      <c r="AH137" s="1">
        <f>(Table2[[#This Row],[Current Month High]]/Table2[[#This Row],[Close Price]])-1</f>
        <v>4.9853203615220831E-2</v>
      </c>
      <c r="AI137">
        <v>4.9853203615220796</v>
      </c>
      <c r="AJ137">
        <v>94.089385474860293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0.13</v>
      </c>
      <c r="AM137" t="s">
        <v>3217</v>
      </c>
      <c r="AN137">
        <v>11.25</v>
      </c>
      <c r="AO137" t="s">
        <v>3217</v>
      </c>
      <c r="AP137">
        <v>2.8704620205238E-2</v>
      </c>
      <c r="AQ137">
        <f>(Table2[[#This Row],[Sharpe Ratio]]-AVERAGE(Table2[Sharpe Ratio]))/_xlfn.STDEV.P(Table2[Sharpe Ratio])</f>
        <v>-0.35943638003780315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2.5426488164267211</v>
      </c>
      <c r="AS137">
        <f>_xlfn.RANK.AVG(Table2[[#This Row],[1Y Return vs Nifty Z-Score]],Table2[1Y Return vs Nifty Z-Score])</f>
        <v>83</v>
      </c>
      <c r="AT137">
        <f>_xlfn.RANK.AVG(Table2[[#This Row],[6M Return vs Nifty Z-Score]],Table2[6M Return vs Nifty Z-Score])</f>
        <v>82</v>
      </c>
      <c r="AU137">
        <f>_xlfn.RANK.AVG(Table2[[#This Row],[Sharpe Ratio Z-Score]],Table2[Sharpe Ratio Z-Score])</f>
        <v>438</v>
      </c>
      <c r="AV137">
        <f>(Table2[[#This Row],[Rank 1Y]]+Table2[[#This Row],[Rank 6M]]+Table2[[#This Row],[Rank Sharpe]])/3</f>
        <v>201</v>
      </c>
    </row>
    <row r="138" spans="1:48" x14ac:dyDescent="0.3">
      <c r="A138" t="s">
        <v>1480</v>
      </c>
      <c r="B138" t="s">
        <v>1481</v>
      </c>
      <c r="C138" t="s">
        <v>3180</v>
      </c>
      <c r="D138" t="s">
        <v>217</v>
      </c>
      <c r="E138">
        <v>7242.1270030599999</v>
      </c>
      <c r="F138">
        <v>1787.35</v>
      </c>
      <c r="G138">
        <v>54.183874072925001</v>
      </c>
      <c r="H138">
        <f>(Table2[[#This Row],[1Y Return vs Nifty]]-AVERAGE(Table2[1Y Return vs Nifty]))/_xlfn.STDEV.P(Table2[1Y Return vs Nifty])</f>
        <v>0.73384232955913975</v>
      </c>
      <c r="I138">
        <v>8.2991996977731493</v>
      </c>
      <c r="J138">
        <f>(Table2[[#This Row],[1M Return vs Nifty]]-AVERAGE(Table2[1M Return vs Nifty]))/_xlfn.STDEV.P(Table2[1M Return vs Nifty])</f>
        <v>0.96215861121212731</v>
      </c>
      <c r="K138">
        <v>48.568460840584798</v>
      </c>
      <c r="L138">
        <f>(Table2[[#This Row],[6M Return vs Nifty]]-AVERAGE(Table2[6M Return vs Nifty]))/_xlfn.STDEV.P(Table2[6M Return vs Nifty])</f>
        <v>1.2659398089908018</v>
      </c>
      <c r="M138">
        <v>8.6089989597642802</v>
      </c>
      <c r="N138">
        <f>(Table2[[#This Row],[1W Return vs Nifty]]-AVERAGE(Table2[1W Return vs Nifty]))/_xlfn.STDEV.P(Table2[1W Return vs Nifty])</f>
        <v>1.3034749883993491</v>
      </c>
      <c r="O138">
        <v>1679.4</v>
      </c>
      <c r="P138">
        <v>1748.5763208337401</v>
      </c>
      <c r="Q138">
        <v>1624.4035011423</v>
      </c>
      <c r="R138">
        <v>70.254229738052501</v>
      </c>
      <c r="S138" s="1">
        <f>(Table2[[#This Row],[Close Price]]-Table2[[#This Row],[20D EMA]])/Table2[[#This Row],[20D EMA]]</f>
        <v>6.4278909134214482E-2</v>
      </c>
      <c r="T138" s="1">
        <f>(Table2[[#This Row],[Close Price]]-Table2[[#This Row],[50D EMA]])/Table2[[#This Row],[50D EMA]]</f>
        <v>2.2174427678268081E-2</v>
      </c>
      <c r="U138" s="1">
        <f>(Table2[[#This Row],[Close Price]]-Table2[[#This Row],[200D EMA]])/Table2[[#This Row],[200D EMA]]</f>
        <v>0.10031159052730063</v>
      </c>
      <c r="V138">
        <v>0.64505263116348999</v>
      </c>
      <c r="W138">
        <v>1711</v>
      </c>
      <c r="X138">
        <v>1818</v>
      </c>
      <c r="Y138">
        <v>1672.8</v>
      </c>
      <c r="Z138">
        <v>1818</v>
      </c>
      <c r="AA138">
        <v>1672.8</v>
      </c>
      <c r="AB138">
        <v>1818</v>
      </c>
      <c r="AC138" s="1">
        <f>(Table2[[#This Row],[Close Price]]/Table2[[#This Row],[Day Low]])-1</f>
        <v>4.4623027469316234E-2</v>
      </c>
      <c r="AD138" s="1">
        <f>(Table2[[#This Row],[Day High]]/Table2[[#This Row],[Close Price]])-1</f>
        <v>1.7148292164377521E-2</v>
      </c>
      <c r="AE138" s="1">
        <f>(Table2[[#This Row],[Close Price]]/Table2[[#This Row],[Current Week Low]])-1</f>
        <v>6.8478000956480045E-2</v>
      </c>
      <c r="AF138" s="1">
        <f>(Table2[[#This Row],[Current Week High]]/Table2[[#This Row],[Close Price]])-1</f>
        <v>1.7148292164377521E-2</v>
      </c>
      <c r="AG138" s="1">
        <f>(Table2[[#This Row],[Close Price]]/Table2[[#This Row],[Current Month Low]])-1</f>
        <v>6.8478000956480045E-2</v>
      </c>
      <c r="AH138" s="1">
        <f>(Table2[[#This Row],[Current Month High]]/Table2[[#This Row],[Close Price]])-1</f>
        <v>1.7148292164377521E-2</v>
      </c>
      <c r="AI138">
        <v>32.033457353064598</v>
      </c>
      <c r="AJ138">
        <v>99.570120589548793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0.01</v>
      </c>
      <c r="AM138" t="s">
        <v>3217</v>
      </c>
      <c r="AN138">
        <v>13.7</v>
      </c>
      <c r="AO138" t="s">
        <v>3217</v>
      </c>
      <c r="AP138">
        <v>4.0219160814680001E-2</v>
      </c>
      <c r="AQ138">
        <f>(Table2[[#This Row],[Sharpe Ratio]]-AVERAGE(Table2[Sharpe Ratio]))/_xlfn.STDEV.P(Table2[Sharpe Ratio])</f>
        <v>-0.22541382672491556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124</v>
      </c>
      <c r="AT138">
        <f>_xlfn.RANK.AVG(Table2[[#This Row],[6M Return vs Nifty Z-Score]],Table2[6M Return vs Nifty Z-Score])</f>
        <v>73</v>
      </c>
      <c r="AU138">
        <f>_xlfn.RANK.AVG(Table2[[#This Row],[Sharpe Ratio Z-Score]],Table2[Sharpe Ratio Z-Score])</f>
        <v>409</v>
      </c>
      <c r="AV138">
        <f>(Table2[[#This Row],[Rank 1Y]]+Table2[[#This Row],[Rank 6M]]+Table2[[#This Row],[Rank Sharpe]])/3</f>
        <v>202</v>
      </c>
    </row>
    <row r="139" spans="1:48" x14ac:dyDescent="0.3">
      <c r="A139" t="s">
        <v>246</v>
      </c>
      <c r="B139" t="s">
        <v>247</v>
      </c>
      <c r="C139" t="s">
        <v>3176</v>
      </c>
      <c r="D139" t="s">
        <v>217</v>
      </c>
      <c r="E139">
        <v>103002.7035268</v>
      </c>
      <c r="F139">
        <v>34923.699999999997</v>
      </c>
      <c r="G139">
        <v>38.476550786844498</v>
      </c>
      <c r="H139">
        <f>(Table2[[#This Row],[1Y Return vs Nifty]]-AVERAGE(Table2[1Y Return vs Nifty]))/_xlfn.STDEV.P(Table2[1Y Return vs Nifty])</f>
        <v>0.42720360921396622</v>
      </c>
      <c r="I139">
        <v>-1.4009951767308999</v>
      </c>
      <c r="J139">
        <f>(Table2[[#This Row],[1M Return vs Nifty]]-AVERAGE(Table2[1M Return vs Nifty]))/_xlfn.STDEV.P(Table2[1M Return vs Nifty])</f>
        <v>-6.4782412739539802E-2</v>
      </c>
      <c r="K139">
        <v>11.3244828076533</v>
      </c>
      <c r="L139">
        <f>(Table2[[#This Row],[6M Return vs Nifty]]-AVERAGE(Table2[6M Return vs Nifty]))/_xlfn.STDEV.P(Table2[6M Return vs Nifty])</f>
        <v>0.10348103727906144</v>
      </c>
      <c r="M139">
        <v>-2.04091410009194</v>
      </c>
      <c r="N139">
        <f>(Table2[[#This Row],[1W Return vs Nifty]]-AVERAGE(Table2[1W Return vs Nifty]))/_xlfn.STDEV.P(Table2[1W Return vs Nifty])</f>
        <v>-0.79720010829004306</v>
      </c>
      <c r="O139">
        <v>34911.129999999997</v>
      </c>
      <c r="P139">
        <v>35135.957186695901</v>
      </c>
      <c r="Q139">
        <v>32079.5850499886</v>
      </c>
      <c r="R139">
        <v>53.792688728121902</v>
      </c>
      <c r="S139" s="1">
        <f>(Table2[[#This Row],[Close Price]]-Table2[[#This Row],[20D EMA]])/Table2[[#This Row],[20D EMA]]</f>
        <v>3.6005709354007477E-4</v>
      </c>
      <c r="T139" s="1">
        <f>(Table2[[#This Row],[Close Price]]-Table2[[#This Row],[50D EMA]])/Table2[[#This Row],[50D EMA]]</f>
        <v>-6.0410247419209239E-3</v>
      </c>
      <c r="U139" s="1">
        <f>(Table2[[#This Row],[Close Price]]-Table2[[#This Row],[200D EMA]])/Table2[[#This Row],[200D EMA]]</f>
        <v>8.8658096592568222E-2</v>
      </c>
      <c r="V139">
        <v>0.66413872673654994</v>
      </c>
      <c r="W139">
        <v>34625.050000000003</v>
      </c>
      <c r="X139">
        <v>35166</v>
      </c>
      <c r="Y139">
        <v>34589.1</v>
      </c>
      <c r="Z139">
        <v>35166</v>
      </c>
      <c r="AA139">
        <v>34589.1</v>
      </c>
      <c r="AB139">
        <v>35166</v>
      </c>
      <c r="AC139" s="1">
        <f>(Table2[[#This Row],[Close Price]]/Table2[[#This Row],[Day Low]])-1</f>
        <v>8.62525830287586E-3</v>
      </c>
      <c r="AD139" s="1">
        <f>(Table2[[#This Row],[Day High]]/Table2[[#This Row],[Close Price]])-1</f>
        <v>6.9379819434940426E-3</v>
      </c>
      <c r="AE139" s="1">
        <f>(Table2[[#This Row],[Close Price]]/Table2[[#This Row],[Current Week Low]])-1</f>
        <v>9.6735676846173568E-3</v>
      </c>
      <c r="AF139" s="1">
        <f>(Table2[[#This Row],[Current Week High]]/Table2[[#This Row],[Close Price]])-1</f>
        <v>6.9379819434940426E-3</v>
      </c>
      <c r="AG139" s="1">
        <f>(Table2[[#This Row],[Close Price]]/Table2[[#This Row],[Current Month Low]])-1</f>
        <v>9.6735676846173568E-3</v>
      </c>
      <c r="AH139" s="1">
        <f>(Table2[[#This Row],[Current Month High]]/Table2[[#This Row],[Close Price]])-1</f>
        <v>6.9379819434940426E-3</v>
      </c>
      <c r="AI139">
        <v>11.926285015619699</v>
      </c>
      <c r="AJ139">
        <v>63.722750925882501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0.11</v>
      </c>
      <c r="AM139" t="s">
        <v>3217</v>
      </c>
      <c r="AN139">
        <v>5.15</v>
      </c>
      <c r="AO139" t="s">
        <v>3217</v>
      </c>
      <c r="AP139">
        <v>0.119156272000413</v>
      </c>
      <c r="AQ139">
        <f>(Table2[[#This Row],[Sharpe Ratio]]-AVERAGE(Table2[Sharpe Ratio]))/_xlfn.STDEV.P(Table2[Sharpe Ratio])</f>
        <v>0.69336822034868584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181</v>
      </c>
      <c r="AT139">
        <f>_xlfn.RANK.AVG(Table2[[#This Row],[6M Return vs Nifty Z-Score]],Table2[6M Return vs Nifty Z-Score])</f>
        <v>258</v>
      </c>
      <c r="AU139">
        <f>_xlfn.RANK.AVG(Table2[[#This Row],[Sharpe Ratio Z-Score]],Table2[Sharpe Ratio Z-Score])</f>
        <v>168</v>
      </c>
      <c r="AV139">
        <f>(Table2[[#This Row],[Rank 1Y]]+Table2[[#This Row],[Rank 6M]]+Table2[[#This Row],[Rank Sharpe]])/3</f>
        <v>202.33333333333334</v>
      </c>
    </row>
    <row r="140" spans="1:48" x14ac:dyDescent="0.3">
      <c r="A140" t="s">
        <v>878</v>
      </c>
      <c r="B140" t="s">
        <v>879</v>
      </c>
      <c r="C140" t="s">
        <v>3174</v>
      </c>
      <c r="D140" t="s">
        <v>46</v>
      </c>
      <c r="E140">
        <v>17445.517597869999</v>
      </c>
      <c r="F140">
        <v>1461.6</v>
      </c>
      <c r="G140">
        <v>79.851949909667596</v>
      </c>
      <c r="H140">
        <f>(Table2[[#This Row],[1Y Return vs Nifty]]-AVERAGE(Table2[1Y Return vs Nifty]))/_xlfn.STDEV.P(Table2[1Y Return vs Nifty])</f>
        <v>1.2349350864183926</v>
      </c>
      <c r="I140">
        <v>-8.9348420955743002</v>
      </c>
      <c r="J140">
        <f>(Table2[[#This Row],[1M Return vs Nifty]]-AVERAGE(Table2[1M Return vs Nifty]))/_xlfn.STDEV.P(Table2[1M Return vs Nifty])</f>
        <v>-0.86237633422534099</v>
      </c>
      <c r="K140">
        <v>-7.9192550964322503</v>
      </c>
      <c r="L140">
        <f>(Table2[[#This Row],[6M Return vs Nifty]]-AVERAGE(Table2[6M Return vs Nifty]))/_xlfn.STDEV.P(Table2[6M Return vs Nifty])</f>
        <v>-0.49715437033894661</v>
      </c>
      <c r="M140">
        <v>-3.27716561661641</v>
      </c>
      <c r="N140">
        <f>(Table2[[#This Row],[1W Return vs Nifty]]-AVERAGE(Table2[1W Return vs Nifty]))/_xlfn.STDEV.P(Table2[1W Return vs Nifty])</f>
        <v>-1.0410483687792706</v>
      </c>
      <c r="O140">
        <v>1503.25</v>
      </c>
      <c r="P140">
        <v>1545.15564873276</v>
      </c>
      <c r="Q140">
        <v>1336.9905251370301</v>
      </c>
      <c r="R140">
        <v>53.101665129793098</v>
      </c>
      <c r="S140" s="1">
        <f>(Table2[[#This Row],[Close Price]]-Table2[[#This Row],[20D EMA]])/Table2[[#This Row],[20D EMA]]</f>
        <v>-2.7706635622817291E-2</v>
      </c>
      <c r="T140" s="1">
        <f>(Table2[[#This Row],[Close Price]]-Table2[[#This Row],[50D EMA]])/Table2[[#This Row],[50D EMA]]</f>
        <v>-5.4075878246497192E-2</v>
      </c>
      <c r="U140" s="1">
        <f>(Table2[[#This Row],[Close Price]]-Table2[[#This Row],[200D EMA]])/Table2[[#This Row],[200D EMA]]</f>
        <v>9.3201464423391042E-2</v>
      </c>
      <c r="V140">
        <v>0.85578638609698299</v>
      </c>
      <c r="W140">
        <v>1444.5</v>
      </c>
      <c r="X140">
        <v>1513.85</v>
      </c>
      <c r="Y140">
        <v>1416.2</v>
      </c>
      <c r="Z140">
        <v>1513.85</v>
      </c>
      <c r="AA140">
        <v>1416.2</v>
      </c>
      <c r="AB140">
        <v>1513.85</v>
      </c>
      <c r="AC140" s="1">
        <f>(Table2[[#This Row],[Close Price]]/Table2[[#This Row],[Day Low]])-1</f>
        <v>1.1838006230529441E-2</v>
      </c>
      <c r="AD140" s="1">
        <f>(Table2[[#This Row],[Day High]]/Table2[[#This Row],[Close Price]])-1</f>
        <v>3.5748494800218911E-2</v>
      </c>
      <c r="AE140" s="1">
        <f>(Table2[[#This Row],[Close Price]]/Table2[[#This Row],[Current Week Low]])-1</f>
        <v>3.2057618980369851E-2</v>
      </c>
      <c r="AF140" s="1">
        <f>(Table2[[#This Row],[Current Week High]]/Table2[[#This Row],[Close Price]])-1</f>
        <v>3.5748494800218911E-2</v>
      </c>
      <c r="AG140" s="1">
        <f>(Table2[[#This Row],[Close Price]]/Table2[[#This Row],[Current Month Low]])-1</f>
        <v>3.2057618980369851E-2</v>
      </c>
      <c r="AH140" s="1">
        <f>(Table2[[#This Row],[Current Month High]]/Table2[[#This Row],[Close Price]])-1</f>
        <v>3.5748494800218911E-2</v>
      </c>
      <c r="AI140">
        <v>24.657909140667702</v>
      </c>
      <c r="AJ140">
        <v>140.71146245059199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-0.02</v>
      </c>
      <c r="AM140" t="s">
        <v>3218</v>
      </c>
      <c r="AN140">
        <v>6.99</v>
      </c>
      <c r="AO140" t="s">
        <v>3217</v>
      </c>
      <c r="AP140">
        <v>0.201535529966275</v>
      </c>
      <c r="AQ140">
        <f>(Table2[[#This Row],[Sharpe Ratio]]-AVERAGE(Table2[Sharpe Ratio]))/_xlfn.STDEV.P(Table2[Sharpe Ratio])</f>
        <v>1.6522148532358394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74</v>
      </c>
      <c r="AT140">
        <f>_xlfn.RANK.AVG(Table2[[#This Row],[6M Return vs Nifty Z-Score]],Table2[6M Return vs Nifty Z-Score])</f>
        <v>502</v>
      </c>
      <c r="AU140">
        <f>_xlfn.RANK.AVG(Table2[[#This Row],[Sharpe Ratio Z-Score]],Table2[Sharpe Ratio Z-Score])</f>
        <v>31</v>
      </c>
      <c r="AV140">
        <f>(Table2[[#This Row],[Rank 1Y]]+Table2[[#This Row],[Rank 6M]]+Table2[[#This Row],[Rank Sharpe]])/3</f>
        <v>202.33333333333334</v>
      </c>
    </row>
    <row r="141" spans="1:48" x14ac:dyDescent="0.3">
      <c r="A141" t="s">
        <v>876</v>
      </c>
      <c r="B141" t="s">
        <v>877</v>
      </c>
      <c r="C141" t="s">
        <v>3171</v>
      </c>
      <c r="D141" t="s">
        <v>210</v>
      </c>
      <c r="E141">
        <v>17489.749413195001</v>
      </c>
      <c r="F141">
        <v>4213.3500000000004</v>
      </c>
      <c r="G141">
        <v>37.275960522964901</v>
      </c>
      <c r="H141">
        <f>(Table2[[#This Row],[1Y Return vs Nifty]]-AVERAGE(Table2[1Y Return vs Nifty]))/_xlfn.STDEV.P(Table2[1Y Return vs Nifty])</f>
        <v>0.40376565893626626</v>
      </c>
      <c r="I141">
        <v>9.6092449612555406E-2</v>
      </c>
      <c r="J141">
        <f>(Table2[[#This Row],[1M Return vs Nifty]]-AVERAGE(Table2[1M Return vs Nifty]))/_xlfn.STDEV.P(Table2[1M Return vs Nifty])</f>
        <v>9.3711382471056301E-2</v>
      </c>
      <c r="K141">
        <v>-2.1850328642783099</v>
      </c>
      <c r="L141">
        <f>(Table2[[#This Row],[6M Return vs Nifty]]-AVERAGE(Table2[6M Return vs Nifty]))/_xlfn.STDEV.P(Table2[6M Return vs Nifty])</f>
        <v>-0.31817786769957068</v>
      </c>
      <c r="M141">
        <v>0.361000308445036</v>
      </c>
      <c r="N141">
        <f>(Table2[[#This Row],[1W Return vs Nifty]]-AVERAGE(Table2[1W Return vs Nifty]))/_xlfn.STDEV.P(Table2[1W Return vs Nifty])</f>
        <v>-0.32342705924872295</v>
      </c>
      <c r="O141">
        <v>4061.77</v>
      </c>
      <c r="P141">
        <v>4004.1258369193301</v>
      </c>
      <c r="Q141">
        <v>3655.94772386978</v>
      </c>
      <c r="R141">
        <v>71.168860263602198</v>
      </c>
      <c r="S141" s="1">
        <f>(Table2[[#This Row],[Close Price]]-Table2[[#This Row],[20D EMA]])/Table2[[#This Row],[20D EMA]]</f>
        <v>3.7318705884380549E-2</v>
      </c>
      <c r="T141" s="1">
        <f>(Table2[[#This Row],[Close Price]]-Table2[[#This Row],[50D EMA]])/Table2[[#This Row],[50D EMA]]</f>
        <v>5.2252144813121515E-2</v>
      </c>
      <c r="U141" s="1">
        <f>(Table2[[#This Row],[Close Price]]-Table2[[#This Row],[200D EMA]])/Table2[[#This Row],[200D EMA]]</f>
        <v>0.15246450940502404</v>
      </c>
      <c r="V141">
        <v>0.63281019899747104</v>
      </c>
      <c r="W141">
        <v>4152.25</v>
      </c>
      <c r="X141">
        <v>4264.95</v>
      </c>
      <c r="Y141">
        <v>4130.05</v>
      </c>
      <c r="Z141">
        <v>4281.8500000000004</v>
      </c>
      <c r="AA141">
        <v>4130.05</v>
      </c>
      <c r="AB141">
        <v>4281.8500000000004</v>
      </c>
      <c r="AC141" s="1">
        <f>(Table2[[#This Row],[Close Price]]/Table2[[#This Row],[Day Low]])-1</f>
        <v>1.4714913601059809E-2</v>
      </c>
      <c r="AD141" s="1">
        <f>(Table2[[#This Row],[Day High]]/Table2[[#This Row],[Close Price]])-1</f>
        <v>1.2246786998469039E-2</v>
      </c>
      <c r="AE141" s="1">
        <f>(Table2[[#This Row],[Close Price]]/Table2[[#This Row],[Current Week Low]])-1</f>
        <v>2.0169247345673824E-2</v>
      </c>
      <c r="AF141" s="1">
        <f>(Table2[[#This Row],[Current Week High]]/Table2[[#This Row],[Close Price]])-1</f>
        <v>1.6257847081301069E-2</v>
      </c>
      <c r="AG141" s="1">
        <f>(Table2[[#This Row],[Close Price]]/Table2[[#This Row],[Current Month Low]])-1</f>
        <v>2.0169247345673824E-2</v>
      </c>
      <c r="AH141" s="1">
        <f>(Table2[[#This Row],[Current Month High]]/Table2[[#This Row],[Close Price]])-1</f>
        <v>1.6257847081301069E-2</v>
      </c>
      <c r="AI141">
        <v>4.0027531536663101</v>
      </c>
      <c r="AJ141">
        <v>76.290794979079493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0.06</v>
      </c>
      <c r="AM141" t="s">
        <v>3217</v>
      </c>
      <c r="AN141">
        <v>10.25</v>
      </c>
      <c r="AO141" t="s">
        <v>3217</v>
      </c>
      <c r="AP141">
        <v>0.26651004792503502</v>
      </c>
      <c r="AQ141">
        <f>(Table2[[#This Row],[Sharpe Ratio]]-AVERAGE(Table2[Sharpe Ratio]))/_xlfn.STDEV.P(Table2[Sharpe Ratio])</f>
        <v>2.4084804388525534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2.2643525533115825</v>
      </c>
      <c r="AS141">
        <f>_xlfn.RANK.AVG(Table2[[#This Row],[1Y Return vs Nifty Z-Score]],Table2[1Y Return vs Nifty Z-Score])</f>
        <v>185</v>
      </c>
      <c r="AT141">
        <f>_xlfn.RANK.AVG(Table2[[#This Row],[6M Return vs Nifty Z-Score]],Table2[6M Return vs Nifty Z-Score])</f>
        <v>419</v>
      </c>
      <c r="AU141">
        <f>_xlfn.RANK.AVG(Table2[[#This Row],[Sharpe Ratio Z-Score]],Table2[Sharpe Ratio Z-Score])</f>
        <v>4</v>
      </c>
      <c r="AV141">
        <f>(Table2[[#This Row],[Rank 1Y]]+Table2[[#This Row],[Rank 6M]]+Table2[[#This Row],[Rank Sharpe]])/3</f>
        <v>202.66666666666666</v>
      </c>
    </row>
    <row r="142" spans="1:48" x14ac:dyDescent="0.3">
      <c r="A142" t="s">
        <v>697</v>
      </c>
      <c r="B142" t="s">
        <v>698</v>
      </c>
      <c r="C142" t="s">
        <v>3175</v>
      </c>
      <c r="D142" t="s">
        <v>51</v>
      </c>
      <c r="E142">
        <v>25606.442564550001</v>
      </c>
      <c r="F142">
        <v>1429.65</v>
      </c>
      <c r="G142">
        <v>59.807798745237498</v>
      </c>
      <c r="H142">
        <f>(Table2[[#This Row],[1Y Return vs Nifty]]-AVERAGE(Table2[1Y Return vs Nifty]))/_xlfn.STDEV.P(Table2[1Y Return vs Nifty])</f>
        <v>0.84363271417316121</v>
      </c>
      <c r="I142">
        <v>-1.0544056119818199</v>
      </c>
      <c r="J142">
        <f>(Table2[[#This Row],[1M Return vs Nifty]]-AVERAGE(Table2[1M Return vs Nifty]))/_xlfn.STDEV.P(Table2[1M Return vs Nifty])</f>
        <v>-2.8089640365461015E-2</v>
      </c>
      <c r="K142">
        <v>37.7857881769974</v>
      </c>
      <c r="L142">
        <f>(Table2[[#This Row],[6M Return vs Nifty]]-AVERAGE(Table2[6M Return vs Nifty]))/_xlfn.STDEV.P(Table2[6M Return vs Nifty])</f>
        <v>0.92939110817263149</v>
      </c>
      <c r="M142">
        <v>1.94693207357745</v>
      </c>
      <c r="N142">
        <f>(Table2[[#This Row],[1W Return vs Nifty]]-AVERAGE(Table2[1W Return vs Nifty]))/_xlfn.STDEV.P(Table2[1W Return vs Nifty])</f>
        <v>-1.0605034755380291E-2</v>
      </c>
      <c r="O142">
        <v>1382.24</v>
      </c>
      <c r="P142">
        <v>1391.83874367763</v>
      </c>
      <c r="Q142">
        <v>1242.1037952392701</v>
      </c>
      <c r="R142">
        <v>69.460569043112798</v>
      </c>
      <c r="S142" s="1">
        <f>(Table2[[#This Row],[Close Price]]-Table2[[#This Row],[20D EMA]])/Table2[[#This Row],[20D EMA]]</f>
        <v>3.4299398078481362E-2</v>
      </c>
      <c r="T142" s="1">
        <f>(Table2[[#This Row],[Close Price]]-Table2[[#This Row],[50D EMA]])/Table2[[#This Row],[50D EMA]]</f>
        <v>2.7166405946181766E-2</v>
      </c>
      <c r="U142" s="1">
        <f>(Table2[[#This Row],[Close Price]]-Table2[[#This Row],[200D EMA]])/Table2[[#This Row],[200D EMA]]</f>
        <v>0.15099076701927511</v>
      </c>
      <c r="V142">
        <v>0.98287607854384795</v>
      </c>
      <c r="W142">
        <v>1421</v>
      </c>
      <c r="X142">
        <v>1454</v>
      </c>
      <c r="Y142">
        <v>1380.05</v>
      </c>
      <c r="Z142">
        <v>1455</v>
      </c>
      <c r="AA142">
        <v>1380.05</v>
      </c>
      <c r="AB142">
        <v>1455</v>
      </c>
      <c r="AC142" s="1">
        <f>(Table2[[#This Row],[Close Price]]/Table2[[#This Row],[Day Low]])-1</f>
        <v>6.0872624912033935E-3</v>
      </c>
      <c r="AD142" s="1">
        <f>(Table2[[#This Row],[Day High]]/Table2[[#This Row],[Close Price]])-1</f>
        <v>1.7032140733745926E-2</v>
      </c>
      <c r="AE142" s="1">
        <f>(Table2[[#This Row],[Close Price]]/Table2[[#This Row],[Current Week Low]])-1</f>
        <v>3.5940726785261612E-2</v>
      </c>
      <c r="AF142" s="1">
        <f>(Table2[[#This Row],[Current Week High]]/Table2[[#This Row],[Close Price]])-1</f>
        <v>1.7731612632462479E-2</v>
      </c>
      <c r="AG142" s="1">
        <f>(Table2[[#This Row],[Close Price]]/Table2[[#This Row],[Current Month Low]])-1</f>
        <v>3.5940726785261612E-2</v>
      </c>
      <c r="AH142" s="1">
        <f>(Table2[[#This Row],[Current Month High]]/Table2[[#This Row],[Close Price]])-1</f>
        <v>1.7731612632462479E-2</v>
      </c>
      <c r="AI142">
        <v>14.643444199629201</v>
      </c>
      <c r="AJ142">
        <v>89.999335504020195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-0.06</v>
      </c>
      <c r="AM142" t="s">
        <v>3218</v>
      </c>
      <c r="AN142">
        <v>4.59</v>
      </c>
      <c r="AO142" t="s">
        <v>3217</v>
      </c>
      <c r="AP142">
        <v>4.6064098941917E-2</v>
      </c>
      <c r="AQ142">
        <f>(Table2[[#This Row],[Sharpe Ratio]]-AVERAGE(Table2[Sharpe Ratio]))/_xlfn.STDEV.P(Table2[Sharpe Ratio])</f>
        <v>-0.1573821476212095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>
        <f>_xlfn.RANK.AVG(Table2[[#This Row],[1Y Return vs Nifty Z-Score]],Table2[1Y Return vs Nifty Z-Score])</f>
        <v>109</v>
      </c>
      <c r="AT142">
        <f>_xlfn.RANK.AVG(Table2[[#This Row],[6M Return vs Nifty Z-Score]],Table2[6M Return vs Nifty Z-Score])</f>
        <v>105</v>
      </c>
      <c r="AU142">
        <f>_xlfn.RANK.AVG(Table2[[#This Row],[Sharpe Ratio Z-Score]],Table2[Sharpe Ratio Z-Score])</f>
        <v>395</v>
      </c>
      <c r="AV142">
        <f>(Table2[[#This Row],[Rank 1Y]]+Table2[[#This Row],[Rank 6M]]+Table2[[#This Row],[Rank Sharpe]])/3</f>
        <v>203</v>
      </c>
    </row>
    <row r="143" spans="1:48" x14ac:dyDescent="0.3">
      <c r="A143" t="s">
        <v>1156</v>
      </c>
      <c r="B143" t="s">
        <v>1157</v>
      </c>
      <c r="C143" t="s">
        <v>3174</v>
      </c>
      <c r="D143" t="s">
        <v>944</v>
      </c>
      <c r="E143">
        <v>10829.4262328</v>
      </c>
      <c r="F143">
        <v>1472.8</v>
      </c>
      <c r="G143">
        <v>32.763265627705501</v>
      </c>
      <c r="H143">
        <f>(Table2[[#This Row],[1Y Return vs Nifty]]-AVERAGE(Table2[1Y Return vs Nifty]))/_xlfn.STDEV.P(Table2[1Y Return vs Nifty])</f>
        <v>0.31566872715561051</v>
      </c>
      <c r="I143">
        <v>5.7462504287575698</v>
      </c>
      <c r="J143">
        <f>(Table2[[#This Row],[1M Return vs Nifty]]-AVERAGE(Table2[1M Return vs Nifty]))/_xlfn.STDEV.P(Table2[1M Return vs Nifty])</f>
        <v>0.69188276929987269</v>
      </c>
      <c r="K143">
        <v>25.299430453210299</v>
      </c>
      <c r="L143">
        <f>(Table2[[#This Row],[6M Return vs Nifty]]-AVERAGE(Table2[6M Return vs Nifty]))/_xlfn.STDEV.P(Table2[6M Return vs Nifty])</f>
        <v>0.53966700163619341</v>
      </c>
      <c r="M143">
        <v>10.2692514081011</v>
      </c>
      <c r="N143">
        <f>(Table2[[#This Row],[1W Return vs Nifty]]-AVERAGE(Table2[1W Return vs Nifty]))/_xlfn.STDEV.P(Table2[1W Return vs Nifty])</f>
        <v>1.6309566263091553</v>
      </c>
      <c r="O143">
        <v>1361.89</v>
      </c>
      <c r="P143">
        <v>1352.0045114080301</v>
      </c>
      <c r="Q143">
        <v>1225.2034940399001</v>
      </c>
      <c r="R143">
        <v>82.939555592976205</v>
      </c>
      <c r="S143" s="1">
        <f>(Table2[[#This Row],[Close Price]]-Table2[[#This Row],[20D EMA]])/Table2[[#This Row],[20D EMA]]</f>
        <v>8.1438295310193809E-2</v>
      </c>
      <c r="T143" s="1">
        <f>(Table2[[#This Row],[Close Price]]-Table2[[#This Row],[50D EMA]])/Table2[[#This Row],[50D EMA]]</f>
        <v>8.9345477454190386E-2</v>
      </c>
      <c r="U143" s="1">
        <f>(Table2[[#This Row],[Close Price]]-Table2[[#This Row],[200D EMA]])/Table2[[#This Row],[200D EMA]]</f>
        <v>0.20208602665969594</v>
      </c>
      <c r="V143">
        <v>1.35795277633627</v>
      </c>
      <c r="W143">
        <v>1436</v>
      </c>
      <c r="X143">
        <v>1484.85</v>
      </c>
      <c r="Y143">
        <v>1430.25</v>
      </c>
      <c r="Z143">
        <v>1487.45</v>
      </c>
      <c r="AA143">
        <v>1430.25</v>
      </c>
      <c r="AB143">
        <v>1487.45</v>
      </c>
      <c r="AC143" s="1">
        <f>(Table2[[#This Row],[Close Price]]/Table2[[#This Row],[Day Low]])-1</f>
        <v>2.5626740947075177E-2</v>
      </c>
      <c r="AD143" s="1">
        <f>(Table2[[#This Row],[Day High]]/Table2[[#This Row],[Close Price]])-1</f>
        <v>8.1816947311244004E-3</v>
      </c>
      <c r="AE143" s="1">
        <f>(Table2[[#This Row],[Close Price]]/Table2[[#This Row],[Current Week Low]])-1</f>
        <v>2.9750043698653972E-2</v>
      </c>
      <c r="AF143" s="1">
        <f>(Table2[[#This Row],[Current Week High]]/Table2[[#This Row],[Close Price]])-1</f>
        <v>9.9470396523628768E-3</v>
      </c>
      <c r="AG143" s="1">
        <f>(Table2[[#This Row],[Close Price]]/Table2[[#This Row],[Current Month Low]])-1</f>
        <v>2.9750043698653972E-2</v>
      </c>
      <c r="AH143" s="1">
        <f>(Table2[[#This Row],[Current Month High]]/Table2[[#This Row],[Close Price]])-1</f>
        <v>9.9470396523628768E-3</v>
      </c>
      <c r="AI143">
        <v>8.0425040738728999</v>
      </c>
      <c r="AJ143">
        <v>81.827160493827094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0.16</v>
      </c>
      <c r="AM143" t="s">
        <v>3217</v>
      </c>
      <c r="AN143">
        <v>17.829999999999998</v>
      </c>
      <c r="AO143" t="s">
        <v>3217</v>
      </c>
      <c r="AP143">
        <v>9.6228850190951995E-2</v>
      </c>
      <c r="AQ143">
        <f>(Table2[[#This Row],[Sharpe Ratio]]-AVERAGE(Table2[Sharpe Ratio]))/_xlfn.STDEV.P(Table2[Sharpe Ratio])</f>
        <v>0.42650637010119624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3.604681494502028</v>
      </c>
      <c r="AS143">
        <f>_xlfn.RANK.AVG(Table2[[#This Row],[1Y Return vs Nifty Z-Score]],Table2[1Y Return vs Nifty Z-Score])</f>
        <v>212</v>
      </c>
      <c r="AT143">
        <f>_xlfn.RANK.AVG(Table2[[#This Row],[6M Return vs Nifty Z-Score]],Table2[6M Return vs Nifty Z-Score])</f>
        <v>160</v>
      </c>
      <c r="AU143">
        <f>_xlfn.RANK.AVG(Table2[[#This Row],[Sharpe Ratio Z-Score]],Table2[Sharpe Ratio Z-Score])</f>
        <v>241</v>
      </c>
      <c r="AV143">
        <f>(Table2[[#This Row],[Rank 1Y]]+Table2[[#This Row],[Rank 6M]]+Table2[[#This Row],[Rank Sharpe]])/3</f>
        <v>204.33333333333334</v>
      </c>
    </row>
    <row r="144" spans="1:48" x14ac:dyDescent="0.3">
      <c r="A144" t="s">
        <v>640</v>
      </c>
      <c r="B144" t="s">
        <v>641</v>
      </c>
      <c r="C144" t="s">
        <v>3171</v>
      </c>
      <c r="D144" t="s">
        <v>409</v>
      </c>
      <c r="E144">
        <v>29123.345468889998</v>
      </c>
      <c r="F144">
        <v>1550.95</v>
      </c>
      <c r="G144">
        <v>24.864068584458401</v>
      </c>
      <c r="H144">
        <f>(Table2[[#This Row],[1Y Return vs Nifty]]-AVERAGE(Table2[1Y Return vs Nifty]))/_xlfn.STDEV.P(Table2[1Y Return vs Nifty])</f>
        <v>0.16146042387059625</v>
      </c>
      <c r="I144">
        <v>-13.9830491422951</v>
      </c>
      <c r="J144">
        <f>(Table2[[#This Row],[1M Return vs Nifty]]-AVERAGE(Table2[1M Return vs Nifty]))/_xlfn.STDEV.P(Table2[1M Return vs Nifty])</f>
        <v>-1.3968203305316045</v>
      </c>
      <c r="K144">
        <v>34.993679631006898</v>
      </c>
      <c r="L144">
        <f>(Table2[[#This Row],[6M Return vs Nifty]]-AVERAGE(Table2[6M Return vs Nifty]))/_xlfn.STDEV.P(Table2[6M Return vs Nifty])</f>
        <v>0.84224383652543844</v>
      </c>
      <c r="M144">
        <v>3.3206487434360699</v>
      </c>
      <c r="N144">
        <f>(Table2[[#This Row],[1W Return vs Nifty]]-AVERAGE(Table2[1W Return vs Nifty]))/_xlfn.STDEV.P(Table2[1W Return vs Nifty])</f>
        <v>0.26035796579309978</v>
      </c>
      <c r="O144">
        <v>1610.72</v>
      </c>
      <c r="P144">
        <v>1691.6053192398299</v>
      </c>
      <c r="Q144">
        <v>1495.1067750637999</v>
      </c>
      <c r="R144">
        <v>42.155019126444103</v>
      </c>
      <c r="S144" s="1">
        <f>(Table2[[#This Row],[Close Price]]-Table2[[#This Row],[20D EMA]])/Table2[[#This Row],[20D EMA]]</f>
        <v>-3.71076288864607E-2</v>
      </c>
      <c r="T144" s="1">
        <f>(Table2[[#This Row],[Close Price]]-Table2[[#This Row],[50D EMA]])/Table2[[#This Row],[50D EMA]]</f>
        <v>-8.3149016877670526E-2</v>
      </c>
      <c r="U144" s="1">
        <f>(Table2[[#This Row],[Close Price]]-Table2[[#This Row],[200D EMA]])/Table2[[#This Row],[200D EMA]]</f>
        <v>3.7350660078319282E-2</v>
      </c>
      <c r="V144">
        <v>0.68331523744103695</v>
      </c>
      <c r="W144">
        <v>1501.05</v>
      </c>
      <c r="X144">
        <v>1575.65</v>
      </c>
      <c r="Y144">
        <v>1501.05</v>
      </c>
      <c r="Z144">
        <v>1631.85</v>
      </c>
      <c r="AA144">
        <v>1501.05</v>
      </c>
      <c r="AB144">
        <v>1631.85</v>
      </c>
      <c r="AC144" s="1">
        <f>(Table2[[#This Row],[Close Price]]/Table2[[#This Row],[Day Low]])-1</f>
        <v>3.3243396289264204E-2</v>
      </c>
      <c r="AD144" s="1">
        <f>(Table2[[#This Row],[Day High]]/Table2[[#This Row],[Close Price]])-1</f>
        <v>1.5925722944002185E-2</v>
      </c>
      <c r="AE144" s="1">
        <f>(Table2[[#This Row],[Close Price]]/Table2[[#This Row],[Current Week Low]])-1</f>
        <v>3.3243396289264204E-2</v>
      </c>
      <c r="AF144" s="1">
        <f>(Table2[[#This Row],[Current Week High]]/Table2[[#This Row],[Close Price]])-1</f>
        <v>5.2161578387439844E-2</v>
      </c>
      <c r="AG144" s="1">
        <f>(Table2[[#This Row],[Close Price]]/Table2[[#This Row],[Current Month Low]])-1</f>
        <v>3.3243396289264204E-2</v>
      </c>
      <c r="AH144" s="1">
        <f>(Table2[[#This Row],[Current Month High]]/Table2[[#This Row],[Close Price]])-1</f>
        <v>5.2161578387439844E-2</v>
      </c>
      <c r="AI144">
        <v>38.943873110029301</v>
      </c>
      <c r="AJ144">
        <v>56.812092411910399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-0.18</v>
      </c>
      <c r="AM144" t="s">
        <v>3218</v>
      </c>
      <c r="AN144">
        <v>-0.28000000000000003</v>
      </c>
      <c r="AO144" t="s">
        <v>3218</v>
      </c>
      <c r="AP144">
        <v>9.5444294077374994E-2</v>
      </c>
      <c r="AQ144">
        <f>(Table2[[#This Row],[Sharpe Ratio]]-AVERAGE(Table2[Sharpe Ratio]))/_xlfn.STDEV.P(Table2[Sharpe Ratio])</f>
        <v>0.4173745934089847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259</v>
      </c>
      <c r="AT144">
        <f>_xlfn.RANK.AVG(Table2[[#This Row],[6M Return vs Nifty Z-Score]],Table2[6M Return vs Nifty Z-Score])</f>
        <v>113</v>
      </c>
      <c r="AU144">
        <f>_xlfn.RANK.AVG(Table2[[#This Row],[Sharpe Ratio Z-Score]],Table2[Sharpe Ratio Z-Score])</f>
        <v>243</v>
      </c>
      <c r="AV144">
        <f>(Table2[[#This Row],[Rank 1Y]]+Table2[[#This Row],[Rank 6M]]+Table2[[#This Row],[Rank Sharpe]])/3</f>
        <v>205</v>
      </c>
    </row>
    <row r="145" spans="1:48" x14ac:dyDescent="0.3">
      <c r="A145" t="s">
        <v>731</v>
      </c>
      <c r="B145" t="s">
        <v>732</v>
      </c>
      <c r="C145" t="s">
        <v>3177</v>
      </c>
      <c r="D145" t="s">
        <v>62</v>
      </c>
      <c r="E145">
        <v>24427.611884039899</v>
      </c>
      <c r="F145">
        <v>184.28</v>
      </c>
      <c r="G145">
        <v>48.550083794695801</v>
      </c>
      <c r="H145">
        <f>(Table2[[#This Row],[1Y Return vs Nifty]]-AVERAGE(Table2[1Y Return vs Nifty]))/_xlfn.STDEV.P(Table2[1Y Return vs Nifty])</f>
        <v>0.62385934836334367</v>
      </c>
      <c r="I145">
        <v>-7.8051769360676504</v>
      </c>
      <c r="J145">
        <f>(Table2[[#This Row],[1M Return vs Nifty]]-AVERAGE(Table2[1M Return vs Nifty]))/_xlfn.STDEV.P(Table2[1M Return vs Nifty])</f>
        <v>-0.74278085077010825</v>
      </c>
      <c r="K145">
        <v>15.948337986272399</v>
      </c>
      <c r="L145">
        <f>(Table2[[#This Row],[6M Return vs Nifty]]-AVERAGE(Table2[6M Return vs Nifty]))/_xlfn.STDEV.P(Table2[6M Return vs Nifty])</f>
        <v>0.24780077151254912</v>
      </c>
      <c r="M145">
        <v>0.89706737496718503</v>
      </c>
      <c r="N145">
        <f>(Table2[[#This Row],[1W Return vs Nifty]]-AVERAGE(Table2[1W Return vs Nifty]))/_xlfn.STDEV.P(Table2[1W Return vs Nifty])</f>
        <v>-0.21768884988782722</v>
      </c>
      <c r="O145">
        <v>178.11</v>
      </c>
      <c r="P145">
        <v>182.1811297774</v>
      </c>
      <c r="Q145">
        <v>163.666754155468</v>
      </c>
      <c r="R145">
        <v>70.273862518712605</v>
      </c>
      <c r="S145" s="1">
        <f>(Table2[[#This Row],[Close Price]]-Table2[[#This Row],[20D EMA]])/Table2[[#This Row],[20D EMA]]</f>
        <v>3.4641513671326632E-2</v>
      </c>
      <c r="T145" s="1">
        <f>(Table2[[#This Row],[Close Price]]-Table2[[#This Row],[50D EMA]])/Table2[[#This Row],[50D EMA]]</f>
        <v>1.1520788268052383E-2</v>
      </c>
      <c r="U145" s="1">
        <f>(Table2[[#This Row],[Close Price]]-Table2[[#This Row],[200D EMA]])/Table2[[#This Row],[200D EMA]]</f>
        <v>0.12594644496310692</v>
      </c>
      <c r="V145">
        <v>0.98572882846335397</v>
      </c>
      <c r="W145">
        <v>178</v>
      </c>
      <c r="X145">
        <v>188.85</v>
      </c>
      <c r="Y145">
        <v>173</v>
      </c>
      <c r="Z145">
        <v>188.85</v>
      </c>
      <c r="AA145">
        <v>173</v>
      </c>
      <c r="AB145">
        <v>188.85</v>
      </c>
      <c r="AC145" s="1">
        <f>(Table2[[#This Row],[Close Price]]/Table2[[#This Row],[Day Low]])-1</f>
        <v>3.5280898876404398E-2</v>
      </c>
      <c r="AD145" s="1">
        <f>(Table2[[#This Row],[Day High]]/Table2[[#This Row],[Close Price]])-1</f>
        <v>2.4799218580421112E-2</v>
      </c>
      <c r="AE145" s="1">
        <f>(Table2[[#This Row],[Close Price]]/Table2[[#This Row],[Current Week Low]])-1</f>
        <v>6.5202312138728402E-2</v>
      </c>
      <c r="AF145" s="1">
        <f>(Table2[[#This Row],[Current Week High]]/Table2[[#This Row],[Close Price]])-1</f>
        <v>2.4799218580421112E-2</v>
      </c>
      <c r="AG145" s="1">
        <f>(Table2[[#This Row],[Close Price]]/Table2[[#This Row],[Current Month Low]])-1</f>
        <v>6.5202312138728402E-2</v>
      </c>
      <c r="AH145" s="1">
        <f>(Table2[[#This Row],[Current Month High]]/Table2[[#This Row],[Close Price]])-1</f>
        <v>2.4799218580421112E-2</v>
      </c>
      <c r="AI145">
        <v>15.308226611677799</v>
      </c>
      <c r="AJ145">
        <v>81.556650246305395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0.06</v>
      </c>
      <c r="AM145" t="s">
        <v>3217</v>
      </c>
      <c r="AN145">
        <v>5.31</v>
      </c>
      <c r="AO145" t="s">
        <v>3217</v>
      </c>
      <c r="AP145">
        <v>9.0348503472719E-2</v>
      </c>
      <c r="AQ145">
        <f>(Table2[[#This Row],[Sharpe Ratio]]-AVERAGE(Table2[Sharpe Ratio]))/_xlfn.STDEV.P(Table2[Sharpe Ratio])</f>
        <v>0.35806255559969552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144</v>
      </c>
      <c r="AT145">
        <f>_xlfn.RANK.AVG(Table2[[#This Row],[6M Return vs Nifty Z-Score]],Table2[6M Return vs Nifty Z-Score])</f>
        <v>215</v>
      </c>
      <c r="AU145">
        <f>_xlfn.RANK.AVG(Table2[[#This Row],[Sharpe Ratio Z-Score]],Table2[Sharpe Ratio Z-Score])</f>
        <v>256</v>
      </c>
      <c r="AV145">
        <f>(Table2[[#This Row],[Rank 1Y]]+Table2[[#This Row],[Rank 6M]]+Table2[[#This Row],[Rank Sharpe]])/3</f>
        <v>205</v>
      </c>
    </row>
    <row r="146" spans="1:48" x14ac:dyDescent="0.3">
      <c r="A146" t="s">
        <v>1606</v>
      </c>
      <c r="B146" t="s">
        <v>1607</v>
      </c>
      <c r="C146" t="s">
        <v>3176</v>
      </c>
      <c r="D146" t="s">
        <v>217</v>
      </c>
      <c r="E146">
        <v>6082.4961576899996</v>
      </c>
      <c r="F146">
        <v>499.05</v>
      </c>
      <c r="G146">
        <v>25.8299558914287</v>
      </c>
      <c r="H146">
        <f>(Table2[[#This Row],[1Y Return vs Nifty]]-AVERAGE(Table2[1Y Return vs Nifty]))/_xlfn.STDEV.P(Table2[1Y Return vs Nifty])</f>
        <v>0.18031649771670377</v>
      </c>
      <c r="I146">
        <v>3.1553730455865998</v>
      </c>
      <c r="J146">
        <f>(Table2[[#This Row],[1M Return vs Nifty]]-AVERAGE(Table2[1M Return vs Nifty]))/_xlfn.STDEV.P(Table2[1M Return vs Nifty])</f>
        <v>0.41759155069764364</v>
      </c>
      <c r="K146">
        <v>8.5237348603587595</v>
      </c>
      <c r="L146">
        <f>(Table2[[#This Row],[6M Return vs Nifty]]-AVERAGE(Table2[6M Return vs Nifty]))/_xlfn.STDEV.P(Table2[6M Return vs Nifty])</f>
        <v>1.606411270114929E-2</v>
      </c>
      <c r="M146">
        <v>5.7328497141542698</v>
      </c>
      <c r="N146">
        <f>(Table2[[#This Row],[1W Return vs Nifty]]-AVERAGE(Table2[1W Return vs Nifty]))/_xlfn.STDEV.P(Table2[1W Return vs Nifty])</f>
        <v>0.73616001966133215</v>
      </c>
      <c r="O146">
        <v>471.26</v>
      </c>
      <c r="P146">
        <v>470.025581811233</v>
      </c>
      <c r="Q146">
        <v>446.54316970561098</v>
      </c>
      <c r="R146">
        <v>81.8248606621611</v>
      </c>
      <c r="S146" s="1">
        <f>(Table2[[#This Row],[Close Price]]-Table2[[#This Row],[20D EMA]])/Table2[[#This Row],[20D EMA]]</f>
        <v>5.8969570937486782E-2</v>
      </c>
      <c r="T146" s="1">
        <f>(Table2[[#This Row],[Close Price]]-Table2[[#This Row],[50D EMA]])/Table2[[#This Row],[50D EMA]]</f>
        <v>6.1750720198934864E-2</v>
      </c>
      <c r="U146" s="1">
        <f>(Table2[[#This Row],[Close Price]]-Table2[[#This Row],[200D EMA]])/Table2[[#This Row],[200D EMA]]</f>
        <v>0.11758511574369125</v>
      </c>
      <c r="V146">
        <v>1.0550889806977899</v>
      </c>
      <c r="W146">
        <v>495.55</v>
      </c>
      <c r="X146">
        <v>523.79999999999995</v>
      </c>
      <c r="Y146">
        <v>483.75</v>
      </c>
      <c r="Z146">
        <v>523.79999999999995</v>
      </c>
      <c r="AA146">
        <v>483.75</v>
      </c>
      <c r="AB146">
        <v>523.79999999999995</v>
      </c>
      <c r="AC146" s="1">
        <f>(Table2[[#This Row],[Close Price]]/Table2[[#This Row],[Day Low]])-1</f>
        <v>7.0628594490969032E-3</v>
      </c>
      <c r="AD146" s="1">
        <f>(Table2[[#This Row],[Day High]]/Table2[[#This Row],[Close Price]])-1</f>
        <v>4.9594229035166748E-2</v>
      </c>
      <c r="AE146" s="1">
        <f>(Table2[[#This Row],[Close Price]]/Table2[[#This Row],[Current Week Low]])-1</f>
        <v>3.1627906976744224E-2</v>
      </c>
      <c r="AF146" s="1">
        <f>(Table2[[#This Row],[Current Week High]]/Table2[[#This Row],[Close Price]])-1</f>
        <v>4.9594229035166748E-2</v>
      </c>
      <c r="AG146" s="1">
        <f>(Table2[[#This Row],[Close Price]]/Table2[[#This Row],[Current Month Low]])-1</f>
        <v>3.1627906976744224E-2</v>
      </c>
      <c r="AH146" s="1">
        <f>(Table2[[#This Row],[Current Month High]]/Table2[[#This Row],[Close Price]])-1</f>
        <v>4.9594229035166748E-2</v>
      </c>
      <c r="AI146">
        <v>8.7065424306181693</v>
      </c>
      <c r="AJ146">
        <v>52.149390243902403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0.13</v>
      </c>
      <c r="AM146" t="s">
        <v>3217</v>
      </c>
      <c r="AN146">
        <v>10.8</v>
      </c>
      <c r="AO146" t="s">
        <v>3217</v>
      </c>
      <c r="AP146">
        <v>0.16583780116536301</v>
      </c>
      <c r="AQ146">
        <f>(Table2[[#This Row],[Sharpe Ratio]]-AVERAGE(Table2[Sharpe Ratio]))/_xlfn.STDEV.P(Table2[Sharpe Ratio])</f>
        <v>1.2367140596178927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2.5868462403947214</v>
      </c>
      <c r="AS146">
        <f>_xlfn.RANK.AVG(Table2[[#This Row],[1Y Return vs Nifty Z-Score]],Table2[1Y Return vs Nifty Z-Score])</f>
        <v>252</v>
      </c>
      <c r="AT146">
        <f>_xlfn.RANK.AVG(Table2[[#This Row],[6M Return vs Nifty Z-Score]],Table2[6M Return vs Nifty Z-Score])</f>
        <v>288</v>
      </c>
      <c r="AU146">
        <f>_xlfn.RANK.AVG(Table2[[#This Row],[Sharpe Ratio Z-Score]],Table2[Sharpe Ratio Z-Score])</f>
        <v>76</v>
      </c>
      <c r="AV146">
        <f>(Table2[[#This Row],[Rank 1Y]]+Table2[[#This Row],[Rank 6M]]+Table2[[#This Row],[Rank Sharpe]])/3</f>
        <v>205.33333333333334</v>
      </c>
    </row>
    <row r="147" spans="1:48" x14ac:dyDescent="0.3">
      <c r="A147" t="s">
        <v>751</v>
      </c>
      <c r="B147" t="s">
        <v>752</v>
      </c>
      <c r="C147" t="s">
        <v>3172</v>
      </c>
      <c r="D147" t="s">
        <v>669</v>
      </c>
      <c r="E147">
        <v>23454.741342370002</v>
      </c>
      <c r="F147">
        <v>1352.8</v>
      </c>
      <c r="G147">
        <v>42.810978931174603</v>
      </c>
      <c r="H147">
        <f>(Table2[[#This Row],[1Y Return vs Nifty]]-AVERAGE(Table2[1Y Return vs Nifty]))/_xlfn.STDEV.P(Table2[1Y Return vs Nifty])</f>
        <v>0.51182041345223583</v>
      </c>
      <c r="I147">
        <v>-0.90513058896481602</v>
      </c>
      <c r="J147">
        <f>(Table2[[#This Row],[1M Return vs Nifty]]-AVERAGE(Table2[1M Return vs Nifty]))/_xlfn.STDEV.P(Table2[1M Return vs Nifty])</f>
        <v>-1.228618002566775E-2</v>
      </c>
      <c r="K147">
        <v>10.5689054906842</v>
      </c>
      <c r="L147">
        <f>(Table2[[#This Row],[6M Return vs Nifty]]-AVERAGE(Table2[6M Return vs Nifty]))/_xlfn.STDEV.P(Table2[6M Return vs Nifty])</f>
        <v>7.9897963552604867E-2</v>
      </c>
      <c r="M147">
        <v>2.1067641311599199</v>
      </c>
      <c r="N147">
        <f>(Table2[[#This Row],[1W Return vs Nifty]]-AVERAGE(Table2[1W Return vs Nifty]))/_xlfn.STDEV.P(Table2[1W Return vs Nifty])</f>
        <v>2.0921534628713094E-2</v>
      </c>
      <c r="O147">
        <v>1310.5999999999999</v>
      </c>
      <c r="P147">
        <v>1284.40309967024</v>
      </c>
      <c r="Q147">
        <v>1162.5136066396501</v>
      </c>
      <c r="R147">
        <v>55.824135602537901</v>
      </c>
      <c r="S147" s="1">
        <f>(Table2[[#This Row],[Close Price]]-Table2[[#This Row],[20D EMA]])/Table2[[#This Row],[20D EMA]]</f>
        <v>3.2198992827712533E-2</v>
      </c>
      <c r="T147" s="1">
        <f>(Table2[[#This Row],[Close Price]]-Table2[[#This Row],[50D EMA]])/Table2[[#This Row],[50D EMA]]</f>
        <v>5.3251896034290438E-2</v>
      </c>
      <c r="U147" s="1">
        <f>(Table2[[#This Row],[Close Price]]-Table2[[#This Row],[200D EMA]])/Table2[[#This Row],[200D EMA]]</f>
        <v>0.16368530421797792</v>
      </c>
      <c r="V147">
        <v>0.75397723533489402</v>
      </c>
      <c r="W147">
        <v>1325</v>
      </c>
      <c r="X147">
        <v>1377.65</v>
      </c>
      <c r="Y147">
        <v>1307</v>
      </c>
      <c r="Z147">
        <v>1377.65</v>
      </c>
      <c r="AA147">
        <v>1307</v>
      </c>
      <c r="AB147">
        <v>1377.65</v>
      </c>
      <c r="AC147" s="1">
        <f>(Table2[[#This Row],[Close Price]]/Table2[[#This Row],[Day Low]])-1</f>
        <v>2.0981132075471587E-2</v>
      </c>
      <c r="AD147" s="1">
        <f>(Table2[[#This Row],[Day High]]/Table2[[#This Row],[Close Price]])-1</f>
        <v>1.8369308101715109E-2</v>
      </c>
      <c r="AE147" s="1">
        <f>(Table2[[#This Row],[Close Price]]/Table2[[#This Row],[Current Week Low]])-1</f>
        <v>3.504208110175977E-2</v>
      </c>
      <c r="AF147" s="1">
        <f>(Table2[[#This Row],[Current Week High]]/Table2[[#This Row],[Close Price]])-1</f>
        <v>1.8369308101715109E-2</v>
      </c>
      <c r="AG147" s="1">
        <f>(Table2[[#This Row],[Close Price]]/Table2[[#This Row],[Current Month Low]])-1</f>
        <v>3.504208110175977E-2</v>
      </c>
      <c r="AH147" s="1">
        <f>(Table2[[#This Row],[Current Month High]]/Table2[[#This Row],[Close Price]])-1</f>
        <v>1.8369308101715109E-2</v>
      </c>
      <c r="AI147">
        <v>10.5115316380839</v>
      </c>
      <c r="AJ147">
        <v>107.723608445297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0.06</v>
      </c>
      <c r="AM147" t="s">
        <v>3217</v>
      </c>
      <c r="AN147">
        <v>7.57</v>
      </c>
      <c r="AO147" t="s">
        <v>3217</v>
      </c>
      <c r="AP147">
        <v>0.110579363525297</v>
      </c>
      <c r="AQ147">
        <f>(Table2[[#This Row],[Sharpe Ratio]]-AVERAGE(Table2[Sharpe Ratio]))/_xlfn.STDEV.P(Table2[Sharpe Ratio])</f>
        <v>0.59353799590852063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1.1938917275164067</v>
      </c>
      <c r="AS147">
        <f>_xlfn.RANK.AVG(Table2[[#This Row],[1Y Return vs Nifty Z-Score]],Table2[1Y Return vs Nifty Z-Score])</f>
        <v>162</v>
      </c>
      <c r="AT147">
        <f>_xlfn.RANK.AVG(Table2[[#This Row],[6M Return vs Nifty Z-Score]],Table2[6M Return vs Nifty Z-Score])</f>
        <v>264</v>
      </c>
      <c r="AU147">
        <f>_xlfn.RANK.AVG(Table2[[#This Row],[Sharpe Ratio Z-Score]],Table2[Sharpe Ratio Z-Score])</f>
        <v>192</v>
      </c>
      <c r="AV147">
        <f>(Table2[[#This Row],[Rank 1Y]]+Table2[[#This Row],[Rank 6M]]+Table2[[#This Row],[Rank Sharpe]])/3</f>
        <v>206</v>
      </c>
    </row>
    <row r="148" spans="1:48" x14ac:dyDescent="0.3">
      <c r="A148" t="s">
        <v>1114</v>
      </c>
      <c r="B148" t="s">
        <v>1115</v>
      </c>
      <c r="C148" t="s">
        <v>3178</v>
      </c>
      <c r="D148" t="s">
        <v>69</v>
      </c>
      <c r="E148">
        <v>11489.438727074999</v>
      </c>
      <c r="F148">
        <v>370.75</v>
      </c>
      <c r="G148">
        <v>25.2664557951028</v>
      </c>
      <c r="H148">
        <f>(Table2[[#This Row],[1Y Return vs Nifty]]-AVERAGE(Table2[1Y Return vs Nifty]))/_xlfn.STDEV.P(Table2[1Y Return vs Nifty])</f>
        <v>0.16931583609507156</v>
      </c>
      <c r="I148">
        <v>0.87641504552060101</v>
      </c>
      <c r="J148">
        <f>(Table2[[#This Row],[1M Return vs Nifty]]-AVERAGE(Table2[1M Return vs Nifty]))/_xlfn.STDEV.P(Table2[1M Return vs Nifty])</f>
        <v>0.17632263884495492</v>
      </c>
      <c r="K148">
        <v>66.792904408783201</v>
      </c>
      <c r="L148">
        <f>(Table2[[#This Row],[6M Return vs Nifty]]-AVERAGE(Table2[6M Return vs Nifty]))/_xlfn.STDEV.P(Table2[6M Return vs Nifty])</f>
        <v>1.8347610092043154</v>
      </c>
      <c r="M148">
        <v>1.2960382982596099</v>
      </c>
      <c r="N148">
        <f>(Table2[[#This Row],[1W Return vs Nifty]]-AVERAGE(Table2[1W Return vs Nifty]))/_xlfn.STDEV.P(Table2[1W Return vs Nifty])</f>
        <v>-0.13899259404488185</v>
      </c>
      <c r="O148">
        <v>361.43</v>
      </c>
      <c r="P148">
        <v>358.95300111429901</v>
      </c>
      <c r="Q148">
        <v>312.55901020327502</v>
      </c>
      <c r="R148">
        <v>83.730598448479896</v>
      </c>
      <c r="S148" s="1">
        <f>(Table2[[#This Row],[Close Price]]-Table2[[#This Row],[20D EMA]])/Table2[[#This Row],[20D EMA]]</f>
        <v>2.5786459342057918E-2</v>
      </c>
      <c r="T148" s="1">
        <f>(Table2[[#This Row],[Close Price]]-Table2[[#This Row],[50D EMA]])/Table2[[#This Row],[50D EMA]]</f>
        <v>3.2865023691345446E-2</v>
      </c>
      <c r="U148" s="1">
        <f>(Table2[[#This Row],[Close Price]]-Table2[[#This Row],[200D EMA]])/Table2[[#This Row],[200D EMA]]</f>
        <v>0.18617601123986169</v>
      </c>
      <c r="V148">
        <v>0.68760648790381895</v>
      </c>
      <c r="W148">
        <v>366.1</v>
      </c>
      <c r="X148">
        <v>371.9</v>
      </c>
      <c r="Y148">
        <v>365</v>
      </c>
      <c r="Z148">
        <v>371.9</v>
      </c>
      <c r="AA148">
        <v>365</v>
      </c>
      <c r="AB148">
        <v>371.9</v>
      </c>
      <c r="AC148" s="1">
        <f>(Table2[[#This Row],[Close Price]]/Table2[[#This Row],[Day Low]])-1</f>
        <v>1.2701447691887413E-2</v>
      </c>
      <c r="AD148" s="1">
        <f>(Table2[[#This Row],[Day High]]/Table2[[#This Row],[Close Price]])-1</f>
        <v>3.1018206338502274E-3</v>
      </c>
      <c r="AE148" s="1">
        <f>(Table2[[#This Row],[Close Price]]/Table2[[#This Row],[Current Week Low]])-1</f>
        <v>1.5753424657534154E-2</v>
      </c>
      <c r="AF148" s="1">
        <f>(Table2[[#This Row],[Current Week High]]/Table2[[#This Row],[Close Price]])-1</f>
        <v>3.1018206338502274E-3</v>
      </c>
      <c r="AG148" s="1">
        <f>(Table2[[#This Row],[Close Price]]/Table2[[#This Row],[Current Month Low]])-1</f>
        <v>1.5753424657534154E-2</v>
      </c>
      <c r="AH148" s="1">
        <f>(Table2[[#This Row],[Current Month High]]/Table2[[#This Row],[Close Price]])-1</f>
        <v>3.1018206338502274E-3</v>
      </c>
      <c r="AI148">
        <v>3.84356035064059</v>
      </c>
      <c r="AJ148">
        <v>114.865256447406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7.0000000000000007E-2</v>
      </c>
      <c r="AM148" t="s">
        <v>3217</v>
      </c>
      <c r="AN148">
        <v>4.5199999999999996</v>
      </c>
      <c r="AO148" t="s">
        <v>3217</v>
      </c>
      <c r="AP148">
        <v>7.0373116689828999E-2</v>
      </c>
      <c r="AQ148">
        <f>(Table2[[#This Row],[Sharpe Ratio]]-AVERAGE(Table2[Sharpe Ratio]))/_xlfn.STDEV.P(Table2[Sharpe Ratio])</f>
        <v>0.12556067551078065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2.166967565610241</v>
      </c>
      <c r="AS148">
        <f>_xlfn.RANK.AVG(Table2[[#This Row],[1Y Return vs Nifty Z-Score]],Table2[1Y Return vs Nifty Z-Score])</f>
        <v>255</v>
      </c>
      <c r="AT148">
        <f>_xlfn.RANK.AVG(Table2[[#This Row],[6M Return vs Nifty Z-Score]],Table2[6M Return vs Nifty Z-Score])</f>
        <v>41</v>
      </c>
      <c r="AU148">
        <f>_xlfn.RANK.AVG(Table2[[#This Row],[Sharpe Ratio Z-Score]],Table2[Sharpe Ratio Z-Score])</f>
        <v>322</v>
      </c>
      <c r="AV148">
        <f>(Table2[[#This Row],[Rank 1Y]]+Table2[[#This Row],[Rank 6M]]+Table2[[#This Row],[Rank Sharpe]])/3</f>
        <v>206</v>
      </c>
    </row>
    <row r="149" spans="1:48" x14ac:dyDescent="0.3">
      <c r="A149" t="s">
        <v>129</v>
      </c>
      <c r="B149" t="s">
        <v>130</v>
      </c>
      <c r="C149" t="s">
        <v>3173</v>
      </c>
      <c r="D149" t="s">
        <v>131</v>
      </c>
      <c r="E149">
        <v>210023.02511836999</v>
      </c>
      <c r="F149">
        <v>632.25</v>
      </c>
      <c r="G149">
        <v>26.9904790679863</v>
      </c>
      <c r="H149">
        <f>(Table2[[#This Row],[1Y Return vs Nifty]]-AVERAGE(Table2[1Y Return vs Nifty]))/_xlfn.STDEV.P(Table2[1Y Return vs Nifty])</f>
        <v>0.20297225740975694</v>
      </c>
      <c r="I149">
        <v>2.9509258809957699</v>
      </c>
      <c r="J149">
        <f>(Table2[[#This Row],[1M Return vs Nifty]]-AVERAGE(Table2[1M Return vs Nifty]))/_xlfn.STDEV.P(Table2[1M Return vs Nifty])</f>
        <v>0.3959471215634654</v>
      </c>
      <c r="K149">
        <v>2.8333097006063599</v>
      </c>
      <c r="L149">
        <f>(Table2[[#This Row],[6M Return vs Nifty]]-AVERAGE(Table2[6M Return vs Nifty]))/_xlfn.STDEV.P(Table2[6M Return vs Nifty])</f>
        <v>-0.16154539603270321</v>
      </c>
      <c r="M149">
        <v>3.0828055974708501</v>
      </c>
      <c r="N149">
        <f>(Table2[[#This Row],[1W Return vs Nifty]]-AVERAGE(Table2[1W Return vs Nifty]))/_xlfn.STDEV.P(Table2[1W Return vs Nifty])</f>
        <v>0.21344385758965287</v>
      </c>
      <c r="O149">
        <v>611.41999999999996</v>
      </c>
      <c r="P149">
        <v>607.18930143316504</v>
      </c>
      <c r="Q149">
        <v>577.55967391835395</v>
      </c>
      <c r="R149">
        <v>54.413297269450297</v>
      </c>
      <c r="S149" s="1">
        <f>(Table2[[#This Row],[Close Price]]-Table2[[#This Row],[20D EMA]])/Table2[[#This Row],[20D EMA]]</f>
        <v>3.4068234601419715E-2</v>
      </c>
      <c r="T149" s="1">
        <f>(Table2[[#This Row],[Close Price]]-Table2[[#This Row],[50D EMA]])/Table2[[#This Row],[50D EMA]]</f>
        <v>4.1273287437185613E-2</v>
      </c>
      <c r="U149" s="1">
        <f>(Table2[[#This Row],[Close Price]]-Table2[[#This Row],[200D EMA]])/Table2[[#This Row],[200D EMA]]</f>
        <v>9.469207867406837E-2</v>
      </c>
      <c r="V149">
        <v>1.2040776894951</v>
      </c>
      <c r="W149">
        <v>598.79999999999995</v>
      </c>
      <c r="X149">
        <v>628.70000000000005</v>
      </c>
      <c r="Y149">
        <v>598.79999999999995</v>
      </c>
      <c r="Z149">
        <v>644</v>
      </c>
      <c r="AA149">
        <v>598.79999999999995</v>
      </c>
      <c r="AB149">
        <v>644</v>
      </c>
      <c r="AC149" s="1">
        <f>(Table2[[#This Row],[Close Price]]/Table2[[#This Row],[Day Low]])-1</f>
        <v>5.5861723446893885E-2</v>
      </c>
      <c r="AD149" s="1">
        <f>(Table2[[#This Row],[Day High]]/Table2[[#This Row],[Close Price]])-1</f>
        <v>-5.6148675365756961E-3</v>
      </c>
      <c r="AE149" s="1">
        <f>(Table2[[#This Row],[Close Price]]/Table2[[#This Row],[Current Week Low]])-1</f>
        <v>5.5861723446893885E-2</v>
      </c>
      <c r="AF149" s="1">
        <f>(Table2[[#This Row],[Current Week High]]/Table2[[#This Row],[Close Price]])-1</f>
        <v>1.858442071965194E-2</v>
      </c>
      <c r="AG149" s="1">
        <f>(Table2[[#This Row],[Close Price]]/Table2[[#This Row],[Current Month Low]])-1</f>
        <v>5.5861723446893885E-2</v>
      </c>
      <c r="AH149" s="1">
        <f>(Table2[[#This Row],[Current Month High]]/Table2[[#This Row],[Close Price]])-1</f>
        <v>1.858442071965194E-2</v>
      </c>
      <c r="AI149">
        <v>7.7295373665480396</v>
      </c>
      <c r="AJ149">
        <v>49.751302700142098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0.09</v>
      </c>
      <c r="AM149" t="s">
        <v>3217</v>
      </c>
      <c r="AN149">
        <v>9.33</v>
      </c>
      <c r="AO149" t="s">
        <v>3217</v>
      </c>
      <c r="AP149">
        <v>0.21359019253252201</v>
      </c>
      <c r="AQ149">
        <f>(Table2[[#This Row],[Sharpe Ratio]]-AVERAGE(Table2[Sharpe Ratio]))/_xlfn.STDEV.P(Table2[Sharpe Ratio])</f>
        <v>1.7925241118726027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2.4433419524027746</v>
      </c>
      <c r="AS149">
        <f>_xlfn.RANK.AVG(Table2[[#This Row],[1Y Return vs Nifty Z-Score]],Table2[1Y Return vs Nifty Z-Score])</f>
        <v>247</v>
      </c>
      <c r="AT149">
        <f>_xlfn.RANK.AVG(Table2[[#This Row],[6M Return vs Nifty Z-Score]],Table2[6M Return vs Nifty Z-Score])</f>
        <v>355</v>
      </c>
      <c r="AU149">
        <f>_xlfn.RANK.AVG(Table2[[#This Row],[Sharpe Ratio Z-Score]],Table2[Sharpe Ratio Z-Score])</f>
        <v>22</v>
      </c>
      <c r="AV149">
        <f>(Table2[[#This Row],[Rank 1Y]]+Table2[[#This Row],[Rank 6M]]+Table2[[#This Row],[Rank Sharpe]])/3</f>
        <v>208</v>
      </c>
    </row>
    <row r="150" spans="1:48" x14ac:dyDescent="0.3">
      <c r="A150" t="s">
        <v>557</v>
      </c>
      <c r="B150" t="s">
        <v>558</v>
      </c>
      <c r="C150" t="s">
        <v>3187</v>
      </c>
      <c r="D150" t="s">
        <v>166</v>
      </c>
      <c r="E150">
        <v>36332.18288221</v>
      </c>
      <c r="F150">
        <v>1078.9000000000001</v>
      </c>
      <c r="G150">
        <v>45.9175074611166</v>
      </c>
      <c r="H150">
        <f>(Table2[[#This Row],[1Y Return vs Nifty]]-AVERAGE(Table2[1Y Return vs Nifty]))/_xlfn.STDEV.P(Table2[1Y Return vs Nifty])</f>
        <v>0.57246613365469357</v>
      </c>
      <c r="I150">
        <v>1.5608421804069801</v>
      </c>
      <c r="J150">
        <f>(Table2[[#This Row],[1M Return vs Nifty]]-AVERAGE(Table2[1M Return vs Nifty]))/_xlfn.STDEV.P(Table2[1M Return vs Nifty])</f>
        <v>0.24878162671208889</v>
      </c>
      <c r="K150">
        <v>31.328153642197801</v>
      </c>
      <c r="L150">
        <f>(Table2[[#This Row],[6M Return vs Nifty]]-AVERAGE(Table2[6M Return vs Nifty]))/_xlfn.STDEV.P(Table2[6M Return vs Nifty])</f>
        <v>0.72783546600011906</v>
      </c>
      <c r="M150">
        <v>-2.90057096094E-2</v>
      </c>
      <c r="N150">
        <f>(Table2[[#This Row],[1W Return vs Nifty]]-AVERAGE(Table2[1W Return vs Nifty]))/_xlfn.STDEV.P(Table2[1W Return vs Nifty])</f>
        <v>-0.40035500458323703</v>
      </c>
      <c r="O150">
        <v>1041.18</v>
      </c>
      <c r="P150">
        <v>1044.51868496727</v>
      </c>
      <c r="Q150">
        <v>938.52500023309005</v>
      </c>
      <c r="R150">
        <v>65.968449602753395</v>
      </c>
      <c r="S150" s="1">
        <f>(Table2[[#This Row],[Close Price]]-Table2[[#This Row],[20D EMA]])/Table2[[#This Row],[20D EMA]]</f>
        <v>3.6228125780364613E-2</v>
      </c>
      <c r="T150" s="1">
        <f>(Table2[[#This Row],[Close Price]]-Table2[[#This Row],[50D EMA]])/Table2[[#This Row],[50D EMA]]</f>
        <v>3.2915940640934928E-2</v>
      </c>
      <c r="U150" s="1">
        <f>(Table2[[#This Row],[Close Price]]-Table2[[#This Row],[200D EMA]])/Table2[[#This Row],[200D EMA]]</f>
        <v>0.14956980339580384</v>
      </c>
      <c r="V150">
        <v>0.55496242230552795</v>
      </c>
      <c r="W150">
        <v>1060.25</v>
      </c>
      <c r="X150">
        <v>1094.2</v>
      </c>
      <c r="Y150">
        <v>1059.6500000000001</v>
      </c>
      <c r="Z150">
        <v>1094.2</v>
      </c>
      <c r="AA150">
        <v>1059.6500000000001</v>
      </c>
      <c r="AB150">
        <v>1094.2</v>
      </c>
      <c r="AC150" s="1">
        <f>(Table2[[#This Row],[Close Price]]/Table2[[#This Row],[Day Low]])-1</f>
        <v>1.7590190992690546E-2</v>
      </c>
      <c r="AD150" s="1">
        <f>(Table2[[#This Row],[Day High]]/Table2[[#This Row],[Close Price]])-1</f>
        <v>1.4181110390212304E-2</v>
      </c>
      <c r="AE150" s="1">
        <f>(Table2[[#This Row],[Close Price]]/Table2[[#This Row],[Current Week Low]])-1</f>
        <v>1.8166375690086278E-2</v>
      </c>
      <c r="AF150" s="1">
        <f>(Table2[[#This Row],[Current Week High]]/Table2[[#This Row],[Close Price]])-1</f>
        <v>1.4181110390212304E-2</v>
      </c>
      <c r="AG150" s="1">
        <f>(Table2[[#This Row],[Close Price]]/Table2[[#This Row],[Current Month Low]])-1</f>
        <v>1.8166375690086278E-2</v>
      </c>
      <c r="AH150" s="1">
        <f>(Table2[[#This Row],[Current Month High]]/Table2[[#This Row],[Close Price]])-1</f>
        <v>1.4181110390212304E-2</v>
      </c>
      <c r="AI150">
        <v>21.790712762999298</v>
      </c>
      <c r="AJ150">
        <v>67.909112131351606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-0.04</v>
      </c>
      <c r="AM150" t="s">
        <v>3218</v>
      </c>
      <c r="AN150">
        <v>15.66</v>
      </c>
      <c r="AO150" t="s">
        <v>3217</v>
      </c>
      <c r="AP150">
        <v>6.1216412756487003E-2</v>
      </c>
      <c r="AQ150">
        <f>(Table2[[#This Row],[Sharpe Ratio]]-AVERAGE(Table2[Sharpe Ratio]))/_xlfn.STDEV.P(Table2[Sharpe Ratio])</f>
        <v>1.8981969273005182E-2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150</v>
      </c>
      <c r="AT150">
        <f>_xlfn.RANK.AVG(Table2[[#This Row],[6M Return vs Nifty Z-Score]],Table2[6M Return vs Nifty Z-Score])</f>
        <v>123</v>
      </c>
      <c r="AU150">
        <f>_xlfn.RANK.AVG(Table2[[#This Row],[Sharpe Ratio Z-Score]],Table2[Sharpe Ratio Z-Score])</f>
        <v>351</v>
      </c>
      <c r="AV150">
        <f>(Table2[[#This Row],[Rank 1Y]]+Table2[[#This Row],[Rank 6M]]+Table2[[#This Row],[Rank Sharpe]])/3</f>
        <v>208</v>
      </c>
    </row>
    <row r="151" spans="1:48" x14ac:dyDescent="0.3">
      <c r="A151" t="s">
        <v>813</v>
      </c>
      <c r="B151" t="s">
        <v>814</v>
      </c>
      <c r="C151" t="s">
        <v>3174</v>
      </c>
      <c r="D151" t="s">
        <v>46</v>
      </c>
      <c r="E151">
        <v>19745.775192599998</v>
      </c>
      <c r="F151">
        <v>314.5</v>
      </c>
      <c r="G151">
        <v>64.2218568402062</v>
      </c>
      <c r="H151">
        <f>(Table2[[#This Row],[1Y Return vs Nifty]]-AVERAGE(Table2[1Y Return vs Nifty]))/_xlfn.STDEV.P(Table2[1Y Return vs Nifty])</f>
        <v>0.9298040561082902</v>
      </c>
      <c r="I151">
        <v>-2.3300774081522801</v>
      </c>
      <c r="J151">
        <f>(Table2[[#This Row],[1M Return vs Nifty]]-AVERAGE(Table2[1M Return vs Nifty]))/_xlfn.STDEV.P(Table2[1M Return vs Nifty])</f>
        <v>-0.16314256636686097</v>
      </c>
      <c r="K151">
        <v>-4.6017822785053797</v>
      </c>
      <c r="L151">
        <f>(Table2[[#This Row],[6M Return vs Nifty]]-AVERAGE(Table2[6M Return vs Nifty]))/_xlfn.STDEV.P(Table2[6M Return vs Nifty])</f>
        <v>-0.3936094328538996</v>
      </c>
      <c r="M151">
        <v>1.5713473091380099</v>
      </c>
      <c r="N151">
        <f>(Table2[[#This Row],[1W Return vs Nifty]]-AVERAGE(Table2[1W Return vs Nifty]))/_xlfn.STDEV.P(Table2[1W Return vs Nifty])</f>
        <v>-8.4688415241167575E-2</v>
      </c>
      <c r="O151">
        <v>298.83999999999997</v>
      </c>
      <c r="P151">
        <v>300.88702091702999</v>
      </c>
      <c r="Q151">
        <v>280.55763331644602</v>
      </c>
      <c r="R151">
        <v>70.620110732834803</v>
      </c>
      <c r="S151" s="1">
        <f>(Table2[[#This Row],[Close Price]]-Table2[[#This Row],[20D EMA]])/Table2[[#This Row],[20D EMA]]</f>
        <v>5.240262347744621E-2</v>
      </c>
      <c r="T151" s="1">
        <f>(Table2[[#This Row],[Close Price]]-Table2[[#This Row],[50D EMA]])/Table2[[#This Row],[50D EMA]]</f>
        <v>4.5242825833699929E-2</v>
      </c>
      <c r="U151" s="1">
        <f>(Table2[[#This Row],[Close Price]]-Table2[[#This Row],[200D EMA]])/Table2[[#This Row],[200D EMA]]</f>
        <v>0.12098179715277886</v>
      </c>
      <c r="V151">
        <v>1.10299003327054</v>
      </c>
      <c r="W151">
        <v>308.60000000000002</v>
      </c>
      <c r="X151">
        <v>315.89999999999998</v>
      </c>
      <c r="Y151">
        <v>307.95</v>
      </c>
      <c r="Z151">
        <v>315.89999999999998</v>
      </c>
      <c r="AA151">
        <v>307.95</v>
      </c>
      <c r="AB151">
        <v>315.89999999999998</v>
      </c>
      <c r="AC151" s="1">
        <f>(Table2[[#This Row],[Close Price]]/Table2[[#This Row],[Day Low]])-1</f>
        <v>1.9118600129617525E-2</v>
      </c>
      <c r="AD151" s="1">
        <f>(Table2[[#This Row],[Day High]]/Table2[[#This Row],[Close Price]])-1</f>
        <v>4.4515103338631512E-3</v>
      </c>
      <c r="AE151" s="1">
        <f>(Table2[[#This Row],[Close Price]]/Table2[[#This Row],[Current Week Low]])-1</f>
        <v>2.126968663744111E-2</v>
      </c>
      <c r="AF151" s="1">
        <f>(Table2[[#This Row],[Current Week High]]/Table2[[#This Row],[Close Price]])-1</f>
        <v>4.4515103338631512E-3</v>
      </c>
      <c r="AG151" s="1">
        <f>(Table2[[#This Row],[Close Price]]/Table2[[#This Row],[Current Month Low]])-1</f>
        <v>2.126968663744111E-2</v>
      </c>
      <c r="AH151" s="1">
        <f>(Table2[[#This Row],[Current Month High]]/Table2[[#This Row],[Close Price]])-1</f>
        <v>4.4515103338631512E-3</v>
      </c>
      <c r="AI151">
        <v>15.8982511923688</v>
      </c>
      <c r="AJ151">
        <v>103.36243129647499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0.04</v>
      </c>
      <c r="AM151" t="s">
        <v>3217</v>
      </c>
      <c r="AN151">
        <v>12.46</v>
      </c>
      <c r="AO151" t="s">
        <v>3217</v>
      </c>
      <c r="AP151">
        <v>0.167361142451488</v>
      </c>
      <c r="AQ151">
        <f>(Table2[[#This Row],[Sharpe Ratio]]-AVERAGE(Table2[Sharpe Ratio]))/_xlfn.STDEV.P(Table2[Sharpe Ratio])</f>
        <v>1.2544448658791512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98</v>
      </c>
      <c r="AT151">
        <f>_xlfn.RANK.AVG(Table2[[#This Row],[6M Return vs Nifty Z-Score]],Table2[6M Return vs Nifty Z-Score])</f>
        <v>452</v>
      </c>
      <c r="AU151">
        <f>_xlfn.RANK.AVG(Table2[[#This Row],[Sharpe Ratio Z-Score]],Table2[Sharpe Ratio Z-Score])</f>
        <v>74</v>
      </c>
      <c r="AV151">
        <f>(Table2[[#This Row],[Rank 1Y]]+Table2[[#This Row],[Rank 6M]]+Table2[[#This Row],[Rank Sharpe]])/3</f>
        <v>208</v>
      </c>
    </row>
    <row r="152" spans="1:48" x14ac:dyDescent="0.3">
      <c r="A152" t="s">
        <v>958</v>
      </c>
      <c r="B152" t="s">
        <v>959</v>
      </c>
      <c r="C152" t="s">
        <v>3185</v>
      </c>
      <c r="D152" t="s">
        <v>960</v>
      </c>
      <c r="E152">
        <v>15924.187104209999</v>
      </c>
      <c r="F152">
        <v>896.7</v>
      </c>
      <c r="G152">
        <v>43.938234566884297</v>
      </c>
      <c r="H152">
        <f>(Table2[[#This Row],[1Y Return vs Nifty]]-AVERAGE(Table2[1Y Return vs Nifty]))/_xlfn.STDEV.P(Table2[1Y Return vs Nifty])</f>
        <v>0.5338267234606523</v>
      </c>
      <c r="I152">
        <v>6.7440421319283699</v>
      </c>
      <c r="J152">
        <f>(Table2[[#This Row],[1M Return vs Nifty]]-AVERAGE(Table2[1M Return vs Nifty]))/_xlfn.STDEV.P(Table2[1M Return vs Nifty])</f>
        <v>0.79751706289926683</v>
      </c>
      <c r="K152">
        <v>26.699682280541602</v>
      </c>
      <c r="L152">
        <f>(Table2[[#This Row],[6M Return vs Nifty]]-AVERAGE(Table2[6M Return vs Nifty]))/_xlfn.STDEV.P(Table2[6M Return vs Nifty])</f>
        <v>0.58337165149522319</v>
      </c>
      <c r="M152">
        <v>-0.21766144822934599</v>
      </c>
      <c r="N152">
        <f>(Table2[[#This Row],[1W Return vs Nifty]]-AVERAGE(Table2[1W Return vs Nifty]))/_xlfn.STDEV.P(Table2[1W Return vs Nifty])</f>
        <v>-0.43756699023411472</v>
      </c>
      <c r="O152">
        <v>838.74</v>
      </c>
      <c r="P152">
        <v>820.06478741831097</v>
      </c>
      <c r="Q152">
        <v>738.92328568890503</v>
      </c>
      <c r="R152">
        <v>72.951920437264803</v>
      </c>
      <c r="S152" s="1">
        <f>(Table2[[#This Row],[Close Price]]-Table2[[#This Row],[20D EMA]])/Table2[[#This Row],[20D EMA]]</f>
        <v>6.9103655483224877E-2</v>
      </c>
      <c r="T152" s="1">
        <f>(Table2[[#This Row],[Close Price]]-Table2[[#This Row],[50D EMA]])/Table2[[#This Row],[50D EMA]]</f>
        <v>9.3450192908475449E-2</v>
      </c>
      <c r="U152" s="1">
        <f>(Table2[[#This Row],[Close Price]]-Table2[[#This Row],[200D EMA]])/Table2[[#This Row],[200D EMA]]</f>
        <v>0.21352245539805709</v>
      </c>
      <c r="V152">
        <v>1.8880186309406799</v>
      </c>
      <c r="W152">
        <v>875.05</v>
      </c>
      <c r="X152">
        <v>918</v>
      </c>
      <c r="Y152">
        <v>849.1</v>
      </c>
      <c r="Z152">
        <v>918</v>
      </c>
      <c r="AA152">
        <v>849.1</v>
      </c>
      <c r="AB152">
        <v>918</v>
      </c>
      <c r="AC152" s="1">
        <f>(Table2[[#This Row],[Close Price]]/Table2[[#This Row],[Day Low]])-1</f>
        <v>2.4741443346094627E-2</v>
      </c>
      <c r="AD152" s="1">
        <f>(Table2[[#This Row],[Day High]]/Table2[[#This Row],[Close Price]])-1</f>
        <v>2.3753763800602234E-2</v>
      </c>
      <c r="AE152" s="1">
        <f>(Table2[[#This Row],[Close Price]]/Table2[[#This Row],[Current Week Low]])-1</f>
        <v>5.6059356966199569E-2</v>
      </c>
      <c r="AF152" s="1">
        <f>(Table2[[#This Row],[Current Week High]]/Table2[[#This Row],[Close Price]])-1</f>
        <v>2.3753763800602234E-2</v>
      </c>
      <c r="AG152" s="1">
        <f>(Table2[[#This Row],[Close Price]]/Table2[[#This Row],[Current Month Low]])-1</f>
        <v>5.6059356966199569E-2</v>
      </c>
      <c r="AH152" s="1">
        <f>(Table2[[#This Row],[Current Month High]]/Table2[[#This Row],[Close Price]])-1</f>
        <v>2.3753763800602234E-2</v>
      </c>
      <c r="AI152">
        <v>2.3753763800602199</v>
      </c>
      <c r="AJ152">
        <v>73.476494486361005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0.26</v>
      </c>
      <c r="AM152" t="s">
        <v>3217</v>
      </c>
      <c r="AN152">
        <v>16.05</v>
      </c>
      <c r="AO152" t="s">
        <v>3217</v>
      </c>
      <c r="AP152">
        <v>7.1139328152570999E-2</v>
      </c>
      <c r="AQ152">
        <f>(Table2[[#This Row],[Sharpe Ratio]]-AVERAGE(Table2[Sharpe Ratio]))/_xlfn.STDEV.P(Table2[Sharpe Ratio])</f>
        <v>0.13447893114054316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1.6116273787615709</v>
      </c>
      <c r="AS152">
        <f>_xlfn.RANK.AVG(Table2[[#This Row],[1Y Return vs Nifty Z-Score]],Table2[1Y Return vs Nifty Z-Score])</f>
        <v>157</v>
      </c>
      <c r="AT152">
        <f>_xlfn.RANK.AVG(Table2[[#This Row],[6M Return vs Nifty Z-Score]],Table2[6M Return vs Nifty Z-Score])</f>
        <v>153</v>
      </c>
      <c r="AU152">
        <f>_xlfn.RANK.AVG(Table2[[#This Row],[Sharpe Ratio Z-Score]],Table2[Sharpe Ratio Z-Score])</f>
        <v>316</v>
      </c>
      <c r="AV152">
        <f>(Table2[[#This Row],[Rank 1Y]]+Table2[[#This Row],[Rank 6M]]+Table2[[#This Row],[Rank Sharpe]])/3</f>
        <v>208.66666666666666</v>
      </c>
    </row>
    <row r="153" spans="1:48" x14ac:dyDescent="0.3">
      <c r="A153" t="s">
        <v>778</v>
      </c>
      <c r="B153" t="s">
        <v>779</v>
      </c>
      <c r="C153" t="s">
        <v>3171</v>
      </c>
      <c r="D153" t="s">
        <v>404</v>
      </c>
      <c r="E153">
        <v>20885.087488009998</v>
      </c>
      <c r="F153">
        <v>1216.0999999999999</v>
      </c>
      <c r="G153">
        <v>105.876816095347</v>
      </c>
      <c r="H153">
        <f>(Table2[[#This Row],[1Y Return vs Nifty]]-AVERAGE(Table2[1Y Return vs Nifty]))/_xlfn.STDEV.P(Table2[1Y Return vs Nifty])</f>
        <v>1.742993112536886</v>
      </c>
      <c r="I153">
        <v>15.9395881164857</v>
      </c>
      <c r="J153">
        <f>(Table2[[#This Row],[1M Return vs Nifty]]-AVERAGE(Table2[1M Return vs Nifty]))/_xlfn.STDEV.P(Table2[1M Return vs Nifty])</f>
        <v>1.7710318769156976</v>
      </c>
      <c r="K153">
        <v>63.879216452710601</v>
      </c>
      <c r="L153">
        <f>(Table2[[#This Row],[6M Return vs Nifty]]-AVERAGE(Table2[6M Return vs Nifty]))/_xlfn.STDEV.P(Table2[6M Return vs Nifty])</f>
        <v>1.7438190018931583</v>
      </c>
      <c r="M153">
        <v>4.0271441164430701</v>
      </c>
      <c r="N153">
        <f>(Table2[[#This Row],[1W Return vs Nifty]]-AVERAGE(Table2[1W Return vs Nifty]))/_xlfn.STDEV.P(Table2[1W Return vs Nifty])</f>
        <v>0.39971283448177664</v>
      </c>
      <c r="O153">
        <v>1089.9100000000001</v>
      </c>
      <c r="P153">
        <v>1043.4343809423301</v>
      </c>
      <c r="Q153">
        <v>860.11359095103501</v>
      </c>
      <c r="R153">
        <v>84.428828774623696</v>
      </c>
      <c r="S153" s="1">
        <f>(Table2[[#This Row],[Close Price]]-Table2[[#This Row],[20D EMA]])/Table2[[#This Row],[20D EMA]]</f>
        <v>0.11578020203503024</v>
      </c>
      <c r="T153" s="1">
        <f>(Table2[[#This Row],[Close Price]]-Table2[[#This Row],[50D EMA]])/Table2[[#This Row],[50D EMA]]</f>
        <v>0.16547817688519592</v>
      </c>
      <c r="U153" s="1">
        <f>(Table2[[#This Row],[Close Price]]-Table2[[#This Row],[200D EMA]])/Table2[[#This Row],[200D EMA]]</f>
        <v>0.41388301823640256</v>
      </c>
      <c r="V153">
        <v>1.0611893455383301</v>
      </c>
      <c r="W153">
        <v>1178.55</v>
      </c>
      <c r="X153">
        <v>1243.1500000000001</v>
      </c>
      <c r="Y153">
        <v>1133.7</v>
      </c>
      <c r="Z153">
        <v>1243.1500000000001</v>
      </c>
      <c r="AA153">
        <v>1133.7</v>
      </c>
      <c r="AB153">
        <v>1243.1500000000001</v>
      </c>
      <c r="AC153" s="1">
        <f>(Table2[[#This Row],[Close Price]]/Table2[[#This Row],[Day Low]])-1</f>
        <v>3.1861185354885135E-2</v>
      </c>
      <c r="AD153" s="1">
        <f>(Table2[[#This Row],[Day High]]/Table2[[#This Row],[Close Price]])-1</f>
        <v>2.224323657593974E-2</v>
      </c>
      <c r="AE153" s="1">
        <f>(Table2[[#This Row],[Close Price]]/Table2[[#This Row],[Current Week Low]])-1</f>
        <v>7.2682367469347975E-2</v>
      </c>
      <c r="AF153" s="1">
        <f>(Table2[[#This Row],[Current Week High]]/Table2[[#This Row],[Close Price]])-1</f>
        <v>2.224323657593974E-2</v>
      </c>
      <c r="AG153" s="1">
        <f>(Table2[[#This Row],[Close Price]]/Table2[[#This Row],[Current Month Low]])-1</f>
        <v>7.2682367469347975E-2</v>
      </c>
      <c r="AH153" s="1">
        <f>(Table2[[#This Row],[Current Month High]]/Table2[[#This Row],[Close Price]])-1</f>
        <v>2.224323657593974E-2</v>
      </c>
      <c r="AI153">
        <v>2.22432365759397</v>
      </c>
      <c r="AJ153">
        <v>166.54246575342401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0.2</v>
      </c>
      <c r="AM153" t="s">
        <v>3217</v>
      </c>
      <c r="AN153">
        <v>26.16</v>
      </c>
      <c r="AO153" t="s">
        <v>3217</v>
      </c>
      <c r="AQ153">
        <f>(Table2[[#This Row],[Sharpe Ratio]]-AVERAGE(Table2[Sharpe Ratio]))/_xlfn.STDEV.P(Table2[Sharpe Ratio])</f>
        <v>-0.69354145832708192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4.964015367500437</v>
      </c>
      <c r="AS153">
        <f>_xlfn.RANK.AVG(Table2[[#This Row],[1Y Return vs Nifty Z-Score]],Table2[1Y Return vs Nifty Z-Score])</f>
        <v>47</v>
      </c>
      <c r="AT153">
        <f>_xlfn.RANK.AVG(Table2[[#This Row],[6M Return vs Nifty Z-Score]],Table2[6M Return vs Nifty Z-Score])</f>
        <v>45</v>
      </c>
      <c r="AU153">
        <f>_xlfn.RANK.AVG(Table2[[#This Row],[Sharpe Ratio Z-Score]],Table2[Sharpe Ratio Z-Score])</f>
        <v>538.5</v>
      </c>
      <c r="AV153">
        <f>(Table2[[#This Row],[Rank 1Y]]+Table2[[#This Row],[Rank 6M]]+Table2[[#This Row],[Rank Sharpe]])/3</f>
        <v>210.16666666666666</v>
      </c>
    </row>
    <row r="154" spans="1:48" x14ac:dyDescent="0.3">
      <c r="A154" t="s">
        <v>795</v>
      </c>
      <c r="B154" t="s">
        <v>796</v>
      </c>
      <c r="C154" t="s">
        <v>3179</v>
      </c>
      <c r="D154" t="s">
        <v>466</v>
      </c>
      <c r="E154">
        <v>20176.52652033</v>
      </c>
      <c r="F154">
        <v>316.95</v>
      </c>
      <c r="G154">
        <v>16.612695440513601</v>
      </c>
      <c r="H154">
        <f>(Table2[[#This Row],[1Y Return vs Nifty]]-AVERAGE(Table2[1Y Return vs Nifty]))/_xlfn.STDEV.P(Table2[1Y Return vs Nifty])</f>
        <v>3.7693078479683959E-4</v>
      </c>
      <c r="I154">
        <v>-2.52203578855281</v>
      </c>
      <c r="J154">
        <f>(Table2[[#This Row],[1M Return vs Nifty]]-AVERAGE(Table2[1M Return vs Nifty]))/_xlfn.STDEV.P(Table2[1M Return vs Nifty])</f>
        <v>-0.18346483187543949</v>
      </c>
      <c r="K154">
        <v>9.9997586560184502</v>
      </c>
      <c r="L154">
        <f>(Table2[[#This Row],[6M Return vs Nifty]]-AVERAGE(Table2[6M Return vs Nifty]))/_xlfn.STDEV.P(Table2[6M Return vs Nifty])</f>
        <v>6.2133756685009506E-2</v>
      </c>
      <c r="M154">
        <v>0.23428582467932699</v>
      </c>
      <c r="N154">
        <f>(Table2[[#This Row],[1W Return vs Nifty]]-AVERAGE(Table2[1W Return vs Nifty]))/_xlfn.STDEV.P(Table2[1W Return vs Nifty])</f>
        <v>-0.34842125018158965</v>
      </c>
      <c r="O154">
        <v>310.79000000000002</v>
      </c>
      <c r="P154">
        <v>320.689718783008</v>
      </c>
      <c r="Q154">
        <v>293.01879369914201</v>
      </c>
      <c r="R154">
        <v>63.290838030505199</v>
      </c>
      <c r="S154" s="1">
        <f>(Table2[[#This Row],[Close Price]]-Table2[[#This Row],[20D EMA]])/Table2[[#This Row],[20D EMA]]</f>
        <v>1.9820457543678907E-2</v>
      </c>
      <c r="T154" s="1">
        <f>(Table2[[#This Row],[Close Price]]-Table2[[#This Row],[50D EMA]])/Table2[[#This Row],[50D EMA]]</f>
        <v>-1.1661486365075722E-2</v>
      </c>
      <c r="U154" s="1">
        <f>(Table2[[#This Row],[Close Price]]-Table2[[#This Row],[200D EMA]])/Table2[[#This Row],[200D EMA]]</f>
        <v>8.1671233434362653E-2</v>
      </c>
      <c r="V154">
        <v>0.52646262757510998</v>
      </c>
      <c r="W154">
        <v>312</v>
      </c>
      <c r="X154">
        <v>318.89999999999998</v>
      </c>
      <c r="Y154">
        <v>307.39999999999998</v>
      </c>
      <c r="Z154">
        <v>318.89999999999998</v>
      </c>
      <c r="AA154">
        <v>307.39999999999998</v>
      </c>
      <c r="AB154">
        <v>318.89999999999998</v>
      </c>
      <c r="AC154" s="1">
        <f>(Table2[[#This Row],[Close Price]]/Table2[[#This Row],[Day Low]])-1</f>
        <v>1.586538461538467E-2</v>
      </c>
      <c r="AD154" s="1">
        <f>(Table2[[#This Row],[Day High]]/Table2[[#This Row],[Close Price]])-1</f>
        <v>6.1523899668716187E-3</v>
      </c>
      <c r="AE154" s="1">
        <f>(Table2[[#This Row],[Close Price]]/Table2[[#This Row],[Current Week Low]])-1</f>
        <v>3.1067013662979814E-2</v>
      </c>
      <c r="AF154" s="1">
        <f>(Table2[[#This Row],[Current Week High]]/Table2[[#This Row],[Close Price]])-1</f>
        <v>6.1523899668716187E-3</v>
      </c>
      <c r="AG154" s="1">
        <f>(Table2[[#This Row],[Close Price]]/Table2[[#This Row],[Current Month Low]])-1</f>
        <v>3.1067013662979814E-2</v>
      </c>
      <c r="AH154" s="1">
        <f>(Table2[[#This Row],[Current Month High]]/Table2[[#This Row],[Close Price]])-1</f>
        <v>6.1523899668716187E-3</v>
      </c>
      <c r="AI154">
        <v>21.107430194036901</v>
      </c>
      <c r="AJ154">
        <v>66.837741808132606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-0.1</v>
      </c>
      <c r="AM154" t="s">
        <v>3218</v>
      </c>
      <c r="AN154">
        <v>9.84</v>
      </c>
      <c r="AO154" t="s">
        <v>3217</v>
      </c>
      <c r="AP154">
        <v>0.17933055008314999</v>
      </c>
      <c r="AQ154">
        <f>(Table2[[#This Row],[Sharpe Ratio]]-AVERAGE(Table2[Sharpe Ratio]))/_xlfn.STDEV.P(Table2[Sharpe Ratio])</f>
        <v>1.3937618066803041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303</v>
      </c>
      <c r="AT154">
        <f>_xlfn.RANK.AVG(Table2[[#This Row],[6M Return vs Nifty Z-Score]],Table2[6M Return vs Nifty Z-Score])</f>
        <v>273</v>
      </c>
      <c r="AU154">
        <f>_xlfn.RANK.AVG(Table2[[#This Row],[Sharpe Ratio Z-Score]],Table2[Sharpe Ratio Z-Score])</f>
        <v>55</v>
      </c>
      <c r="AV154">
        <f>(Table2[[#This Row],[Rank 1Y]]+Table2[[#This Row],[Rank 6M]]+Table2[[#This Row],[Rank Sharpe]])/3</f>
        <v>210.33333333333334</v>
      </c>
    </row>
    <row r="155" spans="1:48" x14ac:dyDescent="0.3">
      <c r="A155" t="s">
        <v>400</v>
      </c>
      <c r="B155" t="s">
        <v>401</v>
      </c>
      <c r="C155" t="s">
        <v>3170</v>
      </c>
      <c r="D155" t="s">
        <v>21</v>
      </c>
      <c r="E155">
        <v>58289.683327625004</v>
      </c>
      <c r="F155">
        <v>8718.25</v>
      </c>
      <c r="G155">
        <v>32.930454306006297</v>
      </c>
      <c r="H155">
        <f>(Table2[[#This Row],[1Y Return vs Nifty]]-AVERAGE(Table2[1Y Return vs Nifty]))/_xlfn.STDEV.P(Table2[1Y Return vs Nifty])</f>
        <v>0.3189325883136595</v>
      </c>
      <c r="I155">
        <v>14.330657699061501</v>
      </c>
      <c r="J155">
        <f>(Table2[[#This Row],[1M Return vs Nifty]]-AVERAGE(Table2[1M Return vs Nifty]))/_xlfn.STDEV.P(Table2[1M Return vs Nifty])</f>
        <v>1.60069749995597</v>
      </c>
      <c r="K155">
        <v>68.658832181025403</v>
      </c>
      <c r="L155">
        <f>(Table2[[#This Row],[6M Return vs Nifty]]-AVERAGE(Table2[6M Return vs Nifty]))/_xlfn.STDEV.P(Table2[6M Return vs Nifty])</f>
        <v>1.8930003332718355</v>
      </c>
      <c r="M155">
        <v>-3.7476005435146599E-2</v>
      </c>
      <c r="N155">
        <f>(Table2[[#This Row],[1W Return vs Nifty]]-AVERAGE(Table2[1W Return vs Nifty]))/_xlfn.STDEV.P(Table2[1W Return vs Nifty])</f>
        <v>-0.40202575432576854</v>
      </c>
      <c r="O155">
        <v>8276.9699999999993</v>
      </c>
      <c r="P155">
        <v>7726.18919622468</v>
      </c>
      <c r="Q155">
        <v>6529.5680104605599</v>
      </c>
      <c r="R155">
        <v>87.835147761342995</v>
      </c>
      <c r="S155" s="1">
        <f>(Table2[[#This Row],[Close Price]]-Table2[[#This Row],[20D EMA]])/Table2[[#This Row],[20D EMA]]</f>
        <v>5.3314195895357928E-2</v>
      </c>
      <c r="T155" s="1">
        <f>(Table2[[#This Row],[Close Price]]-Table2[[#This Row],[50D EMA]])/Table2[[#This Row],[50D EMA]]</f>
        <v>0.12840234410258552</v>
      </c>
      <c r="U155" s="1">
        <f>(Table2[[#This Row],[Close Price]]-Table2[[#This Row],[200D EMA]])/Table2[[#This Row],[200D EMA]]</f>
        <v>0.33519552687606702</v>
      </c>
      <c r="V155">
        <v>0.64492256629715405</v>
      </c>
      <c r="W155">
        <v>8595</v>
      </c>
      <c r="X155">
        <v>8748.9500000000007</v>
      </c>
      <c r="Y155">
        <v>8595</v>
      </c>
      <c r="Z155">
        <v>8773.0499999999993</v>
      </c>
      <c r="AA155">
        <v>8595</v>
      </c>
      <c r="AB155">
        <v>8773.0499999999993</v>
      </c>
      <c r="AC155" s="1">
        <f>(Table2[[#This Row],[Close Price]]/Table2[[#This Row],[Day Low]])-1</f>
        <v>1.4339732402559591E-2</v>
      </c>
      <c r="AD155" s="1">
        <f>(Table2[[#This Row],[Day High]]/Table2[[#This Row],[Close Price]])-1</f>
        <v>3.5213488945602389E-3</v>
      </c>
      <c r="AE155" s="1">
        <f>(Table2[[#This Row],[Close Price]]/Table2[[#This Row],[Current Week Low]])-1</f>
        <v>1.4339732402559591E-2</v>
      </c>
      <c r="AF155" s="1">
        <f>(Table2[[#This Row],[Current Week High]]/Table2[[#This Row],[Close Price]])-1</f>
        <v>6.2856651277491959E-3</v>
      </c>
      <c r="AG155" s="1">
        <f>(Table2[[#This Row],[Close Price]]/Table2[[#This Row],[Current Month Low]])-1</f>
        <v>1.4339732402559591E-2</v>
      </c>
      <c r="AH155" s="1">
        <f>(Table2[[#This Row],[Current Month High]]/Table2[[#This Row],[Close Price]])-1</f>
        <v>6.2856651277491959E-3</v>
      </c>
      <c r="AI155">
        <v>0.62856651277491904</v>
      </c>
      <c r="AJ155">
        <v>103.352965187474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0.25</v>
      </c>
      <c r="AM155" t="s">
        <v>3217</v>
      </c>
      <c r="AN155">
        <v>8.2200000000000006</v>
      </c>
      <c r="AO155" t="s">
        <v>3217</v>
      </c>
      <c r="AP155">
        <v>4.9650716282605999E-2</v>
      </c>
      <c r="AQ155">
        <f>(Table2[[#This Row],[Sharpe Ratio]]-AVERAGE(Table2[Sharpe Ratio]))/_xlfn.STDEV.P(Table2[Sharpe Ratio])</f>
        <v>-0.11563600853848734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3.2949686586772091</v>
      </c>
      <c r="AS155">
        <f>_xlfn.RANK.AVG(Table2[[#This Row],[1Y Return vs Nifty Z-Score]],Table2[1Y Return vs Nifty Z-Score])</f>
        <v>210</v>
      </c>
      <c r="AT155">
        <f>_xlfn.RANK.AVG(Table2[[#This Row],[6M Return vs Nifty Z-Score]],Table2[6M Return vs Nifty Z-Score])</f>
        <v>36</v>
      </c>
      <c r="AU155">
        <f>_xlfn.RANK.AVG(Table2[[#This Row],[Sharpe Ratio Z-Score]],Table2[Sharpe Ratio Z-Score])</f>
        <v>389</v>
      </c>
      <c r="AV155">
        <f>(Table2[[#This Row],[Rank 1Y]]+Table2[[#This Row],[Rank 6M]]+Table2[[#This Row],[Rank Sharpe]])/3</f>
        <v>211.66666666666666</v>
      </c>
    </row>
    <row r="156" spans="1:48" x14ac:dyDescent="0.3">
      <c r="A156" t="s">
        <v>1757</v>
      </c>
      <c r="B156" t="s">
        <v>1758</v>
      </c>
      <c r="C156" t="s">
        <v>3181</v>
      </c>
      <c r="D156" t="s">
        <v>111</v>
      </c>
      <c r="E156">
        <v>4706.6864369099903</v>
      </c>
      <c r="F156">
        <v>872.35</v>
      </c>
      <c r="G156">
        <v>42.6767450330507</v>
      </c>
      <c r="H156">
        <f>(Table2[[#This Row],[1Y Return vs Nifty]]-AVERAGE(Table2[1Y Return vs Nifty]))/_xlfn.STDEV.P(Table2[1Y Return vs Nifty])</f>
        <v>0.50919989625793238</v>
      </c>
      <c r="I156">
        <v>24.890037948105299</v>
      </c>
      <c r="J156">
        <f>(Table2[[#This Row],[1M Return vs Nifty]]-AVERAGE(Table2[1M Return vs Nifty]))/_xlfn.STDEV.P(Table2[1M Return vs Nifty])</f>
        <v>2.7185988313766409</v>
      </c>
      <c r="K156">
        <v>17.0572360408942</v>
      </c>
      <c r="L156">
        <f>(Table2[[#This Row],[6M Return vs Nifty]]-AVERAGE(Table2[6M Return vs Nifty]))/_xlfn.STDEV.P(Table2[6M Return vs Nifty])</f>
        <v>0.28241168953503876</v>
      </c>
      <c r="M156">
        <v>6.3250268917289301</v>
      </c>
      <c r="N156">
        <f>(Table2[[#This Row],[1W Return vs Nifty]]-AVERAGE(Table2[1W Return vs Nifty]))/_xlfn.STDEV.P(Table2[1W Return vs Nifty])</f>
        <v>0.85296584171521606</v>
      </c>
      <c r="O156">
        <v>793.68</v>
      </c>
      <c r="P156">
        <v>743.63574867272405</v>
      </c>
      <c r="Q156">
        <v>672.76792109090297</v>
      </c>
      <c r="R156">
        <v>77.613196371643696</v>
      </c>
      <c r="S156" s="1">
        <f>(Table2[[#This Row],[Close Price]]-Table2[[#This Row],[20D EMA]])/Table2[[#This Row],[20D EMA]]</f>
        <v>9.912055236367312E-2</v>
      </c>
      <c r="T156" s="1">
        <f>(Table2[[#This Row],[Close Price]]-Table2[[#This Row],[50D EMA]])/Table2[[#This Row],[50D EMA]]</f>
        <v>0.17308776717231683</v>
      </c>
      <c r="U156" s="1">
        <f>(Table2[[#This Row],[Close Price]]-Table2[[#This Row],[200D EMA]])/Table2[[#This Row],[200D EMA]]</f>
        <v>0.29665813819641074</v>
      </c>
      <c r="V156">
        <v>1.66490367000741</v>
      </c>
      <c r="W156">
        <v>865</v>
      </c>
      <c r="X156">
        <v>887.3</v>
      </c>
      <c r="Y156">
        <v>838.2</v>
      </c>
      <c r="Z156">
        <v>887.3</v>
      </c>
      <c r="AA156">
        <v>838.2</v>
      </c>
      <c r="AB156">
        <v>887.3</v>
      </c>
      <c r="AC156" s="1">
        <f>(Table2[[#This Row],[Close Price]]/Table2[[#This Row],[Day Low]])-1</f>
        <v>8.4971098265895773E-3</v>
      </c>
      <c r="AD156" s="1">
        <f>(Table2[[#This Row],[Day High]]/Table2[[#This Row],[Close Price]])-1</f>
        <v>1.7137616782254783E-2</v>
      </c>
      <c r="AE156" s="1">
        <f>(Table2[[#This Row],[Close Price]]/Table2[[#This Row],[Current Week Low]])-1</f>
        <v>4.0742066332617455E-2</v>
      </c>
      <c r="AF156" s="1">
        <f>(Table2[[#This Row],[Current Week High]]/Table2[[#This Row],[Close Price]])-1</f>
        <v>1.7137616782254783E-2</v>
      </c>
      <c r="AG156" s="1">
        <f>(Table2[[#This Row],[Close Price]]/Table2[[#This Row],[Current Month Low]])-1</f>
        <v>4.0742066332617455E-2</v>
      </c>
      <c r="AH156" s="1">
        <f>(Table2[[#This Row],[Current Month High]]/Table2[[#This Row],[Close Price]])-1</f>
        <v>1.7137616782254783E-2</v>
      </c>
      <c r="AI156">
        <v>1.7137616782254701</v>
      </c>
      <c r="AJ156">
        <v>84.9766751484308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0.37</v>
      </c>
      <c r="AM156" t="s">
        <v>3217</v>
      </c>
      <c r="AN156">
        <v>17.420000000000002</v>
      </c>
      <c r="AO156" t="s">
        <v>3217</v>
      </c>
      <c r="AP156">
        <v>8.6279678323359005E-2</v>
      </c>
      <c r="AQ156">
        <f>(Table2[[#This Row],[Sharpe Ratio]]-AVERAGE(Table2[Sharpe Ratio]))/_xlfn.STDEV.P(Table2[Sharpe Ratio])</f>
        <v>0.31070379818181326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4.6738800570666417</v>
      </c>
      <c r="AS156">
        <f>_xlfn.RANK.AVG(Table2[[#This Row],[1Y Return vs Nifty Z-Score]],Table2[1Y Return vs Nifty Z-Score])</f>
        <v>164</v>
      </c>
      <c r="AT156">
        <f>_xlfn.RANK.AVG(Table2[[#This Row],[6M Return vs Nifty Z-Score]],Table2[6M Return vs Nifty Z-Score])</f>
        <v>207</v>
      </c>
      <c r="AU156">
        <f>_xlfn.RANK.AVG(Table2[[#This Row],[Sharpe Ratio Z-Score]],Table2[Sharpe Ratio Z-Score])</f>
        <v>266</v>
      </c>
      <c r="AV156">
        <f>(Table2[[#This Row],[Rank 1Y]]+Table2[[#This Row],[Rank 6M]]+Table2[[#This Row],[Rank Sharpe]])/3</f>
        <v>212.33333333333334</v>
      </c>
    </row>
    <row r="157" spans="1:48" x14ac:dyDescent="0.3">
      <c r="A157" t="s">
        <v>712</v>
      </c>
      <c r="B157" t="s">
        <v>713</v>
      </c>
      <c r="C157" t="s">
        <v>3170</v>
      </c>
      <c r="D157" t="s">
        <v>714</v>
      </c>
      <c r="E157">
        <v>24891.622805700001</v>
      </c>
      <c r="F157">
        <v>1773.45</v>
      </c>
      <c r="G157">
        <v>35.850628749440403</v>
      </c>
      <c r="H157">
        <f>(Table2[[#This Row],[1Y Return vs Nifty]]-AVERAGE(Table2[1Y Return vs Nifty]))/_xlfn.STDEV.P(Table2[1Y Return vs Nifty])</f>
        <v>0.37594029982570515</v>
      </c>
      <c r="I157">
        <v>13.8737131349938</v>
      </c>
      <c r="J157">
        <f>(Table2[[#This Row],[1M Return vs Nifty]]-AVERAGE(Table2[1M Return vs Nifty]))/_xlfn.STDEV.P(Table2[1M Return vs Nifty])</f>
        <v>1.5523216554926571</v>
      </c>
      <c r="K157">
        <v>48.522688510018099</v>
      </c>
      <c r="L157">
        <f>(Table2[[#This Row],[6M Return vs Nifty]]-AVERAGE(Table2[6M Return vs Nifty]))/_xlfn.STDEV.P(Table2[6M Return vs Nifty])</f>
        <v>1.2645111633417816</v>
      </c>
      <c r="M157">
        <v>8.3744359389791505</v>
      </c>
      <c r="N157">
        <f>(Table2[[#This Row],[1W Return vs Nifty]]-AVERAGE(Table2[1W Return vs Nifty]))/_xlfn.STDEV.P(Table2[1W Return vs Nifty])</f>
        <v>1.2572078786494212</v>
      </c>
      <c r="O157">
        <v>1609.22</v>
      </c>
      <c r="P157">
        <v>1573.23637776189</v>
      </c>
      <c r="Q157">
        <v>1408.95582758356</v>
      </c>
      <c r="R157">
        <v>82.798087730427</v>
      </c>
      <c r="S157" s="1">
        <f>(Table2[[#This Row],[Close Price]]-Table2[[#This Row],[20D EMA]])/Table2[[#This Row],[20D EMA]]</f>
        <v>0.10205565429214154</v>
      </c>
      <c r="T157" s="1">
        <f>(Table2[[#This Row],[Close Price]]-Table2[[#This Row],[50D EMA]])/Table2[[#This Row],[50D EMA]]</f>
        <v>0.12726226336244331</v>
      </c>
      <c r="U157" s="1">
        <f>(Table2[[#This Row],[Close Price]]-Table2[[#This Row],[200D EMA]])/Table2[[#This Row],[200D EMA]]</f>
        <v>0.2586980835599143</v>
      </c>
      <c r="V157">
        <v>2.4083799339865202</v>
      </c>
      <c r="W157">
        <v>1737</v>
      </c>
      <c r="X157">
        <v>1804.95</v>
      </c>
      <c r="Y157">
        <v>1595.05</v>
      </c>
      <c r="Z157">
        <v>1804.95</v>
      </c>
      <c r="AA157">
        <v>1595.05</v>
      </c>
      <c r="AB157">
        <v>1804.95</v>
      </c>
      <c r="AC157" s="1">
        <f>(Table2[[#This Row],[Close Price]]/Table2[[#This Row],[Day Low]])-1</f>
        <v>2.0984455958549253E-2</v>
      </c>
      <c r="AD157" s="1">
        <f>(Table2[[#This Row],[Day High]]/Table2[[#This Row],[Close Price]])-1</f>
        <v>1.7761989342806483E-2</v>
      </c>
      <c r="AE157" s="1">
        <f>(Table2[[#This Row],[Close Price]]/Table2[[#This Row],[Current Week Low]])-1</f>
        <v>0.11184602363562268</v>
      </c>
      <c r="AF157" s="1">
        <f>(Table2[[#This Row],[Current Week High]]/Table2[[#This Row],[Close Price]])-1</f>
        <v>1.7761989342806483E-2</v>
      </c>
      <c r="AG157" s="1">
        <f>(Table2[[#This Row],[Close Price]]/Table2[[#This Row],[Current Month Low]])-1</f>
        <v>0.11184602363562268</v>
      </c>
      <c r="AH157" s="1">
        <f>(Table2[[#This Row],[Current Month High]]/Table2[[#This Row],[Close Price]])-1</f>
        <v>1.7761989342806483E-2</v>
      </c>
      <c r="AI157">
        <v>1.7761989342806399</v>
      </c>
      <c r="AJ157">
        <v>77.664796633940995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0.12</v>
      </c>
      <c r="AM157" t="s">
        <v>3217</v>
      </c>
      <c r="AN157">
        <v>16.8</v>
      </c>
      <c r="AO157" t="s">
        <v>3217</v>
      </c>
      <c r="AP157">
        <v>5.0877625187784999E-2</v>
      </c>
      <c r="AQ157">
        <f>(Table2[[#This Row],[Sharpe Ratio]]-AVERAGE(Table2[Sharpe Ratio]))/_xlfn.STDEV.P(Table2[Sharpe Ratio])</f>
        <v>-0.10135550272138399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4.3486254945881813</v>
      </c>
      <c r="AS157">
        <f>_xlfn.RANK.AVG(Table2[[#This Row],[1Y Return vs Nifty Z-Score]],Table2[1Y Return vs Nifty Z-Score])</f>
        <v>188</v>
      </c>
      <c r="AT157">
        <f>_xlfn.RANK.AVG(Table2[[#This Row],[6M Return vs Nifty Z-Score]],Table2[6M Return vs Nifty Z-Score])</f>
        <v>74</v>
      </c>
      <c r="AU157">
        <f>_xlfn.RANK.AVG(Table2[[#This Row],[Sharpe Ratio Z-Score]],Table2[Sharpe Ratio Z-Score])</f>
        <v>382</v>
      </c>
      <c r="AV157">
        <f>(Table2[[#This Row],[Rank 1Y]]+Table2[[#This Row],[Rank 6M]]+Table2[[#This Row],[Rank Sharpe]])/3</f>
        <v>214.66666666666666</v>
      </c>
    </row>
    <row r="158" spans="1:48" x14ac:dyDescent="0.3">
      <c r="A158" t="s">
        <v>1847</v>
      </c>
      <c r="B158" t="s">
        <v>1848</v>
      </c>
      <c r="C158" t="s">
        <v>3180</v>
      </c>
      <c r="D158" t="s">
        <v>902</v>
      </c>
      <c r="E158">
        <v>4292.9358925500001</v>
      </c>
      <c r="F158">
        <v>346.9</v>
      </c>
      <c r="G158">
        <v>52.8239897367461</v>
      </c>
      <c r="H158">
        <f>(Table2[[#This Row],[1Y Return vs Nifty]]-AVERAGE(Table2[1Y Return vs Nifty]))/_xlfn.STDEV.P(Table2[1Y Return vs Nifty])</f>
        <v>0.70729463680025484</v>
      </c>
      <c r="I158">
        <v>-3.76078020816772</v>
      </c>
      <c r="J158">
        <f>(Table2[[#This Row],[1M Return vs Nifty]]-AVERAGE(Table2[1M Return vs Nifty]))/_xlfn.STDEV.P(Table2[1M Return vs Nifty])</f>
        <v>-0.31460832735689392</v>
      </c>
      <c r="K158">
        <v>32.039649859216397</v>
      </c>
      <c r="L158">
        <f>(Table2[[#This Row],[6M Return vs Nifty]]-AVERAGE(Table2[6M Return vs Nifty]))/_xlfn.STDEV.P(Table2[6M Return vs Nifty])</f>
        <v>0.75004268075525793</v>
      </c>
      <c r="M158">
        <v>4.1492186962945201</v>
      </c>
      <c r="N158">
        <f>(Table2[[#This Row],[1W Return vs Nifty]]-AVERAGE(Table2[1W Return vs Nifty]))/_xlfn.STDEV.P(Table2[1W Return vs Nifty])</f>
        <v>0.42379181319188303</v>
      </c>
      <c r="O158">
        <v>339.13</v>
      </c>
      <c r="P158">
        <v>350.87942780435299</v>
      </c>
      <c r="Q158">
        <v>317.321220391461</v>
      </c>
      <c r="R158">
        <v>63.551380396697098</v>
      </c>
      <c r="S158" s="1">
        <f>(Table2[[#This Row],[Close Price]]-Table2[[#This Row],[20D EMA]])/Table2[[#This Row],[20D EMA]]</f>
        <v>2.2911567835343326E-2</v>
      </c>
      <c r="T158" s="1">
        <f>(Table2[[#This Row],[Close Price]]-Table2[[#This Row],[50D EMA]])/Table2[[#This Row],[50D EMA]]</f>
        <v>-1.1341297006936238E-2</v>
      </c>
      <c r="U158" s="1">
        <f>(Table2[[#This Row],[Close Price]]-Table2[[#This Row],[200D EMA]])/Table2[[#This Row],[200D EMA]]</f>
        <v>9.3213998017684846E-2</v>
      </c>
      <c r="V158">
        <v>0.46678166986396002</v>
      </c>
      <c r="W158">
        <v>334.95</v>
      </c>
      <c r="X158">
        <v>348.35</v>
      </c>
      <c r="Y158">
        <v>334</v>
      </c>
      <c r="Z158">
        <v>348.35</v>
      </c>
      <c r="AA158">
        <v>334</v>
      </c>
      <c r="AB158">
        <v>348.35</v>
      </c>
      <c r="AC158" s="1">
        <f>(Table2[[#This Row],[Close Price]]/Table2[[#This Row],[Day Low]])-1</f>
        <v>3.5676966711449376E-2</v>
      </c>
      <c r="AD158" s="1">
        <f>(Table2[[#This Row],[Day High]]/Table2[[#This Row],[Close Price]])-1</f>
        <v>4.1798789276450421E-3</v>
      </c>
      <c r="AE158" s="1">
        <f>(Table2[[#This Row],[Close Price]]/Table2[[#This Row],[Current Week Low]])-1</f>
        <v>3.8622754491017819E-2</v>
      </c>
      <c r="AF158" s="1">
        <f>(Table2[[#This Row],[Current Week High]]/Table2[[#This Row],[Close Price]])-1</f>
        <v>4.1798789276450421E-3</v>
      </c>
      <c r="AG158" s="1">
        <f>(Table2[[#This Row],[Close Price]]/Table2[[#This Row],[Current Month Low]])-1</f>
        <v>3.8622754491017819E-2</v>
      </c>
      <c r="AH158" s="1">
        <f>(Table2[[#This Row],[Current Month High]]/Table2[[#This Row],[Close Price]])-1</f>
        <v>4.1798789276450421E-3</v>
      </c>
      <c r="AI158">
        <v>18.751801671951501</v>
      </c>
      <c r="AJ158">
        <v>78.722308088614099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-0.06</v>
      </c>
      <c r="AM158" t="s">
        <v>3218</v>
      </c>
      <c r="AN158">
        <v>9.94</v>
      </c>
      <c r="AO158" t="s">
        <v>3217</v>
      </c>
      <c r="AP158">
        <v>4.5849144508887003E-2</v>
      </c>
      <c r="AQ158">
        <f>(Table2[[#This Row],[Sharpe Ratio]]-AVERAGE(Table2[Sharpe Ratio]))/_xlfn.STDEV.P(Table2[Sharpe Ratio])</f>
        <v>-0.15988409215705846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127</v>
      </c>
      <c r="AT158">
        <f>_xlfn.RANK.AVG(Table2[[#This Row],[6M Return vs Nifty Z-Score]],Table2[6M Return vs Nifty Z-Score])</f>
        <v>121</v>
      </c>
      <c r="AU158">
        <f>_xlfn.RANK.AVG(Table2[[#This Row],[Sharpe Ratio Z-Score]],Table2[Sharpe Ratio Z-Score])</f>
        <v>396</v>
      </c>
      <c r="AV158">
        <f>(Table2[[#This Row],[Rank 1Y]]+Table2[[#This Row],[Rank 6M]]+Table2[[#This Row],[Rank Sharpe]])/3</f>
        <v>214.66666666666666</v>
      </c>
    </row>
    <row r="159" spans="1:48" x14ac:dyDescent="0.3">
      <c r="A159" t="s">
        <v>1207</v>
      </c>
      <c r="B159" t="s">
        <v>1208</v>
      </c>
      <c r="C159" t="s">
        <v>587</v>
      </c>
      <c r="D159" t="s">
        <v>455</v>
      </c>
      <c r="E159">
        <v>10122.42608195</v>
      </c>
      <c r="F159">
        <v>386.75</v>
      </c>
      <c r="G159">
        <v>50.724367778298301</v>
      </c>
      <c r="H159">
        <f>(Table2[[#This Row],[1Y Return vs Nifty]]-AVERAGE(Table2[1Y Return vs Nifty]))/_xlfn.STDEV.P(Table2[1Y Return vs Nifty])</f>
        <v>0.66630576945341635</v>
      </c>
      <c r="I159">
        <v>-1.4820273737006</v>
      </c>
      <c r="J159">
        <f>(Table2[[#This Row],[1M Return vs Nifty]]-AVERAGE(Table2[1M Return vs Nifty]))/_xlfn.STDEV.P(Table2[1M Return vs Nifty])</f>
        <v>-7.3361135992599358E-2</v>
      </c>
      <c r="K159">
        <v>0.45366400276797503</v>
      </c>
      <c r="L159">
        <f>(Table2[[#This Row],[6M Return vs Nifty]]-AVERAGE(Table2[6M Return vs Nifty]))/_xlfn.STDEV.P(Table2[6M Return vs Nifty])</f>
        <v>-0.23581888026074135</v>
      </c>
      <c r="M159">
        <v>-3.8321114361218598</v>
      </c>
      <c r="N159">
        <f>(Table2[[#This Row],[1W Return vs Nifty]]-AVERAGE(Table2[1W Return vs Nifty]))/_xlfn.STDEV.P(Table2[1W Return vs Nifty])</f>
        <v>-1.1505103762618674</v>
      </c>
      <c r="O159">
        <v>366.73</v>
      </c>
      <c r="P159">
        <v>367.08074587010401</v>
      </c>
      <c r="Q159">
        <v>342.22983705321002</v>
      </c>
      <c r="R159">
        <v>65.922552139624301</v>
      </c>
      <c r="S159" s="1">
        <f>(Table2[[#This Row],[Close Price]]-Table2[[#This Row],[20D EMA]])/Table2[[#This Row],[20D EMA]]</f>
        <v>5.4590570719602924E-2</v>
      </c>
      <c r="T159" s="1">
        <f>(Table2[[#This Row],[Close Price]]-Table2[[#This Row],[50D EMA]])/Table2[[#This Row],[50D EMA]]</f>
        <v>5.358290880463721E-2</v>
      </c>
      <c r="U159" s="1">
        <f>(Table2[[#This Row],[Close Price]]-Table2[[#This Row],[200D EMA]])/Table2[[#This Row],[200D EMA]]</f>
        <v>0.13008849061827407</v>
      </c>
      <c r="V159">
        <v>1.2363265190192501</v>
      </c>
      <c r="W159">
        <v>370.25</v>
      </c>
      <c r="X159">
        <v>396.25</v>
      </c>
      <c r="Y159">
        <v>368.55</v>
      </c>
      <c r="Z159">
        <v>396.25</v>
      </c>
      <c r="AA159">
        <v>368.55</v>
      </c>
      <c r="AB159">
        <v>396.25</v>
      </c>
      <c r="AC159" s="1">
        <f>(Table2[[#This Row],[Close Price]]/Table2[[#This Row],[Day Low]])-1</f>
        <v>4.4564483457123494E-2</v>
      </c>
      <c r="AD159" s="1">
        <f>(Table2[[#This Row],[Day High]]/Table2[[#This Row],[Close Price]])-1</f>
        <v>2.4563671622495065E-2</v>
      </c>
      <c r="AE159" s="1">
        <f>(Table2[[#This Row],[Close Price]]/Table2[[#This Row],[Current Week Low]])-1</f>
        <v>4.9382716049382713E-2</v>
      </c>
      <c r="AF159" s="1">
        <f>(Table2[[#This Row],[Current Week High]]/Table2[[#This Row],[Close Price]])-1</f>
        <v>2.4563671622495065E-2</v>
      </c>
      <c r="AG159" s="1">
        <f>(Table2[[#This Row],[Close Price]]/Table2[[#This Row],[Current Month Low]])-1</f>
        <v>4.9382716049382713E-2</v>
      </c>
      <c r="AH159" s="1">
        <f>(Table2[[#This Row],[Current Month High]]/Table2[[#This Row],[Close Price]])-1</f>
        <v>2.4563671622495065E-2</v>
      </c>
      <c r="AI159">
        <v>8.9334195216548196</v>
      </c>
      <c r="AJ159">
        <v>74.683830171634995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0.06</v>
      </c>
      <c r="AM159" t="s">
        <v>3217</v>
      </c>
      <c r="AN159">
        <v>14.95</v>
      </c>
      <c r="AO159" t="s">
        <v>3217</v>
      </c>
      <c r="AP159">
        <v>0.139856147177398</v>
      </c>
      <c r="AQ159">
        <f>(Table2[[#This Row],[Sharpe Ratio]]-AVERAGE(Table2[Sharpe Ratio]))/_xlfn.STDEV.P(Table2[Sharpe Ratio])</f>
        <v>0.93430272382359525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136</v>
      </c>
      <c r="AT159">
        <f>_xlfn.RANK.AVG(Table2[[#This Row],[6M Return vs Nifty Z-Score]],Table2[6M Return vs Nifty Z-Score])</f>
        <v>380</v>
      </c>
      <c r="AU159">
        <f>_xlfn.RANK.AVG(Table2[[#This Row],[Sharpe Ratio Z-Score]],Table2[Sharpe Ratio Z-Score])</f>
        <v>131</v>
      </c>
      <c r="AV159">
        <f>(Table2[[#This Row],[Rank 1Y]]+Table2[[#This Row],[Rank 6M]]+Table2[[#This Row],[Rank Sharpe]])/3</f>
        <v>215.66666666666666</v>
      </c>
    </row>
    <row r="160" spans="1:48" x14ac:dyDescent="0.3">
      <c r="A160" t="s">
        <v>1437</v>
      </c>
      <c r="B160" t="s">
        <v>1438</v>
      </c>
      <c r="C160" t="s">
        <v>3174</v>
      </c>
      <c r="D160" t="s">
        <v>46</v>
      </c>
      <c r="E160">
        <v>7695.5338715039998</v>
      </c>
      <c r="F160">
        <v>45.81</v>
      </c>
      <c r="G160">
        <v>40.005325349870397</v>
      </c>
      <c r="H160">
        <f>(Table2[[#This Row],[1Y Return vs Nifty]]-AVERAGE(Table2[1Y Return vs Nifty]))/_xlfn.STDEV.P(Table2[1Y Return vs Nifty])</f>
        <v>0.45704838080009241</v>
      </c>
      <c r="I160">
        <v>3.08670178284788</v>
      </c>
      <c r="J160">
        <f>(Table2[[#This Row],[1M Return vs Nifty]]-AVERAGE(Table2[1M Return vs Nifty]))/_xlfn.STDEV.P(Table2[1M Return vs Nifty])</f>
        <v>0.41032145584023899</v>
      </c>
      <c r="K160">
        <v>13.5495648965963</v>
      </c>
      <c r="L160">
        <f>(Table2[[#This Row],[6M Return vs Nifty]]-AVERAGE(Table2[6M Return vs Nifty]))/_xlfn.STDEV.P(Table2[6M Return vs Nifty])</f>
        <v>0.17293028326947107</v>
      </c>
      <c r="M160">
        <v>11.8142376610444</v>
      </c>
      <c r="N160">
        <f>(Table2[[#This Row],[1W Return vs Nifty]]-AVERAGE(Table2[1W Return vs Nifty]))/_xlfn.STDEV.P(Table2[1W Return vs Nifty])</f>
        <v>1.9357022263947643</v>
      </c>
      <c r="O160">
        <v>39.94</v>
      </c>
      <c r="P160">
        <v>40.778383458447102</v>
      </c>
      <c r="Q160">
        <v>40.248521168990798</v>
      </c>
      <c r="R160">
        <v>84.634622924919398</v>
      </c>
      <c r="S160" s="1">
        <f>(Table2[[#This Row],[Close Price]]-Table2[[#This Row],[20D EMA]])/Table2[[#This Row],[20D EMA]]</f>
        <v>0.1469704556835254</v>
      </c>
      <c r="T160" s="1">
        <f>(Table2[[#This Row],[Close Price]]-Table2[[#This Row],[50D EMA]])/Table2[[#This Row],[50D EMA]]</f>
        <v>0.12338930861935916</v>
      </c>
      <c r="U160" s="1">
        <f>(Table2[[#This Row],[Close Price]]-Table2[[#This Row],[200D EMA]])/Table2[[#This Row],[200D EMA]]</f>
        <v>0.13817846394053374</v>
      </c>
      <c r="V160">
        <v>1.3586940424251499</v>
      </c>
      <c r="W160">
        <v>42.54</v>
      </c>
      <c r="X160">
        <v>46.28</v>
      </c>
      <c r="Y160">
        <v>41.8</v>
      </c>
      <c r="Z160">
        <v>46.28</v>
      </c>
      <c r="AA160">
        <v>41.8</v>
      </c>
      <c r="AB160">
        <v>46.28</v>
      </c>
      <c r="AC160" s="1">
        <f>(Table2[[#This Row],[Close Price]]/Table2[[#This Row],[Day Low]])-1</f>
        <v>7.6868829337094491E-2</v>
      </c>
      <c r="AD160" s="1">
        <f>(Table2[[#This Row],[Day High]]/Table2[[#This Row],[Close Price]])-1</f>
        <v>1.0259768609473863E-2</v>
      </c>
      <c r="AE160" s="1">
        <f>(Table2[[#This Row],[Close Price]]/Table2[[#This Row],[Current Week Low]])-1</f>
        <v>9.5933014354067092E-2</v>
      </c>
      <c r="AF160" s="1">
        <f>(Table2[[#This Row],[Current Week High]]/Table2[[#This Row],[Close Price]])-1</f>
        <v>1.0259768609473863E-2</v>
      </c>
      <c r="AG160" s="1">
        <f>(Table2[[#This Row],[Close Price]]/Table2[[#This Row],[Current Month Low]])-1</f>
        <v>9.5933014354067092E-2</v>
      </c>
      <c r="AH160" s="1">
        <f>(Table2[[#This Row],[Current Month High]]/Table2[[#This Row],[Close Price]])-1</f>
        <v>1.0259768609473863E-2</v>
      </c>
      <c r="AI160">
        <v>25.518445754202101</v>
      </c>
      <c r="AJ160">
        <v>72.275770974977107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7.0000000000000007E-2</v>
      </c>
      <c r="AM160" t="s">
        <v>3217</v>
      </c>
      <c r="AN160">
        <v>29.48</v>
      </c>
      <c r="AO160" t="s">
        <v>3217</v>
      </c>
      <c r="AP160">
        <v>9.7059048135863996E-2</v>
      </c>
      <c r="AQ160">
        <f>(Table2[[#This Row],[Sharpe Ratio]]-AVERAGE(Table2[Sharpe Ratio]))/_xlfn.STDEV.P(Table2[Sharpe Ratio])</f>
        <v>0.43616939115485248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173</v>
      </c>
      <c r="AT160">
        <f>_xlfn.RANK.AVG(Table2[[#This Row],[6M Return vs Nifty Z-Score]],Table2[6M Return vs Nifty Z-Score])</f>
        <v>238</v>
      </c>
      <c r="AU160">
        <f>_xlfn.RANK.AVG(Table2[[#This Row],[Sharpe Ratio Z-Score]],Table2[Sharpe Ratio Z-Score])</f>
        <v>236</v>
      </c>
      <c r="AV160">
        <f>(Table2[[#This Row],[Rank 1Y]]+Table2[[#This Row],[Rank 6M]]+Table2[[#This Row],[Rank Sharpe]])/3</f>
        <v>215.66666666666666</v>
      </c>
    </row>
    <row r="161" spans="1:48" x14ac:dyDescent="0.3">
      <c r="A161" t="s">
        <v>1634</v>
      </c>
      <c r="B161" t="s">
        <v>1635</v>
      </c>
      <c r="C161" t="s">
        <v>3174</v>
      </c>
      <c r="D161" t="s">
        <v>46</v>
      </c>
      <c r="E161">
        <v>5830.0272372999998</v>
      </c>
      <c r="F161">
        <v>770.5</v>
      </c>
      <c r="G161">
        <v>55.143508578236201</v>
      </c>
      <c r="H161">
        <f>(Table2[[#This Row],[1Y Return vs Nifty]]-AVERAGE(Table2[1Y Return vs Nifty]))/_xlfn.STDEV.P(Table2[1Y Return vs Nifty])</f>
        <v>0.75257633606987784</v>
      </c>
      <c r="I161">
        <v>-4.3721113362241297</v>
      </c>
      <c r="J161">
        <f>(Table2[[#This Row],[1M Return vs Nifty]]-AVERAGE(Table2[1M Return vs Nifty]))/_xlfn.STDEV.P(Table2[1M Return vs Nifty])</f>
        <v>-0.37932878119745406</v>
      </c>
      <c r="K161">
        <v>-5.7162504795134401</v>
      </c>
      <c r="L161">
        <f>(Table2[[#This Row],[6M Return vs Nifty]]-AVERAGE(Table2[6M Return vs Nifty]))/_xlfn.STDEV.P(Table2[6M Return vs Nifty])</f>
        <v>-0.42839420624491892</v>
      </c>
      <c r="M161">
        <v>-1.1448658381755901</v>
      </c>
      <c r="N161">
        <f>(Table2[[#This Row],[1W Return vs Nifty]]-AVERAGE(Table2[1W Return vs Nifty]))/_xlfn.STDEV.P(Table2[1W Return vs Nifty])</f>
        <v>-0.62045629276213465</v>
      </c>
      <c r="O161">
        <v>738.34</v>
      </c>
      <c r="P161">
        <v>749.11551858631196</v>
      </c>
      <c r="Q161">
        <v>713.19547936108995</v>
      </c>
      <c r="R161">
        <v>68.217482256934503</v>
      </c>
      <c r="S161" s="1">
        <f>(Table2[[#This Row],[Close Price]]-Table2[[#This Row],[20D EMA]])/Table2[[#This Row],[20D EMA]]</f>
        <v>4.3557168784028995E-2</v>
      </c>
      <c r="T161" s="1">
        <f>(Table2[[#This Row],[Close Price]]-Table2[[#This Row],[50D EMA]])/Table2[[#This Row],[50D EMA]]</f>
        <v>2.8546306788629353E-2</v>
      </c>
      <c r="U161" s="1">
        <f>(Table2[[#This Row],[Close Price]]-Table2[[#This Row],[200D EMA]])/Table2[[#This Row],[200D EMA]]</f>
        <v>8.0348967845738181E-2</v>
      </c>
      <c r="V161">
        <v>1.97684782401506</v>
      </c>
      <c r="W161">
        <v>753.85</v>
      </c>
      <c r="X161">
        <v>788</v>
      </c>
      <c r="Y161">
        <v>730.3</v>
      </c>
      <c r="Z161">
        <v>788</v>
      </c>
      <c r="AA161">
        <v>730.3</v>
      </c>
      <c r="AB161">
        <v>788</v>
      </c>
      <c r="AC161" s="1">
        <f>(Table2[[#This Row],[Close Price]]/Table2[[#This Row],[Day Low]])-1</f>
        <v>2.2086622007030599E-2</v>
      </c>
      <c r="AD161" s="1">
        <f>(Table2[[#This Row],[Day High]]/Table2[[#This Row],[Close Price]])-1</f>
        <v>2.2712524334847606E-2</v>
      </c>
      <c r="AE161" s="1">
        <f>(Table2[[#This Row],[Close Price]]/Table2[[#This Row],[Current Week Low]])-1</f>
        <v>5.5045871559633142E-2</v>
      </c>
      <c r="AF161" s="1">
        <f>(Table2[[#This Row],[Current Week High]]/Table2[[#This Row],[Close Price]])-1</f>
        <v>2.2712524334847606E-2</v>
      </c>
      <c r="AG161" s="1">
        <f>(Table2[[#This Row],[Close Price]]/Table2[[#This Row],[Current Month Low]])-1</f>
        <v>5.5045871559633142E-2</v>
      </c>
      <c r="AH161" s="1">
        <f>(Table2[[#This Row],[Current Month High]]/Table2[[#This Row],[Close Price]])-1</f>
        <v>2.2712524334847606E-2</v>
      </c>
      <c r="AI161">
        <v>21.5833874107722</v>
      </c>
      <c r="AJ161">
        <v>82.777843672162206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0.08</v>
      </c>
      <c r="AM161" t="s">
        <v>3217</v>
      </c>
      <c r="AN161">
        <v>11.07</v>
      </c>
      <c r="AO161" t="s">
        <v>3217</v>
      </c>
      <c r="AP161">
        <v>0.173221782321373</v>
      </c>
      <c r="AQ161">
        <f>(Table2[[#This Row],[Sharpe Ratio]]-AVERAGE(Table2[Sharpe Ratio]))/_xlfn.STDEV.P(Table2[Sharpe Ratio])</f>
        <v>1.3226593041317043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123</v>
      </c>
      <c r="AT161">
        <f>_xlfn.RANK.AVG(Table2[[#This Row],[6M Return vs Nifty Z-Score]],Table2[6M Return vs Nifty Z-Score])</f>
        <v>465</v>
      </c>
      <c r="AU161">
        <f>_xlfn.RANK.AVG(Table2[[#This Row],[Sharpe Ratio Z-Score]],Table2[Sharpe Ratio Z-Score])</f>
        <v>64</v>
      </c>
      <c r="AV161">
        <f>(Table2[[#This Row],[Rank 1Y]]+Table2[[#This Row],[Rank 6M]]+Table2[[#This Row],[Rank Sharpe]])/3</f>
        <v>217.33333333333334</v>
      </c>
    </row>
    <row r="162" spans="1:48" x14ac:dyDescent="0.3">
      <c r="A162" t="s">
        <v>1364</v>
      </c>
      <c r="B162" t="s">
        <v>1365</v>
      </c>
      <c r="C162" t="s">
        <v>3190</v>
      </c>
      <c r="D162" t="s">
        <v>1366</v>
      </c>
      <c r="E162">
        <v>8511.0897057500006</v>
      </c>
      <c r="F162">
        <v>692.35</v>
      </c>
      <c r="G162">
        <v>3.3187969091695901</v>
      </c>
      <c r="H162">
        <f>(Table2[[#This Row],[1Y Return vs Nifty]]-AVERAGE(Table2[1Y Return vs Nifty]))/_xlfn.STDEV.P(Table2[1Y Return vs Nifty])</f>
        <v>-0.2591468569290748</v>
      </c>
      <c r="I162">
        <v>-0.86761671630123804</v>
      </c>
      <c r="J162">
        <f>(Table2[[#This Row],[1M Return vs Nifty]]-AVERAGE(Table2[1M Return vs Nifty]))/_xlfn.STDEV.P(Table2[1M Return vs Nifty])</f>
        <v>-8.3146582878122627E-3</v>
      </c>
      <c r="K162">
        <v>30.9860153401915</v>
      </c>
      <c r="L162">
        <f>(Table2[[#This Row],[6M Return vs Nifty]]-AVERAGE(Table2[6M Return vs Nifty]))/_xlfn.STDEV.P(Table2[6M Return vs Nifty])</f>
        <v>0.71715664780421862</v>
      </c>
      <c r="M162">
        <v>7.4617679018316698</v>
      </c>
      <c r="N162">
        <f>(Table2[[#This Row],[1W Return vs Nifty]]-AVERAGE(Table2[1W Return vs Nifty]))/_xlfn.STDEV.P(Table2[1W Return vs Nifty])</f>
        <v>1.0771858440652267</v>
      </c>
      <c r="O162">
        <v>656.44</v>
      </c>
      <c r="P162">
        <v>654.920764311521</v>
      </c>
      <c r="Q162">
        <v>608.86394458945995</v>
      </c>
      <c r="R162">
        <v>76.415560214709402</v>
      </c>
      <c r="S162" s="1">
        <f>(Table2[[#This Row],[Close Price]]-Table2[[#This Row],[20D EMA]])/Table2[[#This Row],[20D EMA]]</f>
        <v>5.4704161842666452E-2</v>
      </c>
      <c r="T162" s="1">
        <f>(Table2[[#This Row],[Close Price]]-Table2[[#This Row],[50D EMA]])/Table2[[#This Row],[50D EMA]]</f>
        <v>5.71507848400961E-2</v>
      </c>
      <c r="U162" s="1">
        <f>(Table2[[#This Row],[Close Price]]-Table2[[#This Row],[200D EMA]])/Table2[[#This Row],[200D EMA]]</f>
        <v>0.13711775208964361</v>
      </c>
      <c r="V162">
        <v>0.62410744509718497</v>
      </c>
      <c r="W162">
        <v>686.05</v>
      </c>
      <c r="X162">
        <v>718</v>
      </c>
      <c r="Y162">
        <v>654.15</v>
      </c>
      <c r="Z162">
        <v>718</v>
      </c>
      <c r="AA162">
        <v>654.15</v>
      </c>
      <c r="AB162">
        <v>718</v>
      </c>
      <c r="AC162" s="1">
        <f>(Table2[[#This Row],[Close Price]]/Table2[[#This Row],[Day Low]])-1</f>
        <v>9.1830041542162455E-3</v>
      </c>
      <c r="AD162" s="1">
        <f>(Table2[[#This Row],[Day High]]/Table2[[#This Row],[Close Price]])-1</f>
        <v>3.7047735971690532E-2</v>
      </c>
      <c r="AE162" s="1">
        <f>(Table2[[#This Row],[Close Price]]/Table2[[#This Row],[Current Week Low]])-1</f>
        <v>5.8396392264771224E-2</v>
      </c>
      <c r="AF162" s="1">
        <f>(Table2[[#This Row],[Current Week High]]/Table2[[#This Row],[Close Price]])-1</f>
        <v>3.7047735971690532E-2</v>
      </c>
      <c r="AG162" s="1">
        <f>(Table2[[#This Row],[Close Price]]/Table2[[#This Row],[Current Month Low]])-1</f>
        <v>5.8396392264771224E-2</v>
      </c>
      <c r="AH162" s="1">
        <f>(Table2[[#This Row],[Current Month High]]/Table2[[#This Row],[Close Price]])-1</f>
        <v>3.7047735971690532E-2</v>
      </c>
      <c r="AI162">
        <v>10.9843287354661</v>
      </c>
      <c r="AJ162">
        <v>70.131465782037097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0.09</v>
      </c>
      <c r="AM162" t="s">
        <v>3217</v>
      </c>
      <c r="AN162">
        <v>10.71</v>
      </c>
      <c r="AO162" t="s">
        <v>3217</v>
      </c>
      <c r="AP162">
        <v>0.137915672748846</v>
      </c>
      <c r="AQ162">
        <f>(Table2[[#This Row],[Sharpe Ratio]]-AVERAGE(Table2[Sharpe Ratio]))/_xlfn.STDEV.P(Table2[Sharpe Ratio])</f>
        <v>0.91171673048056523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2.4385977071331233</v>
      </c>
      <c r="AS162">
        <f>_xlfn.RANK.AVG(Table2[[#This Row],[1Y Return vs Nifty Z-Score]],Table2[1Y Return vs Nifty Z-Score])</f>
        <v>394</v>
      </c>
      <c r="AT162">
        <f>_xlfn.RANK.AVG(Table2[[#This Row],[6M Return vs Nifty Z-Score]],Table2[6M Return vs Nifty Z-Score])</f>
        <v>125</v>
      </c>
      <c r="AU162">
        <f>_xlfn.RANK.AVG(Table2[[#This Row],[Sharpe Ratio Z-Score]],Table2[Sharpe Ratio Z-Score])</f>
        <v>134</v>
      </c>
      <c r="AV162">
        <f>(Table2[[#This Row],[Rank 1Y]]+Table2[[#This Row],[Rank 6M]]+Table2[[#This Row],[Rank Sharpe]])/3</f>
        <v>217.66666666666666</v>
      </c>
    </row>
    <row r="163" spans="1:48" x14ac:dyDescent="0.3">
      <c r="A163" t="s">
        <v>1404</v>
      </c>
      <c r="B163" t="s">
        <v>1405</v>
      </c>
      <c r="C163" t="s">
        <v>3183</v>
      </c>
      <c r="D163" t="s">
        <v>108</v>
      </c>
      <c r="E163">
        <v>7919.0107703200001</v>
      </c>
      <c r="F163">
        <v>3999.3</v>
      </c>
      <c r="G163">
        <v>97.490118902683605</v>
      </c>
      <c r="H163">
        <f>(Table2[[#This Row],[1Y Return vs Nifty]]-AVERAGE(Table2[1Y Return vs Nifty]))/_xlfn.STDEV.P(Table2[1Y Return vs Nifty])</f>
        <v>1.5792678203122246</v>
      </c>
      <c r="I163">
        <v>-5.1549419813541499</v>
      </c>
      <c r="J163">
        <f>(Table2[[#This Row],[1M Return vs Nifty]]-AVERAGE(Table2[1M Return vs Nifty]))/_xlfn.STDEV.P(Table2[1M Return vs Nifty])</f>
        <v>-0.46220555993141427</v>
      </c>
      <c r="K163">
        <v>80.954002166422697</v>
      </c>
      <c r="L163">
        <f>(Table2[[#This Row],[6M Return vs Nifty]]-AVERAGE(Table2[6M Return vs Nifty]))/_xlfn.STDEV.P(Table2[6M Return vs Nifty])</f>
        <v>2.2767570895070128</v>
      </c>
      <c r="M163">
        <v>1.4356034373991799</v>
      </c>
      <c r="N163">
        <f>(Table2[[#This Row],[1W Return vs Nifty]]-AVERAGE(Table2[1W Return vs Nifty]))/_xlfn.STDEV.P(Table2[1W Return vs Nifty])</f>
        <v>-0.11146363577933494</v>
      </c>
      <c r="O163">
        <v>3931.96</v>
      </c>
      <c r="P163">
        <v>3948.4692104168898</v>
      </c>
      <c r="Q163">
        <v>3272.3032034033899</v>
      </c>
      <c r="R163">
        <v>59.214881914062097</v>
      </c>
      <c r="S163" s="1">
        <f>(Table2[[#This Row],[Close Price]]-Table2[[#This Row],[20D EMA]])/Table2[[#This Row],[20D EMA]]</f>
        <v>1.7126318680759759E-2</v>
      </c>
      <c r="T163" s="1">
        <f>(Table2[[#This Row],[Close Price]]-Table2[[#This Row],[50D EMA]])/Table2[[#This Row],[50D EMA]]</f>
        <v>1.2873543359286699E-2</v>
      </c>
      <c r="U163" s="1">
        <f>(Table2[[#This Row],[Close Price]]-Table2[[#This Row],[200D EMA]])/Table2[[#This Row],[200D EMA]]</f>
        <v>0.22216669770713493</v>
      </c>
      <c r="V163">
        <v>0.684568715322044</v>
      </c>
      <c r="W163">
        <v>3971.5</v>
      </c>
      <c r="X163">
        <v>4074.95</v>
      </c>
      <c r="Y163">
        <v>3900</v>
      </c>
      <c r="Z163">
        <v>4141</v>
      </c>
      <c r="AA163">
        <v>3900</v>
      </c>
      <c r="AB163">
        <v>4141</v>
      </c>
      <c r="AC163" s="1">
        <f>(Table2[[#This Row],[Close Price]]/Table2[[#This Row],[Day Low]])-1</f>
        <v>6.9998741029837497E-3</v>
      </c>
      <c r="AD163" s="1">
        <f>(Table2[[#This Row],[Day High]]/Table2[[#This Row],[Close Price]])-1</f>
        <v>1.8915810266796562E-2</v>
      </c>
      <c r="AE163" s="1">
        <f>(Table2[[#This Row],[Close Price]]/Table2[[#This Row],[Current Week Low]])-1</f>
        <v>2.5461538461538424E-2</v>
      </c>
      <c r="AF163" s="1">
        <f>(Table2[[#This Row],[Current Week High]]/Table2[[#This Row],[Close Price]])-1</f>
        <v>3.5431200460080525E-2</v>
      </c>
      <c r="AG163" s="1">
        <f>(Table2[[#This Row],[Close Price]]/Table2[[#This Row],[Current Month Low]])-1</f>
        <v>2.5461538461538424E-2</v>
      </c>
      <c r="AH163" s="1">
        <f>(Table2[[#This Row],[Current Month High]]/Table2[[#This Row],[Close Price]])-1</f>
        <v>3.5431200460080525E-2</v>
      </c>
      <c r="AI163">
        <v>13.0197784612307</v>
      </c>
      <c r="AJ163">
        <v>129.62048573233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0.18</v>
      </c>
      <c r="AM163" t="s">
        <v>3217</v>
      </c>
      <c r="AN163">
        <v>13.08</v>
      </c>
      <c r="AO163" t="s">
        <v>3217</v>
      </c>
      <c r="AP163">
        <v>-1.0619126241615999E-2</v>
      </c>
      <c r="AQ163">
        <f>(Table2[[#This Row],[Sharpe Ratio]]-AVERAGE(Table2[Sharpe Ratio]))/_xlfn.STDEV.P(Table2[Sharpe Ratio])</f>
        <v>-0.81714190936776254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51</v>
      </c>
      <c r="AT163">
        <f>_xlfn.RANK.AVG(Table2[[#This Row],[6M Return vs Nifty Z-Score]],Table2[6M Return vs Nifty Z-Score])</f>
        <v>23</v>
      </c>
      <c r="AU163">
        <f>_xlfn.RANK.AVG(Table2[[#This Row],[Sharpe Ratio Z-Score]],Table2[Sharpe Ratio Z-Score])</f>
        <v>583</v>
      </c>
      <c r="AV163">
        <f>(Table2[[#This Row],[Rank 1Y]]+Table2[[#This Row],[Rank 6M]]+Table2[[#This Row],[Rank Sharpe]])/3</f>
        <v>219</v>
      </c>
    </row>
    <row r="164" spans="1:48" x14ac:dyDescent="0.3">
      <c r="A164" t="s">
        <v>866</v>
      </c>
      <c r="B164" t="s">
        <v>867</v>
      </c>
      <c r="C164" t="s">
        <v>3173</v>
      </c>
      <c r="D164" t="s">
        <v>573</v>
      </c>
      <c r="E164">
        <v>17607.18778068</v>
      </c>
      <c r="F164">
        <v>2901.3</v>
      </c>
      <c r="G164">
        <v>98.123271270677293</v>
      </c>
      <c r="H164">
        <f>(Table2[[#This Row],[1Y Return vs Nifty]]-AVERAGE(Table2[1Y Return vs Nifty]))/_xlfn.STDEV.P(Table2[1Y Return vs Nifty])</f>
        <v>1.5916282351562452</v>
      </c>
      <c r="I164">
        <v>3.7190545742333199</v>
      </c>
      <c r="J164">
        <f>(Table2[[#This Row],[1M Return vs Nifty]]-AVERAGE(Table2[1M Return vs Nifty]))/_xlfn.STDEV.P(Table2[1M Return vs Nifty])</f>
        <v>0.47726743285260903</v>
      </c>
      <c r="K164">
        <v>50.850486385558497</v>
      </c>
      <c r="L164">
        <f>(Table2[[#This Row],[6M Return vs Nifty]]-AVERAGE(Table2[6M Return vs Nifty]))/_xlfn.STDEV.P(Table2[6M Return vs Nifty])</f>
        <v>1.3371663737170332</v>
      </c>
      <c r="M164">
        <v>-5.0225205922388501</v>
      </c>
      <c r="N164">
        <f>(Table2[[#This Row],[1W Return vs Nifty]]-AVERAGE(Table2[1W Return vs Nifty]))/_xlfn.STDEV.P(Table2[1W Return vs Nifty])</f>
        <v>-1.3853163183452817</v>
      </c>
      <c r="O164">
        <v>2855.12</v>
      </c>
      <c r="P164">
        <v>2753.7966162621001</v>
      </c>
      <c r="Q164">
        <v>2192.8462768163599</v>
      </c>
      <c r="R164">
        <v>52.206814974698801</v>
      </c>
      <c r="S164" s="1">
        <f>(Table2[[#This Row],[Close Price]]-Table2[[#This Row],[20D EMA]])/Table2[[#This Row],[20D EMA]]</f>
        <v>1.6174451511670365E-2</v>
      </c>
      <c r="T164" s="1">
        <f>(Table2[[#This Row],[Close Price]]-Table2[[#This Row],[50D EMA]])/Table2[[#This Row],[50D EMA]]</f>
        <v>5.3563644775668162E-2</v>
      </c>
      <c r="U164" s="1">
        <f>(Table2[[#This Row],[Close Price]]-Table2[[#This Row],[200D EMA]])/Table2[[#This Row],[200D EMA]]</f>
        <v>0.32307496000686131</v>
      </c>
      <c r="V164">
        <v>1.07927908376596</v>
      </c>
      <c r="W164">
        <v>2846.7</v>
      </c>
      <c r="X164">
        <v>2988</v>
      </c>
      <c r="Y164">
        <v>2846.7</v>
      </c>
      <c r="Z164">
        <v>3004.6</v>
      </c>
      <c r="AA164">
        <v>2846.7</v>
      </c>
      <c r="AB164">
        <v>3004.6</v>
      </c>
      <c r="AC164" s="1">
        <f>(Table2[[#This Row],[Close Price]]/Table2[[#This Row],[Day Low]])-1</f>
        <v>1.918010327747921E-2</v>
      </c>
      <c r="AD164" s="1">
        <f>(Table2[[#This Row],[Day High]]/Table2[[#This Row],[Close Price]])-1</f>
        <v>2.9883155826698315E-2</v>
      </c>
      <c r="AE164" s="1">
        <f>(Table2[[#This Row],[Close Price]]/Table2[[#This Row],[Current Week Low]])-1</f>
        <v>1.918010327747921E-2</v>
      </c>
      <c r="AF164" s="1">
        <f>(Table2[[#This Row],[Current Week High]]/Table2[[#This Row],[Close Price]])-1</f>
        <v>3.5604728914624406E-2</v>
      </c>
      <c r="AG164" s="1">
        <f>(Table2[[#This Row],[Close Price]]/Table2[[#This Row],[Current Month Low]])-1</f>
        <v>1.918010327747921E-2</v>
      </c>
      <c r="AH164" s="1">
        <f>(Table2[[#This Row],[Current Month High]]/Table2[[#This Row],[Close Price]])-1</f>
        <v>3.5604728914624406E-2</v>
      </c>
      <c r="AI164">
        <v>6.7245717437010901</v>
      </c>
      <c r="AJ164">
        <v>136.724869451697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0.17</v>
      </c>
      <c r="AM164" t="s">
        <v>3217</v>
      </c>
      <c r="AN164">
        <v>11.62</v>
      </c>
      <c r="AO164" t="s">
        <v>3217</v>
      </c>
      <c r="AQ164">
        <f>(Table2[[#This Row],[Sharpe Ratio]]-AVERAGE(Table2[Sharpe Ratio]))/_xlfn.STDEV.P(Table2[Sharpe Ratio])</f>
        <v>-0.69354145832708192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1.3272042650535236</v>
      </c>
      <c r="AS164">
        <f>_xlfn.RANK.AVG(Table2[[#This Row],[1Y Return vs Nifty Z-Score]],Table2[1Y Return vs Nifty Z-Score])</f>
        <v>50</v>
      </c>
      <c r="AT164">
        <f>_xlfn.RANK.AVG(Table2[[#This Row],[6M Return vs Nifty Z-Score]],Table2[6M Return vs Nifty Z-Score])</f>
        <v>69</v>
      </c>
      <c r="AU164">
        <f>_xlfn.RANK.AVG(Table2[[#This Row],[Sharpe Ratio Z-Score]],Table2[Sharpe Ratio Z-Score])</f>
        <v>538.5</v>
      </c>
      <c r="AV164">
        <f>(Table2[[#This Row],[Rank 1Y]]+Table2[[#This Row],[Rank 6M]]+Table2[[#This Row],[Rank Sharpe]])/3</f>
        <v>219.16666666666666</v>
      </c>
    </row>
    <row r="165" spans="1:48" x14ac:dyDescent="0.3">
      <c r="A165" t="s">
        <v>1070</v>
      </c>
      <c r="B165" t="s">
        <v>1071</v>
      </c>
      <c r="C165" t="s">
        <v>3176</v>
      </c>
      <c r="D165" t="s">
        <v>426</v>
      </c>
      <c r="E165">
        <v>12555.910807259999</v>
      </c>
      <c r="F165">
        <v>3104.05</v>
      </c>
      <c r="G165">
        <v>20.861256553906301</v>
      </c>
      <c r="H165">
        <f>(Table2[[#This Row],[1Y Return vs Nifty]]-AVERAGE(Table2[1Y Return vs Nifty]))/_xlfn.STDEV.P(Table2[1Y Return vs Nifty])</f>
        <v>8.3317436903588796E-2</v>
      </c>
      <c r="I165">
        <v>11.119934926638001</v>
      </c>
      <c r="J165">
        <f>(Table2[[#This Row],[1M Return vs Nifty]]-AVERAGE(Table2[1M Return vs Nifty]))/_xlfn.STDEV.P(Table2[1M Return vs Nifty])</f>
        <v>1.2607844390128409</v>
      </c>
      <c r="K165">
        <v>24.541206949447002</v>
      </c>
      <c r="L165">
        <f>(Table2[[#This Row],[6M Return vs Nifty]]-AVERAGE(Table2[6M Return vs Nifty]))/_xlfn.STDEV.P(Table2[6M Return vs Nifty])</f>
        <v>0.51600133514674629</v>
      </c>
      <c r="M165">
        <v>4.2160153798211102</v>
      </c>
      <c r="N165">
        <f>(Table2[[#This Row],[1W Return vs Nifty]]-AVERAGE(Table2[1W Return vs Nifty]))/_xlfn.STDEV.P(Table2[1W Return vs Nifty])</f>
        <v>0.436967331981296</v>
      </c>
      <c r="O165">
        <v>2922.12</v>
      </c>
      <c r="P165">
        <v>2886.62781158902</v>
      </c>
      <c r="Q165">
        <v>2701.2823402972599</v>
      </c>
      <c r="R165">
        <v>77.485107679219695</v>
      </c>
      <c r="S165" s="1">
        <f>(Table2[[#This Row],[Close Price]]-Table2[[#This Row],[20D EMA]])/Table2[[#This Row],[20D EMA]]</f>
        <v>6.225959235075914E-2</v>
      </c>
      <c r="T165" s="1">
        <f>(Table2[[#This Row],[Close Price]]-Table2[[#This Row],[50D EMA]])/Table2[[#This Row],[50D EMA]]</f>
        <v>7.5320478635343871E-2</v>
      </c>
      <c r="U165" s="1">
        <f>(Table2[[#This Row],[Close Price]]-Table2[[#This Row],[200D EMA]])/Table2[[#This Row],[200D EMA]]</f>
        <v>0.14910239248016485</v>
      </c>
      <c r="V165">
        <v>0.462275205179426</v>
      </c>
      <c r="W165">
        <v>3093.45</v>
      </c>
      <c r="X165">
        <v>3149</v>
      </c>
      <c r="Y165">
        <v>3053.2</v>
      </c>
      <c r="Z165">
        <v>3149</v>
      </c>
      <c r="AA165">
        <v>3053.2</v>
      </c>
      <c r="AB165">
        <v>3149</v>
      </c>
      <c r="AC165" s="1">
        <f>(Table2[[#This Row],[Close Price]]/Table2[[#This Row],[Day Low]])-1</f>
        <v>3.4265949021321518E-3</v>
      </c>
      <c r="AD165" s="1">
        <f>(Table2[[#This Row],[Day High]]/Table2[[#This Row],[Close Price]])-1</f>
        <v>1.4481081168151277E-2</v>
      </c>
      <c r="AE165" s="1">
        <f>(Table2[[#This Row],[Close Price]]/Table2[[#This Row],[Current Week Low]])-1</f>
        <v>1.6654657408620599E-2</v>
      </c>
      <c r="AF165" s="1">
        <f>(Table2[[#This Row],[Current Week High]]/Table2[[#This Row],[Close Price]])-1</f>
        <v>1.4481081168151277E-2</v>
      </c>
      <c r="AG165" s="1">
        <f>(Table2[[#This Row],[Close Price]]/Table2[[#This Row],[Current Month Low]])-1</f>
        <v>1.6654657408620599E-2</v>
      </c>
      <c r="AH165" s="1">
        <f>(Table2[[#This Row],[Current Month High]]/Table2[[#This Row],[Close Price]])-1</f>
        <v>1.4481081168151277E-2</v>
      </c>
      <c r="AI165">
        <v>5.1207293696944296</v>
      </c>
      <c r="AJ165">
        <v>44.039443155452403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0.17</v>
      </c>
      <c r="AM165" t="s">
        <v>3217</v>
      </c>
      <c r="AN165">
        <v>14.94</v>
      </c>
      <c r="AO165" t="s">
        <v>3217</v>
      </c>
      <c r="AP165">
        <v>0.105059326048814</v>
      </c>
      <c r="AQ165">
        <f>(Table2[[#This Row],[Sharpe Ratio]]-AVERAGE(Table2[Sharpe Ratio]))/_xlfn.STDEV.P(Table2[Sharpe Ratio])</f>
        <v>0.52928797134614847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2.8263585143906207</v>
      </c>
      <c r="AS165">
        <f>_xlfn.RANK.AVG(Table2[[#This Row],[1Y Return vs Nifty Z-Score]],Table2[1Y Return vs Nifty Z-Score])</f>
        <v>284</v>
      </c>
      <c r="AT165">
        <f>_xlfn.RANK.AVG(Table2[[#This Row],[6M Return vs Nifty Z-Score]],Table2[6M Return vs Nifty Z-Score])</f>
        <v>163</v>
      </c>
      <c r="AU165">
        <f>_xlfn.RANK.AVG(Table2[[#This Row],[Sharpe Ratio Z-Score]],Table2[Sharpe Ratio Z-Score])</f>
        <v>211</v>
      </c>
      <c r="AV165">
        <f>(Table2[[#This Row],[Rank 1Y]]+Table2[[#This Row],[Rank 6M]]+Table2[[#This Row],[Rank Sharpe]])/3</f>
        <v>219.33333333333334</v>
      </c>
    </row>
    <row r="166" spans="1:48" x14ac:dyDescent="0.3">
      <c r="A166" t="s">
        <v>1081</v>
      </c>
      <c r="B166" t="s">
        <v>1082</v>
      </c>
      <c r="C166" t="s">
        <v>3185</v>
      </c>
      <c r="D166" t="s">
        <v>494</v>
      </c>
      <c r="E166">
        <v>12286.310121889999</v>
      </c>
      <c r="F166">
        <v>777.35</v>
      </c>
      <c r="G166">
        <v>56.929428365080298</v>
      </c>
      <c r="H166">
        <f>(Table2[[#This Row],[1Y Return vs Nifty]]-AVERAGE(Table2[1Y Return vs Nifty]))/_xlfn.STDEV.P(Table2[1Y Return vs Nifty])</f>
        <v>0.7874411025296284</v>
      </c>
      <c r="I166">
        <v>9.59722748163035</v>
      </c>
      <c r="J166">
        <f>(Table2[[#This Row],[1M Return vs Nifty]]-AVERAGE(Table2[1M Return vs Nifty]))/_xlfn.STDEV.P(Table2[1M Return vs Nifty])</f>
        <v>1.0995783227455185</v>
      </c>
      <c r="K166">
        <v>50.263112267988298</v>
      </c>
      <c r="L166">
        <f>(Table2[[#This Row],[6M Return vs Nifty]]-AVERAGE(Table2[6M Return vs Nifty]))/_xlfn.STDEV.P(Table2[6M Return vs Nifty])</f>
        <v>1.318833257027882</v>
      </c>
      <c r="M166">
        <v>10.696235722497599</v>
      </c>
      <c r="N166">
        <f>(Table2[[#This Row],[1W Return vs Nifty]]-AVERAGE(Table2[1W Return vs Nifty]))/_xlfn.STDEV.P(Table2[1W Return vs Nifty])</f>
        <v>1.7151784702705584</v>
      </c>
      <c r="O166">
        <v>727.65</v>
      </c>
      <c r="P166">
        <v>716.26491257393297</v>
      </c>
      <c r="Q166">
        <v>624.46150958107501</v>
      </c>
      <c r="R166">
        <v>71.728985466421605</v>
      </c>
      <c r="S166" s="1">
        <f>(Table2[[#This Row],[Close Price]]-Table2[[#This Row],[20D EMA]])/Table2[[#This Row],[20D EMA]]</f>
        <v>6.8302068302068364E-2</v>
      </c>
      <c r="T166" s="1">
        <f>(Table2[[#This Row],[Close Price]]-Table2[[#This Row],[50D EMA]])/Table2[[#This Row],[50D EMA]]</f>
        <v>8.5282814156782863E-2</v>
      </c>
      <c r="U166" s="1">
        <f>(Table2[[#This Row],[Close Price]]-Table2[[#This Row],[200D EMA]])/Table2[[#This Row],[200D EMA]]</f>
        <v>0.24483252862372812</v>
      </c>
      <c r="V166">
        <v>0.40842762651122899</v>
      </c>
      <c r="W166">
        <v>773.1</v>
      </c>
      <c r="X166">
        <v>792.4</v>
      </c>
      <c r="Y166">
        <v>773.1</v>
      </c>
      <c r="Z166">
        <v>799.7</v>
      </c>
      <c r="AA166">
        <v>773.1</v>
      </c>
      <c r="AB166">
        <v>799.7</v>
      </c>
      <c r="AC166" s="1">
        <f>(Table2[[#This Row],[Close Price]]/Table2[[#This Row],[Day Low]])-1</f>
        <v>5.4973483378606414E-3</v>
      </c>
      <c r="AD166" s="1">
        <f>(Table2[[#This Row],[Day High]]/Table2[[#This Row],[Close Price]])-1</f>
        <v>1.9360648356596011E-2</v>
      </c>
      <c r="AE166" s="1">
        <f>(Table2[[#This Row],[Close Price]]/Table2[[#This Row],[Current Week Low]])-1</f>
        <v>5.4973483378606414E-3</v>
      </c>
      <c r="AF166" s="1">
        <f>(Table2[[#This Row],[Current Week High]]/Table2[[#This Row],[Close Price]])-1</f>
        <v>2.8751527625908491E-2</v>
      </c>
      <c r="AG166" s="1">
        <f>(Table2[[#This Row],[Close Price]]/Table2[[#This Row],[Current Month Low]])-1</f>
        <v>5.4973483378606414E-3</v>
      </c>
      <c r="AH166" s="1">
        <f>(Table2[[#This Row],[Current Month High]]/Table2[[#This Row],[Close Price]])-1</f>
        <v>2.8751527625908491E-2</v>
      </c>
      <c r="AI166">
        <v>7.67350614266417</v>
      </c>
      <c r="AJ166">
        <v>85.0833333333333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0.15</v>
      </c>
      <c r="AM166" t="s">
        <v>3217</v>
      </c>
      <c r="AN166">
        <v>16.84</v>
      </c>
      <c r="AO166" t="s">
        <v>3217</v>
      </c>
      <c r="AP166">
        <v>1.9001173060122001E-2</v>
      </c>
      <c r="AQ166">
        <f>(Table2[[#This Row],[Sharpe Ratio]]-AVERAGE(Table2[Sharpe Ratio]))/_xlfn.STDEV.P(Table2[Sharpe Ratio])</f>
        <v>-0.47237885915491984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4.4486522934186672</v>
      </c>
      <c r="AS166">
        <f>_xlfn.RANK.AVG(Table2[[#This Row],[1Y Return vs Nifty Z-Score]],Table2[1Y Return vs Nifty Z-Score])</f>
        <v>120</v>
      </c>
      <c r="AT166">
        <f>_xlfn.RANK.AVG(Table2[[#This Row],[6M Return vs Nifty Z-Score]],Table2[6M Return vs Nifty Z-Score])</f>
        <v>71</v>
      </c>
      <c r="AU166">
        <f>_xlfn.RANK.AVG(Table2[[#This Row],[Sharpe Ratio Z-Score]],Table2[Sharpe Ratio Z-Score])</f>
        <v>468</v>
      </c>
      <c r="AV166">
        <f>(Table2[[#This Row],[Rank 1Y]]+Table2[[#This Row],[Rank 6M]]+Table2[[#This Row],[Rank Sharpe]])/3</f>
        <v>219.66666666666666</v>
      </c>
    </row>
    <row r="167" spans="1:48" x14ac:dyDescent="0.3">
      <c r="A167" t="s">
        <v>1499</v>
      </c>
      <c r="B167" t="s">
        <v>1500</v>
      </c>
      <c r="C167" t="s">
        <v>3178</v>
      </c>
      <c r="D167" t="s">
        <v>69</v>
      </c>
      <c r="E167">
        <v>7093.7257877449902</v>
      </c>
      <c r="F167">
        <v>345.85</v>
      </c>
      <c r="G167">
        <v>14.401891534984101</v>
      </c>
      <c r="H167">
        <f>(Table2[[#This Row],[1Y Return vs Nifty]]-AVERAGE(Table2[1Y Return vs Nifty]))/_xlfn.STDEV.P(Table2[1Y Return vs Nifty])</f>
        <v>-4.2782433046877434E-2</v>
      </c>
      <c r="I167">
        <v>-0.51219484129927095</v>
      </c>
      <c r="J167">
        <f>(Table2[[#This Row],[1M Return vs Nifty]]-AVERAGE(Table2[1M Return vs Nifty]))/_xlfn.STDEV.P(Table2[1M Return vs Nifty])</f>
        <v>2.9313173830148469E-2</v>
      </c>
      <c r="K167">
        <v>58.586784751273299</v>
      </c>
      <c r="L167">
        <f>(Table2[[#This Row],[6M Return vs Nifty]]-AVERAGE(Table2[6M Return vs Nifty]))/_xlfn.STDEV.P(Table2[6M Return vs Nifty])</f>
        <v>1.5786316620880165</v>
      </c>
      <c r="M167">
        <v>3.6364333619785398</v>
      </c>
      <c r="N167">
        <f>(Table2[[#This Row],[1W Return vs Nifty]]-AVERAGE(Table2[1W Return vs Nifty]))/_xlfn.STDEV.P(Table2[1W Return vs Nifty])</f>
        <v>0.32264588123066312</v>
      </c>
      <c r="O167">
        <v>336.21</v>
      </c>
      <c r="P167">
        <v>327.42073997809598</v>
      </c>
      <c r="Q167">
        <v>285.53587138743302</v>
      </c>
      <c r="R167">
        <v>66.109495758248997</v>
      </c>
      <c r="S167" s="1">
        <f>(Table2[[#This Row],[Close Price]]-Table2[[#This Row],[20D EMA]])/Table2[[#This Row],[20D EMA]]</f>
        <v>2.8672555843074401E-2</v>
      </c>
      <c r="T167" s="1">
        <f>(Table2[[#This Row],[Close Price]]-Table2[[#This Row],[50D EMA]])/Table2[[#This Row],[50D EMA]]</f>
        <v>5.6286171801874667E-2</v>
      </c>
      <c r="U167" s="1">
        <f>(Table2[[#This Row],[Close Price]]-Table2[[#This Row],[200D EMA]])/Table2[[#This Row],[200D EMA]]</f>
        <v>0.21123135359314979</v>
      </c>
      <c r="V167">
        <v>0.354741004064134</v>
      </c>
      <c r="W167">
        <v>341.6</v>
      </c>
      <c r="X167">
        <v>349</v>
      </c>
      <c r="Y167">
        <v>337.9</v>
      </c>
      <c r="Z167">
        <v>349</v>
      </c>
      <c r="AA167">
        <v>337.9</v>
      </c>
      <c r="AB167">
        <v>349</v>
      </c>
      <c r="AC167" s="1">
        <f>(Table2[[#This Row],[Close Price]]/Table2[[#This Row],[Day Low]])-1</f>
        <v>1.2441451990632402E-2</v>
      </c>
      <c r="AD167" s="1">
        <f>(Table2[[#This Row],[Day High]]/Table2[[#This Row],[Close Price]])-1</f>
        <v>9.1079947954315621E-3</v>
      </c>
      <c r="AE167" s="1">
        <f>(Table2[[#This Row],[Close Price]]/Table2[[#This Row],[Current Week Low]])-1</f>
        <v>2.3527670908553011E-2</v>
      </c>
      <c r="AF167" s="1">
        <f>(Table2[[#This Row],[Current Week High]]/Table2[[#This Row],[Close Price]])-1</f>
        <v>9.1079947954315621E-3</v>
      </c>
      <c r="AG167" s="1">
        <f>(Table2[[#This Row],[Close Price]]/Table2[[#This Row],[Current Month Low]])-1</f>
        <v>2.3527670908553011E-2</v>
      </c>
      <c r="AH167" s="1">
        <f>(Table2[[#This Row],[Current Month High]]/Table2[[#This Row],[Close Price]])-1</f>
        <v>9.1079947954315621E-3</v>
      </c>
      <c r="AI167">
        <v>9.5850802370970101</v>
      </c>
      <c r="AJ167">
        <v>90.027472527472497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0.23</v>
      </c>
      <c r="AM167" t="s">
        <v>3217</v>
      </c>
      <c r="AN167">
        <v>2.73</v>
      </c>
      <c r="AO167" t="s">
        <v>3217</v>
      </c>
      <c r="AP167">
        <v>7.8220896663826006E-2</v>
      </c>
      <c r="AQ167">
        <f>(Table2[[#This Row],[Sharpe Ratio]]-AVERAGE(Table2[Sharpe Ratio]))/_xlfn.STDEV.P(Table2[Sharpe Ratio])</f>
        <v>0.21690426841889537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2.1047125525208461</v>
      </c>
      <c r="AS167">
        <f>_xlfn.RANK.AVG(Table2[[#This Row],[1Y Return vs Nifty Z-Score]],Table2[1Y Return vs Nifty Z-Score])</f>
        <v>320</v>
      </c>
      <c r="AT167">
        <f>_xlfn.RANK.AVG(Table2[[#This Row],[6M Return vs Nifty Z-Score]],Table2[6M Return vs Nifty Z-Score])</f>
        <v>50</v>
      </c>
      <c r="AU167">
        <f>_xlfn.RANK.AVG(Table2[[#This Row],[Sharpe Ratio Z-Score]],Table2[Sharpe Ratio Z-Score])</f>
        <v>290</v>
      </c>
      <c r="AV167">
        <f>(Table2[[#This Row],[Rank 1Y]]+Table2[[#This Row],[Rank 6M]]+Table2[[#This Row],[Rank Sharpe]])/3</f>
        <v>220</v>
      </c>
    </row>
    <row r="168" spans="1:48" x14ac:dyDescent="0.3">
      <c r="A168" t="s">
        <v>1132</v>
      </c>
      <c r="B168" t="s">
        <v>1133</v>
      </c>
      <c r="C168" t="s">
        <v>3179</v>
      </c>
      <c r="D168" t="s">
        <v>270</v>
      </c>
      <c r="E168">
        <v>11248.666989200001</v>
      </c>
      <c r="F168">
        <v>1749.15</v>
      </c>
      <c r="G168">
        <v>181.95172365984601</v>
      </c>
      <c r="H168">
        <f>(Table2[[#This Row],[1Y Return vs Nifty]]-AVERAGE(Table2[1Y Return vs Nifty]))/_xlfn.STDEV.P(Table2[1Y Return vs Nifty])</f>
        <v>3.2281291781215096</v>
      </c>
      <c r="I168">
        <v>2.1705929888236102</v>
      </c>
      <c r="J168">
        <f>(Table2[[#This Row],[1M Return vs Nifty]]-AVERAGE(Table2[1M Return vs Nifty]))/_xlfn.STDEV.P(Table2[1M Return vs Nifty])</f>
        <v>0.31333477514383584</v>
      </c>
      <c r="K168">
        <v>36.342015149126198</v>
      </c>
      <c r="L168">
        <f>(Table2[[#This Row],[6M Return vs Nifty]]-AVERAGE(Table2[6M Return vs Nifty]))/_xlfn.STDEV.P(Table2[6M Return vs Nifty])</f>
        <v>0.8843280749186192</v>
      </c>
      <c r="M168">
        <v>6.8978481137384504</v>
      </c>
      <c r="N168">
        <f>(Table2[[#This Row],[1W Return vs Nifty]]-AVERAGE(Table2[1W Return vs Nifty]))/_xlfn.STDEV.P(Table2[1W Return vs Nifty])</f>
        <v>0.96595373834569154</v>
      </c>
      <c r="O168">
        <v>1640.71</v>
      </c>
      <c r="P168">
        <v>1529.7059696884401</v>
      </c>
      <c r="Q168">
        <v>1229.77976416058</v>
      </c>
      <c r="R168">
        <v>74.798417845342101</v>
      </c>
      <c r="S168" s="1">
        <f>(Table2[[#This Row],[Close Price]]-Table2[[#This Row],[20D EMA]])/Table2[[#This Row],[20D EMA]]</f>
        <v>6.6093337640411809E-2</v>
      </c>
      <c r="T168" s="1">
        <f>(Table2[[#This Row],[Close Price]]-Table2[[#This Row],[50D EMA]])/Table2[[#This Row],[50D EMA]]</f>
        <v>0.14345503950426164</v>
      </c>
      <c r="U168" s="1">
        <f>(Table2[[#This Row],[Close Price]]-Table2[[#This Row],[200D EMA]])/Table2[[#This Row],[200D EMA]]</f>
        <v>0.42232784355004449</v>
      </c>
      <c r="V168">
        <v>0.825713013376421</v>
      </c>
      <c r="W168">
        <v>1729.95</v>
      </c>
      <c r="X168">
        <v>1789.05</v>
      </c>
      <c r="Y168">
        <v>1729.95</v>
      </c>
      <c r="Z168">
        <v>1789.05</v>
      </c>
      <c r="AA168">
        <v>1729.95</v>
      </c>
      <c r="AB168">
        <v>1789.05</v>
      </c>
      <c r="AC168" s="1">
        <f>(Table2[[#This Row],[Close Price]]/Table2[[#This Row],[Day Low]])-1</f>
        <v>1.1098586664354482E-2</v>
      </c>
      <c r="AD168" s="1">
        <f>(Table2[[#This Row],[Day High]]/Table2[[#This Row],[Close Price]])-1</f>
        <v>2.281107966726692E-2</v>
      </c>
      <c r="AE168" s="1">
        <f>(Table2[[#This Row],[Close Price]]/Table2[[#This Row],[Current Week Low]])-1</f>
        <v>1.1098586664354482E-2</v>
      </c>
      <c r="AF168" s="1">
        <f>(Table2[[#This Row],[Current Week High]]/Table2[[#This Row],[Close Price]])-1</f>
        <v>2.281107966726692E-2</v>
      </c>
      <c r="AG168" s="1">
        <f>(Table2[[#This Row],[Close Price]]/Table2[[#This Row],[Current Month Low]])-1</f>
        <v>1.1098586664354482E-2</v>
      </c>
      <c r="AH168" s="1">
        <f>(Table2[[#This Row],[Current Month High]]/Table2[[#This Row],[Close Price]])-1</f>
        <v>2.281107966726692E-2</v>
      </c>
      <c r="AI168">
        <v>2.4497613126375599</v>
      </c>
      <c r="AJ168">
        <v>206.22373949579799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0.4</v>
      </c>
      <c r="AM168" t="s">
        <v>3217</v>
      </c>
      <c r="AN168">
        <v>15.33</v>
      </c>
      <c r="AO168" t="s">
        <v>3217</v>
      </c>
      <c r="AQ168">
        <f>(Table2[[#This Row],[Sharpe Ratio]]-AVERAGE(Table2[Sharpe Ratio]))/_xlfn.STDEV.P(Table2[Sharpe Ratio])</f>
        <v>-0.69354145832708192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4.6982043082025751</v>
      </c>
      <c r="AS168">
        <f>_xlfn.RANK.AVG(Table2[[#This Row],[1Y Return vs Nifty Z-Score]],Table2[1Y Return vs Nifty Z-Score])</f>
        <v>13</v>
      </c>
      <c r="AT168">
        <f>_xlfn.RANK.AVG(Table2[[#This Row],[6M Return vs Nifty Z-Score]],Table2[6M Return vs Nifty Z-Score])</f>
        <v>109</v>
      </c>
      <c r="AU168">
        <f>_xlfn.RANK.AVG(Table2[[#This Row],[Sharpe Ratio Z-Score]],Table2[Sharpe Ratio Z-Score])</f>
        <v>538.5</v>
      </c>
      <c r="AV168">
        <f>(Table2[[#This Row],[Rank 1Y]]+Table2[[#This Row],[Rank 6M]]+Table2[[#This Row],[Rank Sharpe]])/3</f>
        <v>220.16666666666666</v>
      </c>
    </row>
    <row r="169" spans="1:48" x14ac:dyDescent="0.3">
      <c r="A169" t="s">
        <v>451</v>
      </c>
      <c r="B169" t="s">
        <v>452</v>
      </c>
      <c r="C169" t="s">
        <v>3171</v>
      </c>
      <c r="D169" t="s">
        <v>24</v>
      </c>
      <c r="E169">
        <v>51513.565063039998</v>
      </c>
      <c r="F169">
        <v>209.96</v>
      </c>
      <c r="G169">
        <v>15.624027623530299</v>
      </c>
      <c r="H169">
        <f>(Table2[[#This Row],[1Y Return vs Nifty]]-AVERAGE(Table2[1Y Return vs Nifty]))/_xlfn.STDEV.P(Table2[1Y Return vs Nifty])</f>
        <v>-1.8923864692868872E-2</v>
      </c>
      <c r="I169">
        <v>1.6459231880238601</v>
      </c>
      <c r="J169">
        <f>(Table2[[#This Row],[1M Return vs Nifty]]-AVERAGE(Table2[1M Return vs Nifty]))/_xlfn.STDEV.P(Table2[1M Return vs Nifty])</f>
        <v>0.25778898978172882</v>
      </c>
      <c r="K169">
        <v>22.622557735397599</v>
      </c>
      <c r="L169">
        <f>(Table2[[#This Row],[6M Return vs Nifty]]-AVERAGE(Table2[6M Return vs Nifty]))/_xlfn.STDEV.P(Table2[6M Return vs Nifty])</f>
        <v>0.45611646982066678</v>
      </c>
      <c r="M169">
        <v>-2.3464981979106998</v>
      </c>
      <c r="N169">
        <f>(Table2[[#This Row],[1W Return vs Nifty]]-AVERAGE(Table2[1W Return vs Nifty]))/_xlfn.STDEV.P(Table2[1W Return vs Nifty])</f>
        <v>-0.85747599041455214</v>
      </c>
      <c r="O169">
        <v>206.79</v>
      </c>
      <c r="P169">
        <v>200.815876993454</v>
      </c>
      <c r="Q169">
        <v>182.06819168406801</v>
      </c>
      <c r="R169">
        <v>56.202954773932298</v>
      </c>
      <c r="S169" s="1">
        <f>(Table2[[#This Row],[Close Price]]-Table2[[#This Row],[20D EMA]])/Table2[[#This Row],[20D EMA]]</f>
        <v>1.5329561390782998E-2</v>
      </c>
      <c r="T169" s="1">
        <f>(Table2[[#This Row],[Close Price]]-Table2[[#This Row],[50D EMA]])/Table2[[#This Row],[50D EMA]]</f>
        <v>4.5534860806071033E-2</v>
      </c>
      <c r="U169" s="1">
        <f>(Table2[[#This Row],[Close Price]]-Table2[[#This Row],[200D EMA]])/Table2[[#This Row],[200D EMA]]</f>
        <v>0.15319429526894501</v>
      </c>
      <c r="V169">
        <v>1.02205436015402</v>
      </c>
      <c r="W169">
        <v>209.15</v>
      </c>
      <c r="X169">
        <v>212.29</v>
      </c>
      <c r="Y169">
        <v>206.34</v>
      </c>
      <c r="Z169">
        <v>212.29</v>
      </c>
      <c r="AA169">
        <v>206.34</v>
      </c>
      <c r="AB169">
        <v>212.29</v>
      </c>
      <c r="AC169" s="1">
        <f>(Table2[[#This Row],[Close Price]]/Table2[[#This Row],[Day Low]])-1</f>
        <v>3.872818551279078E-3</v>
      </c>
      <c r="AD169" s="1">
        <f>(Table2[[#This Row],[Day High]]/Table2[[#This Row],[Close Price]])-1</f>
        <v>1.1097351876547812E-2</v>
      </c>
      <c r="AE169" s="1">
        <f>(Table2[[#This Row],[Close Price]]/Table2[[#This Row],[Current Week Low]])-1</f>
        <v>1.7543859649122862E-2</v>
      </c>
      <c r="AF169" s="1">
        <f>(Table2[[#This Row],[Current Week High]]/Table2[[#This Row],[Close Price]])-1</f>
        <v>1.1097351876547812E-2</v>
      </c>
      <c r="AG169" s="1">
        <f>(Table2[[#This Row],[Close Price]]/Table2[[#This Row],[Current Month Low]])-1</f>
        <v>1.7543859649122862E-2</v>
      </c>
      <c r="AH169" s="1">
        <f>(Table2[[#This Row],[Current Month High]]/Table2[[#This Row],[Close Price]])-1</f>
        <v>1.1097351876547812E-2</v>
      </c>
      <c r="AI169">
        <v>2.13373975995427</v>
      </c>
      <c r="AJ169">
        <v>50.616929698708702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0.12</v>
      </c>
      <c r="AM169" t="s">
        <v>3217</v>
      </c>
      <c r="AN169">
        <v>5.31</v>
      </c>
      <c r="AO169" t="s">
        <v>3217</v>
      </c>
      <c r="AP169">
        <v>0.11561227186933801</v>
      </c>
      <c r="AQ169">
        <f>(Table2[[#This Row],[Sharpe Ratio]]-AVERAGE(Table2[Sharpe Ratio]))/_xlfn.STDEV.P(Table2[Sharpe Ratio])</f>
        <v>0.65211812079035913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0.48962372528533371</v>
      </c>
      <c r="AS169">
        <f>_xlfn.RANK.AVG(Table2[[#This Row],[1Y Return vs Nifty Z-Score]],Table2[1Y Return vs Nifty Z-Score])</f>
        <v>311</v>
      </c>
      <c r="AT169">
        <f>_xlfn.RANK.AVG(Table2[[#This Row],[6M Return vs Nifty Z-Score]],Table2[6M Return vs Nifty Z-Score])</f>
        <v>176</v>
      </c>
      <c r="AU169">
        <f>_xlfn.RANK.AVG(Table2[[#This Row],[Sharpe Ratio Z-Score]],Table2[Sharpe Ratio Z-Score])</f>
        <v>178</v>
      </c>
      <c r="AV169">
        <f>(Table2[[#This Row],[Rank 1Y]]+Table2[[#This Row],[Rank 6M]]+Table2[[#This Row],[Rank Sharpe]])/3</f>
        <v>221.66666666666666</v>
      </c>
    </row>
    <row r="170" spans="1:48" x14ac:dyDescent="0.3">
      <c r="A170" t="s">
        <v>1685</v>
      </c>
      <c r="B170" t="s">
        <v>1686</v>
      </c>
      <c r="C170" t="s">
        <v>3179</v>
      </c>
      <c r="D170" t="s">
        <v>217</v>
      </c>
      <c r="E170">
        <v>5390.1985230250002</v>
      </c>
      <c r="F170">
        <v>7936.75</v>
      </c>
      <c r="G170">
        <v>59.298190824829</v>
      </c>
      <c r="H170">
        <f>(Table2[[#This Row],[1Y Return vs Nifty]]-AVERAGE(Table2[1Y Return vs Nifty]))/_xlfn.STDEV.P(Table2[1Y Return vs Nifty])</f>
        <v>0.83368413682833076</v>
      </c>
      <c r="I170">
        <v>3.3049763444959699</v>
      </c>
      <c r="J170">
        <f>(Table2[[#This Row],[1M Return vs Nifty]]-AVERAGE(Table2[1M Return vs Nifty]))/_xlfn.STDEV.P(Table2[1M Return vs Nifty])</f>
        <v>0.43342976497644597</v>
      </c>
      <c r="K170">
        <v>-2.3255440534370799</v>
      </c>
      <c r="L170">
        <f>(Table2[[#This Row],[6M Return vs Nifty]]-AVERAGE(Table2[6M Return vs Nifty]))/_xlfn.STDEV.P(Table2[6M Return vs Nifty])</f>
        <v>-0.3225635019144989</v>
      </c>
      <c r="M170">
        <v>6.3933311607220302</v>
      </c>
      <c r="N170">
        <f>(Table2[[#This Row],[1W Return vs Nifty]]-AVERAGE(Table2[1W Return vs Nifty]))/_xlfn.STDEV.P(Table2[1W Return vs Nifty])</f>
        <v>0.86643872887072082</v>
      </c>
      <c r="O170">
        <v>7441.13</v>
      </c>
      <c r="P170">
        <v>7446.7265129638199</v>
      </c>
      <c r="Q170">
        <v>7068.42532335542</v>
      </c>
      <c r="R170">
        <v>78.2446435170325</v>
      </c>
      <c r="S170" s="1">
        <f>(Table2[[#This Row],[Close Price]]-Table2[[#This Row],[20D EMA]])/Table2[[#This Row],[20D EMA]]</f>
        <v>6.6605475243679366E-2</v>
      </c>
      <c r="T170" s="1">
        <f>(Table2[[#This Row],[Close Price]]-Table2[[#This Row],[50D EMA]])/Table2[[#This Row],[50D EMA]]</f>
        <v>6.5803878547588721E-2</v>
      </c>
      <c r="U170" s="1">
        <f>(Table2[[#This Row],[Close Price]]-Table2[[#This Row],[200D EMA]])/Table2[[#This Row],[200D EMA]]</f>
        <v>0.12284556134100623</v>
      </c>
      <c r="V170">
        <v>0.87352891240733999</v>
      </c>
      <c r="W170">
        <v>7813</v>
      </c>
      <c r="X170">
        <v>7973</v>
      </c>
      <c r="Y170">
        <v>7701</v>
      </c>
      <c r="Z170">
        <v>7973</v>
      </c>
      <c r="AA170">
        <v>7701</v>
      </c>
      <c r="AB170">
        <v>7973</v>
      </c>
      <c r="AC170" s="1">
        <f>(Table2[[#This Row],[Close Price]]/Table2[[#This Row],[Day Low]])-1</f>
        <v>1.5838986304876457E-2</v>
      </c>
      <c r="AD170" s="1">
        <f>(Table2[[#This Row],[Day High]]/Table2[[#This Row],[Close Price]])-1</f>
        <v>4.56736069549879E-3</v>
      </c>
      <c r="AE170" s="1">
        <f>(Table2[[#This Row],[Close Price]]/Table2[[#This Row],[Current Week Low]])-1</f>
        <v>3.0612907414621526E-2</v>
      </c>
      <c r="AF170" s="1">
        <f>(Table2[[#This Row],[Current Week High]]/Table2[[#This Row],[Close Price]])-1</f>
        <v>4.56736069549879E-3</v>
      </c>
      <c r="AG170" s="1">
        <f>(Table2[[#This Row],[Close Price]]/Table2[[#This Row],[Current Month Low]])-1</f>
        <v>3.0612907414621526E-2</v>
      </c>
      <c r="AH170" s="1">
        <f>(Table2[[#This Row],[Current Month High]]/Table2[[#This Row],[Close Price]])-1</f>
        <v>4.56736069549879E-3</v>
      </c>
      <c r="AI170">
        <v>14.441049547988699</v>
      </c>
      <c r="AJ170">
        <v>88.076872948731605</v>
      </c>
      <c r="AK170" t="str">
        <f>IF(AND(Table2[[#This Row],[20D EMA]]&gt;Table2[[#This Row],[50D EMA]],Table2[[#This Row],[50D EMA]]&gt;Table2[[#This Row],[200D EMA]]),"Uptrend","Downtrend/NoTrend")</f>
        <v>Downtrend/NoTrend</v>
      </c>
      <c r="AL170">
        <v>0.06</v>
      </c>
      <c r="AM170" t="s">
        <v>3217</v>
      </c>
      <c r="AN170">
        <v>14.01</v>
      </c>
      <c r="AO170" t="s">
        <v>3217</v>
      </c>
      <c r="AP170">
        <v>0.135632761785906</v>
      </c>
      <c r="AQ170">
        <f>(Table2[[#This Row],[Sharpe Ratio]]-AVERAGE(Table2[Sharpe Ratio]))/_xlfn.STDEV.P(Table2[Sharpe Ratio])</f>
        <v>0.88514497511341572</v>
      </c>
      <c r="AR1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0">
        <f>_xlfn.RANK.AVG(Table2[[#This Row],[1Y Return vs Nifty Z-Score]],Table2[1Y Return vs Nifty Z-Score])</f>
        <v>111</v>
      </c>
      <c r="AT170">
        <f>_xlfn.RANK.AVG(Table2[[#This Row],[6M Return vs Nifty Z-Score]],Table2[6M Return vs Nifty Z-Score])</f>
        <v>420</v>
      </c>
      <c r="AU170">
        <f>_xlfn.RANK.AVG(Table2[[#This Row],[Sharpe Ratio Z-Score]],Table2[Sharpe Ratio Z-Score])</f>
        <v>136</v>
      </c>
      <c r="AV170">
        <f>(Table2[[#This Row],[Rank 1Y]]+Table2[[#This Row],[Rank 6M]]+Table2[[#This Row],[Rank Sharpe]])/3</f>
        <v>222.33333333333334</v>
      </c>
    </row>
    <row r="171" spans="1:48" x14ac:dyDescent="0.3">
      <c r="A171" t="s">
        <v>1608</v>
      </c>
      <c r="B171" t="s">
        <v>1609</v>
      </c>
      <c r="C171" t="s">
        <v>3179</v>
      </c>
      <c r="D171" t="s">
        <v>120</v>
      </c>
      <c r="E171">
        <v>6062.1583874400003</v>
      </c>
      <c r="F171">
        <v>916.45</v>
      </c>
      <c r="G171">
        <v>59.432807608896098</v>
      </c>
      <c r="H171">
        <f>(Table2[[#This Row],[1Y Return vs Nifty]]-AVERAGE(Table2[1Y Return vs Nifty]))/_xlfn.STDEV.P(Table2[1Y Return vs Nifty])</f>
        <v>0.83631212873067473</v>
      </c>
      <c r="I171">
        <v>61.908479891147699</v>
      </c>
      <c r="J171">
        <f>(Table2[[#This Row],[1M Return vs Nifty]]-AVERAGE(Table2[1M Return vs Nifty]))/_xlfn.STDEV.P(Table2[1M Return vs Nifty])</f>
        <v>6.6376702692096847</v>
      </c>
      <c r="K171">
        <v>82.130718513904995</v>
      </c>
      <c r="L171">
        <f>(Table2[[#This Row],[6M Return vs Nifty]]-AVERAGE(Table2[6M Return vs Nifty]))/_xlfn.STDEV.P(Table2[6M Return vs Nifty])</f>
        <v>2.3134847515934287</v>
      </c>
      <c r="M171">
        <v>7.6080984764066004</v>
      </c>
      <c r="N171">
        <f>(Table2[[#This Row],[1W Return vs Nifty]]-AVERAGE(Table2[1W Return vs Nifty]))/_xlfn.STDEV.P(Table2[1W Return vs Nifty])</f>
        <v>1.106049271603663</v>
      </c>
      <c r="O171">
        <v>828.35</v>
      </c>
      <c r="P171">
        <v>715.10646521646402</v>
      </c>
      <c r="Q171">
        <v>585.10100199843703</v>
      </c>
      <c r="R171">
        <v>65.818421089123404</v>
      </c>
      <c r="S171" s="1">
        <f>(Table2[[#This Row],[Close Price]]-Table2[[#This Row],[20D EMA]])/Table2[[#This Row],[20D EMA]]</f>
        <v>0.10635600893342188</v>
      </c>
      <c r="T171" s="1">
        <f>(Table2[[#This Row],[Close Price]]-Table2[[#This Row],[50D EMA]])/Table2[[#This Row],[50D EMA]]</f>
        <v>0.28155742477113388</v>
      </c>
      <c r="U171" s="1">
        <f>(Table2[[#This Row],[Close Price]]-Table2[[#This Row],[200D EMA]])/Table2[[#This Row],[200D EMA]]</f>
        <v>0.5663107683456815</v>
      </c>
      <c r="V171">
        <v>0.92217126740571298</v>
      </c>
      <c r="W171">
        <v>903.15</v>
      </c>
      <c r="X171">
        <v>966.4</v>
      </c>
      <c r="Y171">
        <v>903.15</v>
      </c>
      <c r="Z171">
        <v>990.55</v>
      </c>
      <c r="AA171">
        <v>903.15</v>
      </c>
      <c r="AB171">
        <v>990.55</v>
      </c>
      <c r="AC171" s="1">
        <f>(Table2[[#This Row],[Close Price]]/Table2[[#This Row],[Day Low]])-1</f>
        <v>1.4726235951945998E-2</v>
      </c>
      <c r="AD171" s="1">
        <f>(Table2[[#This Row],[Day High]]/Table2[[#This Row],[Close Price]])-1</f>
        <v>5.4503791805335711E-2</v>
      </c>
      <c r="AE171" s="1">
        <f>(Table2[[#This Row],[Close Price]]/Table2[[#This Row],[Current Week Low]])-1</f>
        <v>1.4726235951945998E-2</v>
      </c>
      <c r="AF171" s="1">
        <f>(Table2[[#This Row],[Current Week High]]/Table2[[#This Row],[Close Price]])-1</f>
        <v>8.0855474930437987E-2</v>
      </c>
      <c r="AG171" s="1">
        <f>(Table2[[#This Row],[Close Price]]/Table2[[#This Row],[Current Month Low]])-1</f>
        <v>1.4726235951945998E-2</v>
      </c>
      <c r="AH171" s="1">
        <f>(Table2[[#This Row],[Current Month High]]/Table2[[#This Row],[Close Price]])-1</f>
        <v>8.0855474930437987E-2</v>
      </c>
      <c r="AI171">
        <v>8.0855474930437907</v>
      </c>
      <c r="AJ171">
        <v>115.63529411764701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0.86</v>
      </c>
      <c r="AM171" t="s">
        <v>3217</v>
      </c>
      <c r="AN171">
        <v>21.01</v>
      </c>
      <c r="AO171" t="s">
        <v>3217</v>
      </c>
      <c r="AQ171">
        <f>(Table2[[#This Row],[Sharpe Ratio]]-AVERAGE(Table2[Sharpe Ratio]))/_xlfn.STDEV.P(Table2[Sharpe Ratio])</f>
        <v>-0.69354145832708192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10.199974962810369</v>
      </c>
      <c r="AS171">
        <f>_xlfn.RANK.AVG(Table2[[#This Row],[1Y Return vs Nifty Z-Score]],Table2[1Y Return vs Nifty Z-Score])</f>
        <v>110</v>
      </c>
      <c r="AT171">
        <f>_xlfn.RANK.AVG(Table2[[#This Row],[6M Return vs Nifty Z-Score]],Table2[6M Return vs Nifty Z-Score])</f>
        <v>20</v>
      </c>
      <c r="AU171">
        <f>_xlfn.RANK.AVG(Table2[[#This Row],[Sharpe Ratio Z-Score]],Table2[Sharpe Ratio Z-Score])</f>
        <v>538.5</v>
      </c>
      <c r="AV171">
        <f>(Table2[[#This Row],[Rank 1Y]]+Table2[[#This Row],[Rank 6M]]+Table2[[#This Row],[Rank Sharpe]])/3</f>
        <v>222.83333333333334</v>
      </c>
    </row>
    <row r="172" spans="1:48" x14ac:dyDescent="0.3">
      <c r="A172" t="s">
        <v>1517</v>
      </c>
      <c r="B172" t="s">
        <v>1518</v>
      </c>
      <c r="C172" t="s">
        <v>3179</v>
      </c>
      <c r="D172" t="s">
        <v>1300</v>
      </c>
      <c r="E172">
        <v>6878.3020610149997</v>
      </c>
      <c r="F172">
        <v>1063.1500000000001</v>
      </c>
      <c r="G172">
        <v>-7.9998202322785703</v>
      </c>
      <c r="H172">
        <f>(Table2[[#This Row],[1Y Return vs Nifty]]-AVERAGE(Table2[1Y Return vs Nifty]))/_xlfn.STDEV.P(Table2[1Y Return vs Nifty])</f>
        <v>-0.48010915668681226</v>
      </c>
      <c r="I172">
        <v>9.4675604061696603</v>
      </c>
      <c r="J172">
        <f>(Table2[[#This Row],[1M Return vs Nifty]]-AVERAGE(Table2[1M Return vs Nifty]))/_xlfn.STDEV.P(Table2[1M Return vs Nifty])</f>
        <v>1.0858507182005401</v>
      </c>
      <c r="K172">
        <v>54.911452707132</v>
      </c>
      <c r="L172">
        <f>(Table2[[#This Row],[6M Return vs Nifty]]-AVERAGE(Table2[6M Return vs Nifty]))/_xlfn.STDEV.P(Table2[6M Return vs Nifty])</f>
        <v>1.463917225034929</v>
      </c>
      <c r="M172">
        <v>15.8496377232653</v>
      </c>
      <c r="N172">
        <f>(Table2[[#This Row],[1W Return vs Nifty]]-AVERAGE(Table2[1W Return vs Nifty]))/_xlfn.STDEV.P(Table2[1W Return vs Nifty])</f>
        <v>2.7316772140066079</v>
      </c>
      <c r="O172">
        <v>951.72</v>
      </c>
      <c r="P172">
        <v>932.07341746474594</v>
      </c>
      <c r="Q172">
        <v>851.61798337356197</v>
      </c>
      <c r="R172">
        <v>79.083013117339902</v>
      </c>
      <c r="S172" s="1">
        <f>(Table2[[#This Row],[Close Price]]-Table2[[#This Row],[20D EMA]])/Table2[[#This Row],[20D EMA]]</f>
        <v>0.11708275543227006</v>
      </c>
      <c r="T172" s="1">
        <f>(Table2[[#This Row],[Close Price]]-Table2[[#This Row],[50D EMA]])/Table2[[#This Row],[50D EMA]]</f>
        <v>0.14062903209039526</v>
      </c>
      <c r="U172" s="1">
        <f>(Table2[[#This Row],[Close Price]]-Table2[[#This Row],[200D EMA]])/Table2[[#This Row],[200D EMA]]</f>
        <v>0.24838838629086307</v>
      </c>
      <c r="V172">
        <v>1.48001807930157</v>
      </c>
      <c r="W172">
        <v>1046.3499999999999</v>
      </c>
      <c r="X172">
        <v>1103.5</v>
      </c>
      <c r="Y172">
        <v>956.3</v>
      </c>
      <c r="Z172">
        <v>1103.5</v>
      </c>
      <c r="AA172">
        <v>956.3</v>
      </c>
      <c r="AB172">
        <v>1103.5</v>
      </c>
      <c r="AC172" s="1">
        <f>(Table2[[#This Row],[Close Price]]/Table2[[#This Row],[Day Low]])-1</f>
        <v>1.6055813064462354E-2</v>
      </c>
      <c r="AD172" s="1">
        <f>(Table2[[#This Row],[Day High]]/Table2[[#This Row],[Close Price]])-1</f>
        <v>3.7953252128109849E-2</v>
      </c>
      <c r="AE172" s="1">
        <f>(Table2[[#This Row],[Close Price]]/Table2[[#This Row],[Current Week Low]])-1</f>
        <v>0.11173271985778532</v>
      </c>
      <c r="AF172" s="1">
        <f>(Table2[[#This Row],[Current Week High]]/Table2[[#This Row],[Close Price]])-1</f>
        <v>3.7953252128109849E-2</v>
      </c>
      <c r="AG172" s="1">
        <f>(Table2[[#This Row],[Close Price]]/Table2[[#This Row],[Current Month Low]])-1</f>
        <v>0.11173271985778532</v>
      </c>
      <c r="AH172" s="1">
        <f>(Table2[[#This Row],[Current Month High]]/Table2[[#This Row],[Close Price]])-1</f>
        <v>3.7953252128109849E-2</v>
      </c>
      <c r="AI172">
        <v>3.79532521281098</v>
      </c>
      <c r="AJ172">
        <v>74.172673656618599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0.32</v>
      </c>
      <c r="AM172" t="s">
        <v>3217</v>
      </c>
      <c r="AN172">
        <v>15.4</v>
      </c>
      <c r="AO172" t="s">
        <v>3217</v>
      </c>
      <c r="AP172">
        <v>0.14028801209369501</v>
      </c>
      <c r="AQ172">
        <f>(Table2[[#This Row],[Sharpe Ratio]]-AVERAGE(Table2[Sharpe Ratio]))/_xlfn.STDEV.P(Table2[Sharpe Ratio])</f>
        <v>0.93932938018198442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5.7406653807372496</v>
      </c>
      <c r="AS172">
        <f>_xlfn.RANK.AVG(Table2[[#This Row],[1Y Return vs Nifty Z-Score]],Table2[1Y Return vs Nifty Z-Score])</f>
        <v>478</v>
      </c>
      <c r="AT172">
        <f>_xlfn.RANK.AVG(Table2[[#This Row],[6M Return vs Nifty Z-Score]],Table2[6M Return vs Nifty Z-Score])</f>
        <v>61</v>
      </c>
      <c r="AU172">
        <f>_xlfn.RANK.AVG(Table2[[#This Row],[Sharpe Ratio Z-Score]],Table2[Sharpe Ratio Z-Score])</f>
        <v>130</v>
      </c>
      <c r="AV172">
        <f>(Table2[[#This Row],[Rank 1Y]]+Table2[[#This Row],[Rank 6M]]+Table2[[#This Row],[Rank Sharpe]])/3</f>
        <v>223</v>
      </c>
    </row>
    <row r="173" spans="1:48" x14ac:dyDescent="0.3">
      <c r="A173" t="s">
        <v>211</v>
      </c>
      <c r="B173" t="s">
        <v>212</v>
      </c>
      <c r="C173" t="s">
        <v>3171</v>
      </c>
      <c r="D173" t="s">
        <v>54</v>
      </c>
      <c r="E173">
        <v>118659.167470425</v>
      </c>
      <c r="F173">
        <v>3155.55</v>
      </c>
      <c r="G173">
        <v>29.993081479709701</v>
      </c>
      <c r="H173">
        <f>(Table2[[#This Row],[1Y Return vs Nifty]]-AVERAGE(Table2[1Y Return vs Nifty]))/_xlfn.STDEV.P(Table2[1Y Return vs Nifty])</f>
        <v>0.26158912958250413</v>
      </c>
      <c r="I173">
        <v>-2.43285455828988</v>
      </c>
      <c r="J173">
        <f>(Table2[[#This Row],[1M Return vs Nifty]]-AVERAGE(Table2[1M Return vs Nifty]))/_xlfn.STDEV.P(Table2[1M Return vs Nifty])</f>
        <v>-0.17402338609951995</v>
      </c>
      <c r="K173">
        <v>20.632520553503401</v>
      </c>
      <c r="L173">
        <f>(Table2[[#This Row],[6M Return vs Nifty]]-AVERAGE(Table2[6M Return vs Nifty]))/_xlfn.STDEV.P(Table2[6M Return vs Nifty])</f>
        <v>0.39400344376099217</v>
      </c>
      <c r="M173">
        <v>3.1804962941979098</v>
      </c>
      <c r="N173">
        <f>(Table2[[#This Row],[1W Return vs Nifty]]-AVERAGE(Table2[1W Return vs Nifty]))/_xlfn.STDEV.P(Table2[1W Return vs Nifty])</f>
        <v>0.23271316172757234</v>
      </c>
      <c r="O173">
        <v>3034.92</v>
      </c>
      <c r="P173">
        <v>3109.6676215452599</v>
      </c>
      <c r="Q173">
        <v>2836.9897024578299</v>
      </c>
      <c r="R173">
        <v>70.132253543478797</v>
      </c>
      <c r="S173" s="1">
        <f>(Table2[[#This Row],[Close Price]]-Table2[[#This Row],[20D EMA]])/Table2[[#This Row],[20D EMA]]</f>
        <v>3.9747340951326593E-2</v>
      </c>
      <c r="T173" s="1">
        <f>(Table2[[#This Row],[Close Price]]-Table2[[#This Row],[50D EMA]])/Table2[[#This Row],[50D EMA]]</f>
        <v>1.4754753252998914E-2</v>
      </c>
      <c r="U173" s="1">
        <f>(Table2[[#This Row],[Close Price]]-Table2[[#This Row],[200D EMA]])/Table2[[#This Row],[200D EMA]]</f>
        <v>0.11228814023053559</v>
      </c>
      <c r="V173">
        <v>1.1734781550840401</v>
      </c>
      <c r="W173">
        <v>3125.05</v>
      </c>
      <c r="X173">
        <v>3206.9</v>
      </c>
      <c r="Y173">
        <v>3010.7</v>
      </c>
      <c r="Z173">
        <v>3206.9</v>
      </c>
      <c r="AA173">
        <v>3010.7</v>
      </c>
      <c r="AB173">
        <v>3206.9</v>
      </c>
      <c r="AC173" s="1">
        <f>(Table2[[#This Row],[Close Price]]/Table2[[#This Row],[Day Low]])-1</f>
        <v>9.7598438424986167E-3</v>
      </c>
      <c r="AD173" s="1">
        <f>(Table2[[#This Row],[Day High]]/Table2[[#This Row],[Close Price]])-1</f>
        <v>1.6272915973443602E-2</v>
      </c>
      <c r="AE173" s="1">
        <f>(Table2[[#This Row],[Close Price]]/Table2[[#This Row],[Current Week Low]])-1</f>
        <v>4.8111734812502194E-2</v>
      </c>
      <c r="AF173" s="1">
        <f>(Table2[[#This Row],[Current Week High]]/Table2[[#This Row],[Close Price]])-1</f>
        <v>1.6272915973443602E-2</v>
      </c>
      <c r="AG173" s="1">
        <f>(Table2[[#This Row],[Close Price]]/Table2[[#This Row],[Current Month Low]])-1</f>
        <v>4.8111734812502194E-2</v>
      </c>
      <c r="AH173" s="1">
        <f>(Table2[[#This Row],[Current Month High]]/Table2[[#This Row],[Close Price]])-1</f>
        <v>1.6272915973443602E-2</v>
      </c>
      <c r="AI173">
        <v>15.740520669930699</v>
      </c>
      <c r="AJ173">
        <v>60.017748478701797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-0.09</v>
      </c>
      <c r="AM173" t="s">
        <v>3218</v>
      </c>
      <c r="AN173">
        <v>10.57</v>
      </c>
      <c r="AO173" t="s">
        <v>3217</v>
      </c>
      <c r="AP173">
        <v>9.4115821607807001E-2</v>
      </c>
      <c r="AQ173">
        <f>(Table2[[#This Row],[Sharpe Ratio]]-AVERAGE(Table2[Sharpe Ratio]))/_xlfn.STDEV.P(Table2[Sharpe Ratio])</f>
        <v>0.40191194679402714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228</v>
      </c>
      <c r="AT173">
        <f>_xlfn.RANK.AVG(Table2[[#This Row],[6M Return vs Nifty Z-Score]],Table2[6M Return vs Nifty Z-Score])</f>
        <v>194</v>
      </c>
      <c r="AU173">
        <f>_xlfn.RANK.AVG(Table2[[#This Row],[Sharpe Ratio Z-Score]],Table2[Sharpe Ratio Z-Score])</f>
        <v>249</v>
      </c>
      <c r="AV173">
        <f>(Table2[[#This Row],[Rank 1Y]]+Table2[[#This Row],[Rank 6M]]+Table2[[#This Row],[Rank Sharpe]])/3</f>
        <v>223.66666666666666</v>
      </c>
    </row>
    <row r="174" spans="1:48" x14ac:dyDescent="0.3">
      <c r="A174" t="s">
        <v>551</v>
      </c>
      <c r="B174" t="s">
        <v>552</v>
      </c>
      <c r="C174" t="s">
        <v>3175</v>
      </c>
      <c r="D174" t="s">
        <v>51</v>
      </c>
      <c r="E174">
        <v>37070.16362023</v>
      </c>
      <c r="F174">
        <v>2967.7</v>
      </c>
      <c r="G174">
        <v>30.7941119404028</v>
      </c>
      <c r="H174">
        <f>(Table2[[#This Row],[1Y Return vs Nifty]]-AVERAGE(Table2[1Y Return vs Nifty]))/_xlfn.STDEV.P(Table2[1Y Return vs Nifty])</f>
        <v>0.27722686434805172</v>
      </c>
      <c r="I174">
        <v>-2.1179033760008701</v>
      </c>
      <c r="J174">
        <f>(Table2[[#This Row],[1M Return vs Nifty]]-AVERAGE(Table2[1M Return vs Nifty]))/_xlfn.STDEV.P(Table2[1M Return vs Nifty])</f>
        <v>-0.14068010858611837</v>
      </c>
      <c r="K174">
        <v>22.428780524530801</v>
      </c>
      <c r="L174">
        <f>(Table2[[#This Row],[6M Return vs Nifty]]-AVERAGE(Table2[6M Return vs Nifty]))/_xlfn.STDEV.P(Table2[6M Return vs Nifty])</f>
        <v>0.45006829692327194</v>
      </c>
      <c r="M174">
        <v>-3.3948994504737701E-3</v>
      </c>
      <c r="N174">
        <f>(Table2[[#This Row],[1W Return vs Nifty]]-AVERAGE(Table2[1W Return vs Nifty]))/_xlfn.STDEV.P(Table2[1W Return vs Nifty])</f>
        <v>-0.39530332098689958</v>
      </c>
      <c r="O174">
        <v>2983.86</v>
      </c>
      <c r="P174">
        <v>3018.0932204821402</v>
      </c>
      <c r="Q174">
        <v>2678.84015394574</v>
      </c>
      <c r="R174">
        <v>48.479201711906697</v>
      </c>
      <c r="S174" s="1">
        <f>(Table2[[#This Row],[Close Price]]-Table2[[#This Row],[20D EMA]])/Table2[[#This Row],[20D EMA]]</f>
        <v>-5.4158036905217763E-3</v>
      </c>
      <c r="T174" s="1">
        <f>(Table2[[#This Row],[Close Price]]-Table2[[#This Row],[50D EMA]])/Table2[[#This Row],[50D EMA]]</f>
        <v>-1.669703909082372E-2</v>
      </c>
      <c r="U174" s="1">
        <f>(Table2[[#This Row],[Close Price]]-Table2[[#This Row],[200D EMA]])/Table2[[#This Row],[200D EMA]]</f>
        <v>0.10783019122241763</v>
      </c>
      <c r="V174">
        <v>0.573070924664698</v>
      </c>
      <c r="W174">
        <v>2954.3</v>
      </c>
      <c r="X174">
        <v>3059.35</v>
      </c>
      <c r="Y174">
        <v>2954.3</v>
      </c>
      <c r="Z174">
        <v>3060</v>
      </c>
      <c r="AA174">
        <v>2954.3</v>
      </c>
      <c r="AB174">
        <v>3060</v>
      </c>
      <c r="AC174" s="1">
        <f>(Table2[[#This Row],[Close Price]]/Table2[[#This Row],[Day Low]])-1</f>
        <v>4.5357614324881279E-3</v>
      </c>
      <c r="AD174" s="1">
        <f>(Table2[[#This Row],[Day High]]/Table2[[#This Row],[Close Price]])-1</f>
        <v>3.0882501600566048E-2</v>
      </c>
      <c r="AE174" s="1">
        <f>(Table2[[#This Row],[Close Price]]/Table2[[#This Row],[Current Week Low]])-1</f>
        <v>4.5357614324881279E-3</v>
      </c>
      <c r="AF174" s="1">
        <f>(Table2[[#This Row],[Current Week High]]/Table2[[#This Row],[Close Price]])-1</f>
        <v>3.1101526434612836E-2</v>
      </c>
      <c r="AG174" s="1">
        <f>(Table2[[#This Row],[Close Price]]/Table2[[#This Row],[Current Month Low]])-1</f>
        <v>4.5357614324881279E-3</v>
      </c>
      <c r="AH174" s="1">
        <f>(Table2[[#This Row],[Current Month High]]/Table2[[#This Row],[Close Price]])-1</f>
        <v>3.1101526434612836E-2</v>
      </c>
      <c r="AI174">
        <v>17.431007177275301</v>
      </c>
      <c r="AJ174">
        <v>60.394541278205601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-0.09</v>
      </c>
      <c r="AM174" t="s">
        <v>3218</v>
      </c>
      <c r="AN174">
        <v>5.0599999999999996</v>
      </c>
      <c r="AO174" t="s">
        <v>3217</v>
      </c>
      <c r="AP174">
        <v>8.4445067019786005E-2</v>
      </c>
      <c r="AQ174">
        <f>(Table2[[#This Row],[Sharpe Ratio]]-AVERAGE(Table2[Sharpe Ratio]))/_xlfn.STDEV.P(Table2[Sharpe Ratio])</f>
        <v>0.28934999002033823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222</v>
      </c>
      <c r="AT174">
        <f>_xlfn.RANK.AVG(Table2[[#This Row],[6M Return vs Nifty Z-Score]],Table2[6M Return vs Nifty Z-Score])</f>
        <v>178</v>
      </c>
      <c r="AU174">
        <f>_xlfn.RANK.AVG(Table2[[#This Row],[Sharpe Ratio Z-Score]],Table2[Sharpe Ratio Z-Score])</f>
        <v>272</v>
      </c>
      <c r="AV174">
        <f>(Table2[[#This Row],[Rank 1Y]]+Table2[[#This Row],[Rank 6M]]+Table2[[#This Row],[Rank Sharpe]])/3</f>
        <v>224</v>
      </c>
    </row>
    <row r="175" spans="1:48" x14ac:dyDescent="0.3">
      <c r="A175" t="s">
        <v>1724</v>
      </c>
      <c r="B175" t="s">
        <v>1725</v>
      </c>
      <c r="C175" t="s">
        <v>3175</v>
      </c>
      <c r="D175" t="s">
        <v>51</v>
      </c>
      <c r="E175">
        <v>5070.2629260499998</v>
      </c>
      <c r="F175">
        <v>202.9</v>
      </c>
      <c r="G175">
        <v>39.7258733104063</v>
      </c>
      <c r="H175">
        <f>(Table2[[#This Row],[1Y Return vs Nifty]]-AVERAGE(Table2[1Y Return vs Nifty]))/_xlfn.STDEV.P(Table2[1Y Return vs Nifty])</f>
        <v>0.45159291176705496</v>
      </c>
      <c r="I175">
        <v>1.78897584322639</v>
      </c>
      <c r="J175">
        <f>(Table2[[#This Row],[1M Return vs Nifty]]-AVERAGE(Table2[1M Return vs Nifty]))/_xlfn.STDEV.P(Table2[1M Return vs Nifty])</f>
        <v>0.27293369997706929</v>
      </c>
      <c r="K175">
        <v>88.570092429458896</v>
      </c>
      <c r="L175">
        <f>(Table2[[#This Row],[6M Return vs Nifty]]-AVERAGE(Table2[6M Return vs Nifty]))/_xlfn.STDEV.P(Table2[6M Return vs Nifty])</f>
        <v>2.5144704434507443</v>
      </c>
      <c r="M175">
        <v>-0.65630900794325597</v>
      </c>
      <c r="N175">
        <f>(Table2[[#This Row],[1W Return vs Nifty]]-AVERAGE(Table2[1W Return vs Nifty]))/_xlfn.STDEV.P(Table2[1W Return vs Nifty])</f>
        <v>-0.52408938715282005</v>
      </c>
      <c r="O175">
        <v>199.19</v>
      </c>
      <c r="P175">
        <v>192.09687978798101</v>
      </c>
      <c r="Q175">
        <v>157.66984915079399</v>
      </c>
      <c r="R175">
        <v>55.136282242737899</v>
      </c>
      <c r="S175" s="1">
        <f>(Table2[[#This Row],[Close Price]]-Table2[[#This Row],[20D EMA]])/Table2[[#This Row],[20D EMA]]</f>
        <v>1.8625433003664881E-2</v>
      </c>
      <c r="T175" s="1">
        <f>(Table2[[#This Row],[Close Price]]-Table2[[#This Row],[50D EMA]])/Table2[[#This Row],[50D EMA]]</f>
        <v>5.6237874472206385E-2</v>
      </c>
      <c r="U175" s="1">
        <f>(Table2[[#This Row],[Close Price]]-Table2[[#This Row],[200D EMA]])/Table2[[#This Row],[200D EMA]]</f>
        <v>0.28686620233871291</v>
      </c>
      <c r="V175">
        <v>9.01634357934811E-2</v>
      </c>
      <c r="W175">
        <v>199.9</v>
      </c>
      <c r="X175">
        <v>208</v>
      </c>
      <c r="Y175">
        <v>199.9</v>
      </c>
      <c r="Z175">
        <v>211.5</v>
      </c>
      <c r="AA175">
        <v>199.9</v>
      </c>
      <c r="AB175">
        <v>211.5</v>
      </c>
      <c r="AC175" s="1">
        <f>(Table2[[#This Row],[Close Price]]/Table2[[#This Row],[Day Low]])-1</f>
        <v>1.5007503751875984E-2</v>
      </c>
      <c r="AD175" s="1">
        <f>(Table2[[#This Row],[Day High]]/Table2[[#This Row],[Close Price]])-1</f>
        <v>2.5135534746180355E-2</v>
      </c>
      <c r="AE175" s="1">
        <f>(Table2[[#This Row],[Close Price]]/Table2[[#This Row],[Current Week Low]])-1</f>
        <v>1.5007503751875984E-2</v>
      </c>
      <c r="AF175" s="1">
        <f>(Table2[[#This Row],[Current Week High]]/Table2[[#This Row],[Close Price]])-1</f>
        <v>4.2385411532774642E-2</v>
      </c>
      <c r="AG175" s="1">
        <f>(Table2[[#This Row],[Close Price]]/Table2[[#This Row],[Current Month Low]])-1</f>
        <v>1.5007503751875984E-2</v>
      </c>
      <c r="AH175" s="1">
        <f>(Table2[[#This Row],[Current Month High]]/Table2[[#This Row],[Close Price]])-1</f>
        <v>4.2385411532774642E-2</v>
      </c>
      <c r="AI175">
        <v>18.629866929521899</v>
      </c>
      <c r="AJ175">
        <v>120.423682781097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0.21</v>
      </c>
      <c r="AM175" t="s">
        <v>3217</v>
      </c>
      <c r="AN175">
        <v>3.56</v>
      </c>
      <c r="AO175" t="s">
        <v>3217</v>
      </c>
      <c r="AP175">
        <v>1.4316075839246999E-2</v>
      </c>
      <c r="AQ175">
        <f>(Table2[[#This Row],[Sharpe Ratio]]-AVERAGE(Table2[Sharpe Ratio]))/_xlfn.STDEV.P(Table2[Sharpe Ratio])</f>
        <v>-0.5269106649263019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2.1879970031157465</v>
      </c>
      <c r="AS175">
        <f>_xlfn.RANK.AVG(Table2[[#This Row],[1Y Return vs Nifty Z-Score]],Table2[1Y Return vs Nifty Z-Score])</f>
        <v>177</v>
      </c>
      <c r="AT175">
        <f>_xlfn.RANK.AVG(Table2[[#This Row],[6M Return vs Nifty Z-Score]],Table2[6M Return vs Nifty Z-Score])</f>
        <v>16</v>
      </c>
      <c r="AU175">
        <f>_xlfn.RANK.AVG(Table2[[#This Row],[Sharpe Ratio Z-Score]],Table2[Sharpe Ratio Z-Score])</f>
        <v>480</v>
      </c>
      <c r="AV175">
        <f>(Table2[[#This Row],[Rank 1Y]]+Table2[[#This Row],[Rank 6M]]+Table2[[#This Row],[Rank Sharpe]])/3</f>
        <v>224.33333333333334</v>
      </c>
    </row>
    <row r="176" spans="1:48" x14ac:dyDescent="0.3">
      <c r="A176" t="s">
        <v>204</v>
      </c>
      <c r="B176" t="s">
        <v>205</v>
      </c>
      <c r="C176" t="s">
        <v>3176</v>
      </c>
      <c r="D176" t="s">
        <v>105</v>
      </c>
      <c r="E176">
        <v>121352.04546068</v>
      </c>
      <c r="F176">
        <v>2493.4</v>
      </c>
      <c r="G176">
        <v>10.2899378041616</v>
      </c>
      <c r="H176">
        <f>(Table2[[#This Row],[1Y Return vs Nifty]]-AVERAGE(Table2[1Y Return vs Nifty]))/_xlfn.STDEV.P(Table2[1Y Return vs Nifty])</f>
        <v>-0.12305608675433902</v>
      </c>
      <c r="I176">
        <v>-1.6842495959228201</v>
      </c>
      <c r="J176">
        <f>(Table2[[#This Row],[1M Return vs Nifty]]-AVERAGE(Table2[1M Return vs Nifty]))/_xlfn.STDEV.P(Table2[1M Return vs Nifty])</f>
        <v>-9.477001474621162E-2</v>
      </c>
      <c r="K176">
        <v>5.6885861976901699</v>
      </c>
      <c r="L176">
        <f>(Table2[[#This Row],[6M Return vs Nifty]]-AVERAGE(Table2[6M Return vs Nifty]))/_xlfn.STDEV.P(Table2[6M Return vs Nifty])</f>
        <v>-7.2426526755027559E-2</v>
      </c>
      <c r="M176">
        <v>-8.7096287967949701E-2</v>
      </c>
      <c r="N176">
        <f>(Table2[[#This Row],[1W Return vs Nifty]]-AVERAGE(Table2[1W Return vs Nifty]))/_xlfn.STDEV.P(Table2[1W Return vs Nifty])</f>
        <v>-0.4118132606858213</v>
      </c>
      <c r="O176">
        <v>2471.0300000000002</v>
      </c>
      <c r="P176">
        <v>2538.64812670538</v>
      </c>
      <c r="Q176">
        <v>2377.1635760013501</v>
      </c>
      <c r="R176">
        <v>70.680533552791104</v>
      </c>
      <c r="S176" s="1">
        <f>(Table2[[#This Row],[Close Price]]-Table2[[#This Row],[20D EMA]])/Table2[[#This Row],[20D EMA]]</f>
        <v>9.0529050638801997E-3</v>
      </c>
      <c r="T176" s="1">
        <f>(Table2[[#This Row],[Close Price]]-Table2[[#This Row],[50D EMA]])/Table2[[#This Row],[50D EMA]]</f>
        <v>-1.7823709489074524E-2</v>
      </c>
      <c r="U176" s="1">
        <f>(Table2[[#This Row],[Close Price]]-Table2[[#This Row],[200D EMA]])/Table2[[#This Row],[200D EMA]]</f>
        <v>4.8897107953409097E-2</v>
      </c>
      <c r="V176">
        <v>0.84516060286726902</v>
      </c>
      <c r="W176">
        <v>2500</v>
      </c>
      <c r="X176">
        <v>2572.8000000000002</v>
      </c>
      <c r="Y176">
        <v>2451</v>
      </c>
      <c r="Z176">
        <v>2572.8000000000002</v>
      </c>
      <c r="AA176">
        <v>2451</v>
      </c>
      <c r="AB176">
        <v>2572.8000000000002</v>
      </c>
      <c r="AC176" s="1">
        <f>(Table2[[#This Row],[Close Price]]/Table2[[#This Row],[Day Low]])-1</f>
        <v>-2.6399999999999757E-3</v>
      </c>
      <c r="AD176" s="1">
        <f>(Table2[[#This Row],[Day High]]/Table2[[#This Row],[Close Price]])-1</f>
        <v>3.1844068340418641E-2</v>
      </c>
      <c r="AE176" s="1">
        <f>(Table2[[#This Row],[Close Price]]/Table2[[#This Row],[Current Week Low]])-1</f>
        <v>1.7299061607507271E-2</v>
      </c>
      <c r="AF176" s="1">
        <f>(Table2[[#This Row],[Current Week High]]/Table2[[#This Row],[Close Price]])-1</f>
        <v>3.1844068340418641E-2</v>
      </c>
      <c r="AG176" s="1">
        <f>(Table2[[#This Row],[Close Price]]/Table2[[#This Row],[Current Month Low]])-1</f>
        <v>1.7299061607507271E-2</v>
      </c>
      <c r="AH176" s="1">
        <f>(Table2[[#This Row],[Current Month High]]/Table2[[#This Row],[Close Price]])-1</f>
        <v>3.1844068340418641E-2</v>
      </c>
      <c r="AI176">
        <v>18.633191625892302</v>
      </c>
      <c r="AJ176">
        <v>33.212234539869101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-0.02</v>
      </c>
      <c r="AM176" t="s">
        <v>3218</v>
      </c>
      <c r="AN176">
        <v>7.14</v>
      </c>
      <c r="AO176" t="s">
        <v>3217</v>
      </c>
      <c r="AP176">
        <v>0.21542995545857799</v>
      </c>
      <c r="AQ176">
        <f>(Table2[[#This Row],[Sharpe Ratio]]-AVERAGE(Table2[Sharpe Ratio]))/_xlfn.STDEV.P(Table2[Sharpe Ratio])</f>
        <v>1.8139378819224667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344</v>
      </c>
      <c r="AT176">
        <f>_xlfn.RANK.AVG(Table2[[#This Row],[6M Return vs Nifty Z-Score]],Table2[6M Return vs Nifty Z-Score])</f>
        <v>315</v>
      </c>
      <c r="AU176">
        <f>_xlfn.RANK.AVG(Table2[[#This Row],[Sharpe Ratio Z-Score]],Table2[Sharpe Ratio Z-Score])</f>
        <v>20</v>
      </c>
      <c r="AV176">
        <f>(Table2[[#This Row],[Rank 1Y]]+Table2[[#This Row],[Rank 6M]]+Table2[[#This Row],[Rank Sharpe]])/3</f>
        <v>226.33333333333334</v>
      </c>
    </row>
    <row r="177" spans="1:48" x14ac:dyDescent="0.3">
      <c r="A177" t="s">
        <v>553</v>
      </c>
      <c r="B177" t="s">
        <v>554</v>
      </c>
      <c r="C177" t="s">
        <v>3177</v>
      </c>
      <c r="D177" t="s">
        <v>149</v>
      </c>
      <c r="E177">
        <v>36593.340111509999</v>
      </c>
      <c r="F177">
        <v>263.89999999999998</v>
      </c>
      <c r="G177">
        <v>24.649999653322102</v>
      </c>
      <c r="H177">
        <f>(Table2[[#This Row],[1Y Return vs Nifty]]-AVERAGE(Table2[1Y Return vs Nifty]))/_xlfn.STDEV.P(Table2[1Y Return vs Nifty])</f>
        <v>0.15728136535669501</v>
      </c>
      <c r="I177">
        <v>1.34805014567924</v>
      </c>
      <c r="J177">
        <f>(Table2[[#This Row],[1M Return vs Nifty]]-AVERAGE(Table2[1M Return vs Nifty]))/_xlfn.STDEV.P(Table2[1M Return vs Nifty])</f>
        <v>0.22625374218407451</v>
      </c>
      <c r="K177">
        <v>4.2367429412551001</v>
      </c>
      <c r="L177">
        <f>(Table2[[#This Row],[6M Return vs Nifty]]-AVERAGE(Table2[6M Return vs Nifty]))/_xlfn.STDEV.P(Table2[6M Return vs Nifty])</f>
        <v>-0.11774144792432897</v>
      </c>
      <c r="M177">
        <v>9.5235639271415897E-3</v>
      </c>
      <c r="N177">
        <f>(Table2[[#This Row],[1W Return vs Nifty]]-AVERAGE(Table2[1W Return vs Nifty]))/_xlfn.STDEV.P(Table2[1W Return vs Nifty])</f>
        <v>-0.39275517865443837</v>
      </c>
      <c r="O177">
        <v>255.43</v>
      </c>
      <c r="P177">
        <v>257.900826913093</v>
      </c>
      <c r="Q177">
        <v>243.46011739421201</v>
      </c>
      <c r="R177">
        <v>68.269777261968798</v>
      </c>
      <c r="S177" s="1">
        <f>(Table2[[#This Row],[Close Price]]-Table2[[#This Row],[20D EMA]])/Table2[[#This Row],[20D EMA]]</f>
        <v>3.3159769799945074E-2</v>
      </c>
      <c r="T177" s="1">
        <f>(Table2[[#This Row],[Close Price]]-Table2[[#This Row],[50D EMA]])/Table2[[#This Row],[50D EMA]]</f>
        <v>2.3261550413440784E-2</v>
      </c>
      <c r="U177" s="1">
        <f>(Table2[[#This Row],[Close Price]]-Table2[[#This Row],[200D EMA]])/Table2[[#This Row],[200D EMA]]</f>
        <v>8.3955774048574849E-2</v>
      </c>
      <c r="V177">
        <v>0.935972940727124</v>
      </c>
      <c r="W177">
        <v>262.64999999999998</v>
      </c>
      <c r="X177">
        <v>270.60000000000002</v>
      </c>
      <c r="Y177">
        <v>256.45</v>
      </c>
      <c r="Z177">
        <v>270.60000000000002</v>
      </c>
      <c r="AA177">
        <v>256.45</v>
      </c>
      <c r="AB177">
        <v>270.60000000000002</v>
      </c>
      <c r="AC177" s="1">
        <f>(Table2[[#This Row],[Close Price]]/Table2[[#This Row],[Day Low]])-1</f>
        <v>4.7591852274890822E-3</v>
      </c>
      <c r="AD177" s="1">
        <f>(Table2[[#This Row],[Day High]]/Table2[[#This Row],[Close Price]])-1</f>
        <v>2.5388404698749811E-2</v>
      </c>
      <c r="AE177" s="1">
        <f>(Table2[[#This Row],[Close Price]]/Table2[[#This Row],[Current Week Low]])-1</f>
        <v>2.9050497172938172E-2</v>
      </c>
      <c r="AF177" s="1">
        <f>(Table2[[#This Row],[Current Week High]]/Table2[[#This Row],[Close Price]])-1</f>
        <v>2.5388404698749811E-2</v>
      </c>
      <c r="AG177" s="1">
        <f>(Table2[[#This Row],[Close Price]]/Table2[[#This Row],[Current Month Low]])-1</f>
        <v>2.9050497172938172E-2</v>
      </c>
      <c r="AH177" s="1">
        <f>(Table2[[#This Row],[Current Month High]]/Table2[[#This Row],[Close Price]])-1</f>
        <v>2.5388404698749811E-2</v>
      </c>
      <c r="AI177">
        <v>18.150814702538799</v>
      </c>
      <c r="AJ177">
        <v>54.057209573846997</v>
      </c>
      <c r="AK177" t="str">
        <f>IF(AND(Table2[[#This Row],[20D EMA]]&gt;Table2[[#This Row],[50D EMA]],Table2[[#This Row],[50D EMA]]&gt;Table2[[#This Row],[200D EMA]]),"Uptrend","Downtrend/NoTrend")</f>
        <v>Downtrend/NoTrend</v>
      </c>
      <c r="AL177">
        <v>0.11</v>
      </c>
      <c r="AM177" t="s">
        <v>3217</v>
      </c>
      <c r="AN177">
        <v>11.63</v>
      </c>
      <c r="AO177" t="s">
        <v>3217</v>
      </c>
      <c r="AP177">
        <v>0.16210098470961401</v>
      </c>
      <c r="AQ177">
        <f>(Table2[[#This Row],[Sharpe Ratio]]-AVERAGE(Table2[Sharpe Ratio]))/_xlfn.STDEV.P(Table2[Sharpe Ratio])</f>
        <v>1.1932196902246037</v>
      </c>
      <c r="AR1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7">
        <f>_xlfn.RANK.AVG(Table2[[#This Row],[1Y Return vs Nifty Z-Score]],Table2[1Y Return vs Nifty Z-Score])</f>
        <v>262</v>
      </c>
      <c r="AT177">
        <f>_xlfn.RANK.AVG(Table2[[#This Row],[6M Return vs Nifty Z-Score]],Table2[6M Return vs Nifty Z-Score])</f>
        <v>333</v>
      </c>
      <c r="AU177">
        <f>_xlfn.RANK.AVG(Table2[[#This Row],[Sharpe Ratio Z-Score]],Table2[Sharpe Ratio Z-Score])</f>
        <v>84</v>
      </c>
      <c r="AV177">
        <f>(Table2[[#This Row],[Rank 1Y]]+Table2[[#This Row],[Rank 6M]]+Table2[[#This Row],[Rank Sharpe]])/3</f>
        <v>226.33333333333334</v>
      </c>
    </row>
    <row r="178" spans="1:48" x14ac:dyDescent="0.3">
      <c r="A178" t="s">
        <v>1043</v>
      </c>
      <c r="B178" t="s">
        <v>1044</v>
      </c>
      <c r="C178" t="s">
        <v>3175</v>
      </c>
      <c r="D178" t="s">
        <v>51</v>
      </c>
      <c r="E178">
        <v>13299.71684148</v>
      </c>
      <c r="F178">
        <v>1085.4000000000001</v>
      </c>
      <c r="G178">
        <v>48.84490656989</v>
      </c>
      <c r="H178">
        <f>(Table2[[#This Row],[1Y Return vs Nifty]]-AVERAGE(Table2[1Y Return vs Nifty]))/_xlfn.STDEV.P(Table2[1Y Return vs Nifty])</f>
        <v>0.62961488524684794</v>
      </c>
      <c r="I178">
        <v>0.94002633877964303</v>
      </c>
      <c r="J178">
        <f>(Table2[[#This Row],[1M Return vs Nifty]]-AVERAGE(Table2[1M Return vs Nifty]))/_xlfn.STDEV.P(Table2[1M Return vs Nifty])</f>
        <v>0.18305704443983947</v>
      </c>
      <c r="K178">
        <v>24.100478618745601</v>
      </c>
      <c r="L178">
        <f>(Table2[[#This Row],[6M Return vs Nifty]]-AVERAGE(Table2[6M Return vs Nifty]))/_xlfn.STDEV.P(Table2[6M Return vs Nifty])</f>
        <v>0.50224532569166846</v>
      </c>
      <c r="M178">
        <v>-1.7806331367783499</v>
      </c>
      <c r="N178">
        <f>(Table2[[#This Row],[1W Return vs Nifty]]-AVERAGE(Table2[1W Return vs Nifty]))/_xlfn.STDEV.P(Table2[1W Return vs Nifty])</f>
        <v>-0.74586018328763504</v>
      </c>
      <c r="O178">
        <v>1079.53</v>
      </c>
      <c r="P178">
        <v>1080.0942855232599</v>
      </c>
      <c r="Q178">
        <v>954.36043448264502</v>
      </c>
      <c r="R178">
        <v>53.236258736931198</v>
      </c>
      <c r="S178" s="1">
        <f>(Table2[[#This Row],[Close Price]]-Table2[[#This Row],[20D EMA]])/Table2[[#This Row],[20D EMA]]</f>
        <v>5.4375515270535498E-3</v>
      </c>
      <c r="T178" s="1">
        <f>(Table2[[#This Row],[Close Price]]-Table2[[#This Row],[50D EMA]])/Table2[[#This Row],[50D EMA]]</f>
        <v>4.9122697414973873E-3</v>
      </c>
      <c r="U178" s="1">
        <f>(Table2[[#This Row],[Close Price]]-Table2[[#This Row],[200D EMA]])/Table2[[#This Row],[200D EMA]]</f>
        <v>0.13730615895491424</v>
      </c>
      <c r="V178">
        <v>0.363587336684628</v>
      </c>
      <c r="W178">
        <v>1072.55</v>
      </c>
      <c r="X178">
        <v>1105.3</v>
      </c>
      <c r="Y178">
        <v>1068.2</v>
      </c>
      <c r="Z178">
        <v>1105.3</v>
      </c>
      <c r="AA178">
        <v>1068.2</v>
      </c>
      <c r="AB178">
        <v>1105.3</v>
      </c>
      <c r="AC178" s="1">
        <f>(Table2[[#This Row],[Close Price]]/Table2[[#This Row],[Day Low]])-1</f>
        <v>1.1980793436203507E-2</v>
      </c>
      <c r="AD178" s="1">
        <f>(Table2[[#This Row],[Day High]]/Table2[[#This Row],[Close Price]])-1</f>
        <v>1.8334254652662585E-2</v>
      </c>
      <c r="AE178" s="1">
        <f>(Table2[[#This Row],[Close Price]]/Table2[[#This Row],[Current Week Low]])-1</f>
        <v>1.6101853585470893E-2</v>
      </c>
      <c r="AF178" s="1">
        <f>(Table2[[#This Row],[Current Week High]]/Table2[[#This Row],[Close Price]])-1</f>
        <v>1.8334254652662585E-2</v>
      </c>
      <c r="AG178" s="1">
        <f>(Table2[[#This Row],[Close Price]]/Table2[[#This Row],[Current Month Low]])-1</f>
        <v>1.6101853585470893E-2</v>
      </c>
      <c r="AH178" s="1">
        <f>(Table2[[#This Row],[Current Month High]]/Table2[[#This Row],[Close Price]])-1</f>
        <v>1.8334254652662585E-2</v>
      </c>
      <c r="AI178">
        <v>23.005343652109801</v>
      </c>
      <c r="AJ178">
        <v>73.123853576840204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-0.13</v>
      </c>
      <c r="AM178" t="s">
        <v>3218</v>
      </c>
      <c r="AN178">
        <v>2.42</v>
      </c>
      <c r="AO178" t="s">
        <v>3217</v>
      </c>
      <c r="AP178">
        <v>5.4875721965536001E-2</v>
      </c>
      <c r="AQ178">
        <f>(Table2[[#This Row],[Sharpe Ratio]]-AVERAGE(Table2[Sharpe Ratio]))/_xlfn.STDEV.P(Table2[Sharpe Ratio])</f>
        <v>-5.4819982397904546E-2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143</v>
      </c>
      <c r="AT178">
        <f>_xlfn.RANK.AVG(Table2[[#This Row],[6M Return vs Nifty Z-Score]],Table2[6M Return vs Nifty Z-Score])</f>
        <v>166</v>
      </c>
      <c r="AU178">
        <f>_xlfn.RANK.AVG(Table2[[#This Row],[Sharpe Ratio Z-Score]],Table2[Sharpe Ratio Z-Score])</f>
        <v>371</v>
      </c>
      <c r="AV178">
        <f>(Table2[[#This Row],[Rank 1Y]]+Table2[[#This Row],[Rank 6M]]+Table2[[#This Row],[Rank Sharpe]])/3</f>
        <v>226.66666666666666</v>
      </c>
    </row>
    <row r="179" spans="1:48" x14ac:dyDescent="0.3">
      <c r="A179" t="s">
        <v>1497</v>
      </c>
      <c r="B179" t="s">
        <v>1498</v>
      </c>
      <c r="C179" t="s">
        <v>3175</v>
      </c>
      <c r="D179" t="s">
        <v>254</v>
      </c>
      <c r="E179">
        <v>7102.4509800149899</v>
      </c>
      <c r="F179">
        <v>509.55</v>
      </c>
      <c r="G179">
        <v>17.363936182113999</v>
      </c>
      <c r="H179">
        <f>(Table2[[#This Row],[1Y Return vs Nifty]]-AVERAGE(Table2[1Y Return vs Nifty]))/_xlfn.STDEV.P(Table2[1Y Return vs Nifty])</f>
        <v>1.5042669528434015E-2</v>
      </c>
      <c r="I179">
        <v>10.7076088549556</v>
      </c>
      <c r="J179">
        <f>(Table2[[#This Row],[1M Return vs Nifty]]-AVERAGE(Table2[1M Return vs Nifty]))/_xlfn.STDEV.P(Table2[1M Return vs Nifty])</f>
        <v>1.2171322687488757</v>
      </c>
      <c r="K179">
        <v>38.365598619856002</v>
      </c>
      <c r="L179">
        <f>(Table2[[#This Row],[6M Return vs Nifty]]-AVERAGE(Table2[6M Return vs Nifty]))/_xlfn.STDEV.P(Table2[6M Return vs Nifty])</f>
        <v>0.94748814750164967</v>
      </c>
      <c r="M179">
        <v>4.2674258605961501</v>
      </c>
      <c r="N179">
        <f>(Table2[[#This Row],[1W Return vs Nifty]]-AVERAGE(Table2[1W Return vs Nifty]))/_xlfn.STDEV.P(Table2[1W Return vs Nifty])</f>
        <v>0.44710795153996996</v>
      </c>
      <c r="O179">
        <v>478.07</v>
      </c>
      <c r="P179">
        <v>452.06824080479203</v>
      </c>
      <c r="Q179">
        <v>399.40054512674999</v>
      </c>
      <c r="R179">
        <v>82.653944987400806</v>
      </c>
      <c r="S179" s="1">
        <f>(Table2[[#This Row],[Close Price]]-Table2[[#This Row],[20D EMA]])/Table2[[#This Row],[20D EMA]]</f>
        <v>6.584809755893492E-2</v>
      </c>
      <c r="T179" s="1">
        <f>(Table2[[#This Row],[Close Price]]-Table2[[#This Row],[50D EMA]])/Table2[[#This Row],[50D EMA]]</f>
        <v>0.12715283668871849</v>
      </c>
      <c r="U179" s="1">
        <f>(Table2[[#This Row],[Close Price]]-Table2[[#This Row],[200D EMA]])/Table2[[#This Row],[200D EMA]]</f>
        <v>0.27578694174864993</v>
      </c>
      <c r="V179">
        <v>1.14907650795036</v>
      </c>
      <c r="W179">
        <v>495</v>
      </c>
      <c r="X179">
        <v>514.4</v>
      </c>
      <c r="Y179">
        <v>492.65</v>
      </c>
      <c r="Z179">
        <v>514.4</v>
      </c>
      <c r="AA179">
        <v>492.65</v>
      </c>
      <c r="AB179">
        <v>514.4</v>
      </c>
      <c r="AC179" s="1">
        <f>(Table2[[#This Row],[Close Price]]/Table2[[#This Row],[Day Low]])-1</f>
        <v>2.9393939393939528E-2</v>
      </c>
      <c r="AD179" s="1">
        <f>(Table2[[#This Row],[Day High]]/Table2[[#This Row],[Close Price]])-1</f>
        <v>9.5182023353939105E-3</v>
      </c>
      <c r="AE179" s="1">
        <f>(Table2[[#This Row],[Close Price]]/Table2[[#This Row],[Current Week Low]])-1</f>
        <v>3.4304272810311565E-2</v>
      </c>
      <c r="AF179" s="1">
        <f>(Table2[[#This Row],[Current Week High]]/Table2[[#This Row],[Close Price]])-1</f>
        <v>9.5182023353939105E-3</v>
      </c>
      <c r="AG179" s="1">
        <f>(Table2[[#This Row],[Close Price]]/Table2[[#This Row],[Current Month Low]])-1</f>
        <v>3.4304272810311565E-2</v>
      </c>
      <c r="AH179" s="1">
        <f>(Table2[[#This Row],[Current Month High]]/Table2[[#This Row],[Close Price]])-1</f>
        <v>9.5182023353939105E-3</v>
      </c>
      <c r="AI179">
        <v>1.95270336571484</v>
      </c>
      <c r="AJ179">
        <v>62.277070063694197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0.28000000000000003</v>
      </c>
      <c r="AM179" t="s">
        <v>3217</v>
      </c>
      <c r="AN179">
        <v>10.63</v>
      </c>
      <c r="AO179" t="s">
        <v>3217</v>
      </c>
      <c r="AP179">
        <v>8.1706560674751003E-2</v>
      </c>
      <c r="AQ179">
        <f>(Table2[[#This Row],[Sharpe Ratio]]-AVERAGE(Table2[Sharpe Ratio]))/_xlfn.STDEV.P(Table2[Sharpe Ratio])</f>
        <v>0.25747536947975197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2.8842464067986815</v>
      </c>
      <c r="AS179">
        <f>_xlfn.RANK.AVG(Table2[[#This Row],[1Y Return vs Nifty Z-Score]],Table2[1Y Return vs Nifty Z-Score])</f>
        <v>301</v>
      </c>
      <c r="AT179">
        <f>_xlfn.RANK.AVG(Table2[[#This Row],[6M Return vs Nifty Z-Score]],Table2[6M Return vs Nifty Z-Score])</f>
        <v>103</v>
      </c>
      <c r="AU179">
        <f>_xlfn.RANK.AVG(Table2[[#This Row],[Sharpe Ratio Z-Score]],Table2[Sharpe Ratio Z-Score])</f>
        <v>280</v>
      </c>
      <c r="AV179">
        <f>(Table2[[#This Row],[Rank 1Y]]+Table2[[#This Row],[Rank 6M]]+Table2[[#This Row],[Rank Sharpe]])/3</f>
        <v>228</v>
      </c>
    </row>
    <row r="180" spans="1:48" x14ac:dyDescent="0.3">
      <c r="A180" t="s">
        <v>987</v>
      </c>
      <c r="B180" t="s">
        <v>988</v>
      </c>
      <c r="C180" t="s">
        <v>3179</v>
      </c>
      <c r="D180" t="s">
        <v>46</v>
      </c>
      <c r="E180">
        <v>15122.30274976</v>
      </c>
      <c r="F180">
        <v>822.7</v>
      </c>
      <c r="G180">
        <v>8.4828926885437106</v>
      </c>
      <c r="H180">
        <f>(Table2[[#This Row],[1Y Return vs Nifty]]-AVERAGE(Table2[1Y Return vs Nifty]))/_xlfn.STDEV.P(Table2[1Y Return vs Nifty])</f>
        <v>-0.15833326236007103</v>
      </c>
      <c r="I180">
        <v>8.8313059596327292</v>
      </c>
      <c r="J180">
        <f>(Table2[[#This Row],[1M Return vs Nifty]]-AVERAGE(Table2[1M Return vs Nifty]))/_xlfn.STDEV.P(Table2[1M Return vs Nifty])</f>
        <v>1.0184916804416368</v>
      </c>
      <c r="K180">
        <v>44.711442241968697</v>
      </c>
      <c r="L180">
        <f>(Table2[[#This Row],[6M Return vs Nifty]]-AVERAGE(Table2[6M Return vs Nifty]))/_xlfn.STDEV.P(Table2[6M Return vs Nifty])</f>
        <v>1.1455545725197633</v>
      </c>
      <c r="M180">
        <v>2.1006972091777398</v>
      </c>
      <c r="N180">
        <f>(Table2[[#This Row],[1W Return vs Nifty]]-AVERAGE(Table2[1W Return vs Nifty]))/_xlfn.STDEV.P(Table2[1W Return vs Nifty])</f>
        <v>1.972484580600686E-2</v>
      </c>
      <c r="O180">
        <v>765.11</v>
      </c>
      <c r="P180">
        <v>748.52701826130794</v>
      </c>
      <c r="Q180">
        <v>669.78727404778203</v>
      </c>
      <c r="R180">
        <v>75.068470948274694</v>
      </c>
      <c r="S180" s="1">
        <f>(Table2[[#This Row],[Close Price]]-Table2[[#This Row],[20D EMA]])/Table2[[#This Row],[20D EMA]]</f>
        <v>7.5270222582373814E-2</v>
      </c>
      <c r="T180" s="1">
        <f>(Table2[[#This Row],[Close Price]]-Table2[[#This Row],[50D EMA]])/Table2[[#This Row],[50D EMA]]</f>
        <v>9.9091923109178401E-2</v>
      </c>
      <c r="U180" s="1">
        <f>(Table2[[#This Row],[Close Price]]-Table2[[#This Row],[200D EMA]])/Table2[[#This Row],[200D EMA]]</f>
        <v>0.22830043489495944</v>
      </c>
      <c r="V180">
        <v>2.1975471052550901</v>
      </c>
      <c r="W180">
        <v>818</v>
      </c>
      <c r="X180">
        <v>844</v>
      </c>
      <c r="Y180">
        <v>817.6</v>
      </c>
      <c r="Z180">
        <v>855</v>
      </c>
      <c r="AA180">
        <v>817.6</v>
      </c>
      <c r="AB180">
        <v>855</v>
      </c>
      <c r="AC180" s="1">
        <f>(Table2[[#This Row],[Close Price]]/Table2[[#This Row],[Day Low]])-1</f>
        <v>5.7457212713936112E-3</v>
      </c>
      <c r="AD180" s="1">
        <f>(Table2[[#This Row],[Day High]]/Table2[[#This Row],[Close Price]])-1</f>
        <v>2.5890361006442042E-2</v>
      </c>
      <c r="AE180" s="1">
        <f>(Table2[[#This Row],[Close Price]]/Table2[[#This Row],[Current Week Low]])-1</f>
        <v>6.2377690802348784E-3</v>
      </c>
      <c r="AF180" s="1">
        <f>(Table2[[#This Row],[Current Week High]]/Table2[[#This Row],[Close Price]])-1</f>
        <v>3.9260969976905313E-2</v>
      </c>
      <c r="AG180" s="1">
        <f>(Table2[[#This Row],[Close Price]]/Table2[[#This Row],[Current Month Low]])-1</f>
        <v>6.2377690802348784E-3</v>
      </c>
      <c r="AH180" s="1">
        <f>(Table2[[#This Row],[Current Month High]]/Table2[[#This Row],[Close Price]])-1</f>
        <v>3.9260969976905313E-2</v>
      </c>
      <c r="AI180">
        <v>3.92609699769053</v>
      </c>
      <c r="AJ180">
        <v>83.638392857142804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0.2</v>
      </c>
      <c r="AM180" t="s">
        <v>3217</v>
      </c>
      <c r="AN180">
        <v>21.81</v>
      </c>
      <c r="AO180" t="s">
        <v>3217</v>
      </c>
      <c r="AP180">
        <v>9.6115200295611006E-2</v>
      </c>
      <c r="AQ180">
        <f>(Table2[[#This Row],[Sharpe Ratio]]-AVERAGE(Table2[Sharpe Ratio]))/_xlfn.STDEV.P(Table2[Sharpe Ratio])</f>
        <v>0.42518355144312037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2.4506213878504561</v>
      </c>
      <c r="AS180">
        <f>_xlfn.RANK.AVG(Table2[[#This Row],[1Y Return vs Nifty Z-Score]],Table2[1Y Return vs Nifty Z-Score])</f>
        <v>357</v>
      </c>
      <c r="AT180">
        <f>_xlfn.RANK.AVG(Table2[[#This Row],[6M Return vs Nifty Z-Score]],Table2[6M Return vs Nifty Z-Score])</f>
        <v>86</v>
      </c>
      <c r="AU180">
        <f>_xlfn.RANK.AVG(Table2[[#This Row],[Sharpe Ratio Z-Score]],Table2[Sharpe Ratio Z-Score])</f>
        <v>242</v>
      </c>
      <c r="AV180">
        <f>(Table2[[#This Row],[Rank 1Y]]+Table2[[#This Row],[Rank 6M]]+Table2[[#This Row],[Rank Sharpe]])/3</f>
        <v>228.33333333333334</v>
      </c>
    </row>
    <row r="181" spans="1:48" x14ac:dyDescent="0.3">
      <c r="A181" t="s">
        <v>611</v>
      </c>
      <c r="B181" t="s">
        <v>612</v>
      </c>
      <c r="C181" t="s">
        <v>3173</v>
      </c>
      <c r="D181" t="s">
        <v>199</v>
      </c>
      <c r="E181">
        <v>31970.333955209899</v>
      </c>
      <c r="F181">
        <v>9811.2999999999993</v>
      </c>
      <c r="G181">
        <v>33.627878412376397</v>
      </c>
      <c r="H181">
        <f>(Table2[[#This Row],[1Y Return vs Nifty]]-AVERAGE(Table2[1Y Return vs Nifty]))/_xlfn.STDEV.P(Table2[1Y Return vs Nifty])</f>
        <v>0.33254771748749651</v>
      </c>
      <c r="I181">
        <v>-3.8724626032815999</v>
      </c>
      <c r="J181">
        <f>(Table2[[#This Row],[1M Return vs Nifty]]-AVERAGE(Table2[1M Return vs Nifty]))/_xlfn.STDEV.P(Table2[1M Return vs Nifty])</f>
        <v>-0.3264319282926933</v>
      </c>
      <c r="K181">
        <v>30.9404291119587</v>
      </c>
      <c r="L181">
        <f>(Table2[[#This Row],[6M Return vs Nifty]]-AVERAGE(Table2[6M Return vs Nifty]))/_xlfn.STDEV.P(Table2[6M Return vs Nifty])</f>
        <v>0.71573381077989173</v>
      </c>
      <c r="M181">
        <v>-8.1724876572095599</v>
      </c>
      <c r="N181">
        <f>(Table2[[#This Row],[1W Return vs Nifty]]-AVERAGE(Table2[1W Return vs Nifty]))/_xlfn.STDEV.P(Table2[1W Return vs Nifty])</f>
        <v>-2.0066413311961453</v>
      </c>
      <c r="O181">
        <v>9661.27</v>
      </c>
      <c r="P181">
        <v>9308.9099841100906</v>
      </c>
      <c r="Q181">
        <v>8061.8303099961904</v>
      </c>
      <c r="R181">
        <v>53.339218627172997</v>
      </c>
      <c r="S181" s="1">
        <f>(Table2[[#This Row],[Close Price]]-Table2[[#This Row],[20D EMA]])/Table2[[#This Row],[20D EMA]]</f>
        <v>1.55290143014323E-2</v>
      </c>
      <c r="T181" s="1">
        <f>(Table2[[#This Row],[Close Price]]-Table2[[#This Row],[50D EMA]])/Table2[[#This Row],[50D EMA]]</f>
        <v>5.3968726386598095E-2</v>
      </c>
      <c r="U181" s="1">
        <f>(Table2[[#This Row],[Close Price]]-Table2[[#This Row],[200D EMA]])/Table2[[#This Row],[200D EMA]]</f>
        <v>0.21700651374844376</v>
      </c>
      <c r="V181">
        <v>0.90641689820197402</v>
      </c>
      <c r="W181">
        <v>9731.2000000000007</v>
      </c>
      <c r="X181">
        <v>9900</v>
      </c>
      <c r="Y181">
        <v>9720.0499999999993</v>
      </c>
      <c r="Z181">
        <v>9939.75</v>
      </c>
      <c r="AA181">
        <v>9720.0499999999993</v>
      </c>
      <c r="AB181">
        <v>9939.75</v>
      </c>
      <c r="AC181" s="1">
        <f>(Table2[[#This Row],[Close Price]]/Table2[[#This Row],[Day Low]])-1</f>
        <v>8.2312561657347239E-3</v>
      </c>
      <c r="AD181" s="1">
        <f>(Table2[[#This Row],[Day High]]/Table2[[#This Row],[Close Price]])-1</f>
        <v>9.0405960474146951E-3</v>
      </c>
      <c r="AE181" s="1">
        <f>(Table2[[#This Row],[Close Price]]/Table2[[#This Row],[Current Week Low]])-1</f>
        <v>9.3878117910917158E-3</v>
      </c>
      <c r="AF181" s="1">
        <f>(Table2[[#This Row],[Current Week High]]/Table2[[#This Row],[Close Price]])-1</f>
        <v>1.3092046925484047E-2</v>
      </c>
      <c r="AG181" s="1">
        <f>(Table2[[#This Row],[Close Price]]/Table2[[#This Row],[Current Month Low]])-1</f>
        <v>9.3878117910917158E-3</v>
      </c>
      <c r="AH181" s="1">
        <f>(Table2[[#This Row],[Current Month High]]/Table2[[#This Row],[Close Price]])-1</f>
        <v>1.3092046925484047E-2</v>
      </c>
      <c r="AI181">
        <v>9.0477306778918098</v>
      </c>
      <c r="AJ181">
        <v>64.728301474970806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0.25</v>
      </c>
      <c r="AM181" t="s">
        <v>3217</v>
      </c>
      <c r="AN181">
        <v>2.67</v>
      </c>
      <c r="AO181" t="s">
        <v>3217</v>
      </c>
      <c r="AP181">
        <v>6.0865521908661999E-2</v>
      </c>
      <c r="AQ181">
        <f>(Table2[[#This Row],[Sharpe Ratio]]-AVERAGE(Table2[Sharpe Ratio]))/_xlfn.STDEV.P(Table2[Sharpe Ratio])</f>
        <v>1.4897803959360949E-2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-1.2698939272620895</v>
      </c>
      <c r="AS181">
        <f>_xlfn.RANK.AVG(Table2[[#This Row],[1Y Return vs Nifty Z-Score]],Table2[1Y Return vs Nifty Z-Score])</f>
        <v>206</v>
      </c>
      <c r="AT181">
        <f>_xlfn.RANK.AVG(Table2[[#This Row],[6M Return vs Nifty Z-Score]],Table2[6M Return vs Nifty Z-Score])</f>
        <v>126</v>
      </c>
      <c r="AU181">
        <f>_xlfn.RANK.AVG(Table2[[#This Row],[Sharpe Ratio Z-Score]],Table2[Sharpe Ratio Z-Score])</f>
        <v>354</v>
      </c>
      <c r="AV181">
        <f>(Table2[[#This Row],[Rank 1Y]]+Table2[[#This Row],[Rank 6M]]+Table2[[#This Row],[Rank Sharpe]])/3</f>
        <v>228.66666666666666</v>
      </c>
    </row>
    <row r="182" spans="1:48" x14ac:dyDescent="0.3">
      <c r="A182" t="s">
        <v>268</v>
      </c>
      <c r="B182" t="s">
        <v>269</v>
      </c>
      <c r="C182" t="s">
        <v>3179</v>
      </c>
      <c r="D182" t="s">
        <v>270</v>
      </c>
      <c r="E182">
        <v>97360.956000000006</v>
      </c>
      <c r="F182">
        <v>3512.3</v>
      </c>
      <c r="G182">
        <v>59.089048247650403</v>
      </c>
      <c r="H182">
        <f>(Table2[[#This Row],[1Y Return vs Nifty]]-AVERAGE(Table2[1Y Return vs Nifty]))/_xlfn.STDEV.P(Table2[1Y Return vs Nifty])</f>
        <v>0.82960125070778035</v>
      </c>
      <c r="I182">
        <v>-2.3535235630307199</v>
      </c>
      <c r="J182">
        <f>(Table2[[#This Row],[1M Return vs Nifty]]-AVERAGE(Table2[1M Return vs Nifty]))/_xlfn.STDEV.P(Table2[1M Return vs Nifty])</f>
        <v>-0.16562476580822275</v>
      </c>
      <c r="K182">
        <v>-10.515412874450799</v>
      </c>
      <c r="L182">
        <f>(Table2[[#This Row],[6M Return vs Nifty]]-AVERAGE(Table2[6M Return vs Nifty]))/_xlfn.STDEV.P(Table2[6M Return vs Nifty])</f>
        <v>-0.57818562804017404</v>
      </c>
      <c r="M182">
        <v>-4.1573268131590204</v>
      </c>
      <c r="N182">
        <f>(Table2[[#This Row],[1W Return vs Nifty]]-AVERAGE(Table2[1W Return vs Nifty]))/_xlfn.STDEV.P(Table2[1W Return vs Nifty])</f>
        <v>-1.214658490876771</v>
      </c>
      <c r="O182">
        <v>3467.93</v>
      </c>
      <c r="P182">
        <v>3544.7203445454802</v>
      </c>
      <c r="Q182">
        <v>3343.7447598500898</v>
      </c>
      <c r="R182">
        <v>57.132109382029903</v>
      </c>
      <c r="S182" s="1">
        <f>(Table2[[#This Row],[Close Price]]-Table2[[#This Row],[20D EMA]])/Table2[[#This Row],[20D EMA]]</f>
        <v>1.2794375895707338E-2</v>
      </c>
      <c r="T182" s="1">
        <f>(Table2[[#This Row],[Close Price]]-Table2[[#This Row],[50D EMA]])/Table2[[#This Row],[50D EMA]]</f>
        <v>-9.146093737794455E-3</v>
      </c>
      <c r="U182" s="1">
        <f>(Table2[[#This Row],[Close Price]]-Table2[[#This Row],[200D EMA]])/Table2[[#This Row],[200D EMA]]</f>
        <v>5.0409122781688388E-2</v>
      </c>
      <c r="V182">
        <v>1.0084769104923099</v>
      </c>
      <c r="W182">
        <v>3435.05</v>
      </c>
      <c r="X182">
        <v>3547.95</v>
      </c>
      <c r="Y182">
        <v>3415.2</v>
      </c>
      <c r="Z182">
        <v>3547.95</v>
      </c>
      <c r="AA182">
        <v>3415.2</v>
      </c>
      <c r="AB182">
        <v>3547.95</v>
      </c>
      <c r="AC182" s="1">
        <f>(Table2[[#This Row],[Close Price]]/Table2[[#This Row],[Day Low]])-1</f>
        <v>2.2488755622188883E-2</v>
      </c>
      <c r="AD182" s="1">
        <f>(Table2[[#This Row],[Day High]]/Table2[[#This Row],[Close Price]])-1</f>
        <v>1.015004413062659E-2</v>
      </c>
      <c r="AE182" s="1">
        <f>(Table2[[#This Row],[Close Price]]/Table2[[#This Row],[Current Week Low]])-1</f>
        <v>2.8431717029749448E-2</v>
      </c>
      <c r="AF182" s="1">
        <f>(Table2[[#This Row],[Current Week High]]/Table2[[#This Row],[Close Price]])-1</f>
        <v>1.015004413062659E-2</v>
      </c>
      <c r="AG182" s="1">
        <f>(Table2[[#This Row],[Close Price]]/Table2[[#This Row],[Current Month Low]])-1</f>
        <v>2.8431717029749448E-2</v>
      </c>
      <c r="AH182" s="1">
        <f>(Table2[[#This Row],[Current Month High]]/Table2[[#This Row],[Close Price]])-1</f>
        <v>1.015004413062659E-2</v>
      </c>
      <c r="AI182">
        <v>18.779716994561898</v>
      </c>
      <c r="AJ182">
        <v>91.348642096374306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0</v>
      </c>
      <c r="AM182" t="s">
        <v>3216</v>
      </c>
      <c r="AN182">
        <v>5.6</v>
      </c>
      <c r="AO182" t="s">
        <v>3217</v>
      </c>
      <c r="AP182">
        <v>0.19417993943888401</v>
      </c>
      <c r="AQ182">
        <f>(Table2[[#This Row],[Sharpe Ratio]]-AVERAGE(Table2[Sharpe Ratio]))/_xlfn.STDEV.P(Table2[Sharpe Ratio])</f>
        <v>1.5666000591209397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112</v>
      </c>
      <c r="AT182">
        <f>_xlfn.RANK.AVG(Table2[[#This Row],[6M Return vs Nifty Z-Score]],Table2[6M Return vs Nifty Z-Score])</f>
        <v>533</v>
      </c>
      <c r="AU182">
        <f>_xlfn.RANK.AVG(Table2[[#This Row],[Sharpe Ratio Z-Score]],Table2[Sharpe Ratio Z-Score])</f>
        <v>42</v>
      </c>
      <c r="AV182">
        <f>(Table2[[#This Row],[Rank 1Y]]+Table2[[#This Row],[Rank 6M]]+Table2[[#This Row],[Rank Sharpe]])/3</f>
        <v>229</v>
      </c>
    </row>
    <row r="183" spans="1:48" x14ac:dyDescent="0.3">
      <c r="A183" t="s">
        <v>579</v>
      </c>
      <c r="B183" t="s">
        <v>580</v>
      </c>
      <c r="C183" t="s">
        <v>3171</v>
      </c>
      <c r="D183" t="s">
        <v>210</v>
      </c>
      <c r="E183">
        <v>34621.349146879998</v>
      </c>
      <c r="F183">
        <v>6732.4</v>
      </c>
      <c r="G183">
        <v>41.295636722036299</v>
      </c>
      <c r="H183">
        <f>(Table2[[#This Row],[1Y Return vs Nifty]]-AVERAGE(Table2[1Y Return vs Nifty]))/_xlfn.STDEV.P(Table2[1Y Return vs Nifty])</f>
        <v>0.4822378685824189</v>
      </c>
      <c r="I183">
        <v>-2.4708664478759301</v>
      </c>
      <c r="J183">
        <f>(Table2[[#This Row],[1M Return vs Nifty]]-AVERAGE(Table2[1M Return vs Nifty]))/_xlfn.STDEV.P(Table2[1M Return vs Nifty])</f>
        <v>-0.17804763193363593</v>
      </c>
      <c r="K183">
        <v>-0.34964821246275402</v>
      </c>
      <c r="L183">
        <f>(Table2[[#This Row],[6M Return vs Nifty]]-AVERAGE(Table2[6M Return vs Nifty]))/_xlfn.STDEV.P(Table2[6M Return vs Nifty])</f>
        <v>-0.2608918552848502</v>
      </c>
      <c r="M183">
        <v>-0.31321470931975898</v>
      </c>
      <c r="N183">
        <f>(Table2[[#This Row],[1W Return vs Nifty]]-AVERAGE(Table2[1W Return vs Nifty]))/_xlfn.STDEV.P(Table2[1W Return vs Nifty])</f>
        <v>-0.45641468925775341</v>
      </c>
      <c r="O183">
        <v>6702.32</v>
      </c>
      <c r="P183">
        <v>6714.2622105816099</v>
      </c>
      <c r="Q183">
        <v>6251.8318614445398</v>
      </c>
      <c r="R183">
        <v>66.157665606347607</v>
      </c>
      <c r="S183" s="1">
        <f>(Table2[[#This Row],[Close Price]]-Table2[[#This Row],[20D EMA]])/Table2[[#This Row],[20D EMA]]</f>
        <v>4.4879981857028507E-3</v>
      </c>
      <c r="T183" s="1">
        <f>(Table2[[#This Row],[Close Price]]-Table2[[#This Row],[50D EMA]])/Table2[[#This Row],[50D EMA]]</f>
        <v>2.7013823484291028E-3</v>
      </c>
      <c r="U183" s="1">
        <f>(Table2[[#This Row],[Close Price]]-Table2[[#This Row],[200D EMA]])/Table2[[#This Row],[200D EMA]]</f>
        <v>7.6868372215694952E-2</v>
      </c>
      <c r="V183">
        <v>0.33088199171256</v>
      </c>
      <c r="W183">
        <v>6712.4</v>
      </c>
      <c r="X183">
        <v>7079</v>
      </c>
      <c r="Y183">
        <v>6611.05</v>
      </c>
      <c r="Z183">
        <v>7079</v>
      </c>
      <c r="AA183">
        <v>6611.05</v>
      </c>
      <c r="AB183">
        <v>7079</v>
      </c>
      <c r="AC183" s="1">
        <f>(Table2[[#This Row],[Close Price]]/Table2[[#This Row],[Day Low]])-1</f>
        <v>2.9795602169120361E-3</v>
      </c>
      <c r="AD183" s="1">
        <f>(Table2[[#This Row],[Day High]]/Table2[[#This Row],[Close Price]])-1</f>
        <v>5.1482383696750178E-2</v>
      </c>
      <c r="AE183" s="1">
        <f>(Table2[[#This Row],[Close Price]]/Table2[[#This Row],[Current Week Low]])-1</f>
        <v>1.8355631858781862E-2</v>
      </c>
      <c r="AF183" s="1">
        <f>(Table2[[#This Row],[Current Week High]]/Table2[[#This Row],[Close Price]])-1</f>
        <v>5.1482383696750178E-2</v>
      </c>
      <c r="AG183" s="1">
        <f>(Table2[[#This Row],[Close Price]]/Table2[[#This Row],[Current Month Low]])-1</f>
        <v>1.8355631858781862E-2</v>
      </c>
      <c r="AH183" s="1">
        <f>(Table2[[#This Row],[Current Month High]]/Table2[[#This Row],[Close Price]])-1</f>
        <v>5.1482383696750178E-2</v>
      </c>
      <c r="AI183">
        <v>44.923801318994698</v>
      </c>
      <c r="AJ183">
        <v>67.470553848832694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-0.03</v>
      </c>
      <c r="AM183" t="s">
        <v>3218</v>
      </c>
      <c r="AN183">
        <v>3.36</v>
      </c>
      <c r="AO183" t="s">
        <v>3217</v>
      </c>
      <c r="AP183">
        <v>0.142135751027711</v>
      </c>
      <c r="AQ183">
        <f>(Table2[[#This Row],[Sharpe Ratio]]-AVERAGE(Table2[Sharpe Ratio]))/_xlfn.STDEV.P(Table2[Sharpe Ratio])</f>
        <v>0.96083598632390821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170</v>
      </c>
      <c r="AT183">
        <f>_xlfn.RANK.AVG(Table2[[#This Row],[6M Return vs Nifty Z-Score]],Table2[6M Return vs Nifty Z-Score])</f>
        <v>390</v>
      </c>
      <c r="AU183">
        <f>_xlfn.RANK.AVG(Table2[[#This Row],[Sharpe Ratio Z-Score]],Table2[Sharpe Ratio Z-Score])</f>
        <v>127</v>
      </c>
      <c r="AV183">
        <f>(Table2[[#This Row],[Rank 1Y]]+Table2[[#This Row],[Rank 6M]]+Table2[[#This Row],[Rank Sharpe]])/3</f>
        <v>229</v>
      </c>
    </row>
    <row r="184" spans="1:48" x14ac:dyDescent="0.3">
      <c r="A184" t="s">
        <v>834</v>
      </c>
      <c r="B184" t="s">
        <v>835</v>
      </c>
      <c r="C184" t="s">
        <v>3172</v>
      </c>
      <c r="D184" t="s">
        <v>669</v>
      </c>
      <c r="E184">
        <v>18771.458868615999</v>
      </c>
      <c r="F184">
        <v>130.18</v>
      </c>
      <c r="G184">
        <v>71.620128948801593</v>
      </c>
      <c r="H184">
        <f>(Table2[[#This Row],[1Y Return vs Nifty]]-AVERAGE(Table2[1Y Return vs Nifty]))/_xlfn.STDEV.P(Table2[1Y Return vs Nifty])</f>
        <v>1.074233291492747</v>
      </c>
      <c r="I184">
        <v>6.3684145924291</v>
      </c>
      <c r="J184">
        <f>(Table2[[#This Row],[1M Return vs Nifty]]-AVERAGE(Table2[1M Return vs Nifty]))/_xlfn.STDEV.P(Table2[1M Return vs Nifty])</f>
        <v>0.75775009584052022</v>
      </c>
      <c r="K184">
        <v>20.587853325754899</v>
      </c>
      <c r="L184">
        <f>(Table2[[#This Row],[6M Return vs Nifty]]-AVERAGE(Table2[6M Return vs Nifty]))/_xlfn.STDEV.P(Table2[6M Return vs Nifty])</f>
        <v>0.39260929057310284</v>
      </c>
      <c r="M184">
        <v>-0.60458428278288801</v>
      </c>
      <c r="N184">
        <f>(Table2[[#This Row],[1W Return vs Nifty]]-AVERAGE(Table2[1W Return vs Nifty]))/_xlfn.STDEV.P(Table2[1W Return vs Nifty])</f>
        <v>-0.51388678348678074</v>
      </c>
      <c r="O184">
        <v>128.4</v>
      </c>
      <c r="P184">
        <v>130.66315606146799</v>
      </c>
      <c r="Q184">
        <v>119.516876098409</v>
      </c>
      <c r="R184">
        <v>55.573618055642001</v>
      </c>
      <c r="S184" s="1">
        <f>(Table2[[#This Row],[Close Price]]-Table2[[#This Row],[20D EMA]])/Table2[[#This Row],[20D EMA]]</f>
        <v>1.3862928348909665E-2</v>
      </c>
      <c r="T184" s="1">
        <f>(Table2[[#This Row],[Close Price]]-Table2[[#This Row],[50D EMA]])/Table2[[#This Row],[50D EMA]]</f>
        <v>-3.6977222656453257E-3</v>
      </c>
      <c r="U184" s="1">
        <f>(Table2[[#This Row],[Close Price]]-Table2[[#This Row],[200D EMA]])/Table2[[#This Row],[200D EMA]]</f>
        <v>8.9218562680730515E-2</v>
      </c>
      <c r="V184">
        <v>0.56321084473058802</v>
      </c>
      <c r="W184">
        <v>129.80000000000001</v>
      </c>
      <c r="X184">
        <v>132.69999999999999</v>
      </c>
      <c r="Y184">
        <v>128.5</v>
      </c>
      <c r="Z184">
        <v>132.69999999999999</v>
      </c>
      <c r="AA184">
        <v>128.5</v>
      </c>
      <c r="AB184">
        <v>132.69999999999999</v>
      </c>
      <c r="AC184" s="1">
        <f>(Table2[[#This Row],[Close Price]]/Table2[[#This Row],[Day Low]])-1</f>
        <v>2.9275808936826131E-3</v>
      </c>
      <c r="AD184" s="1">
        <f>(Table2[[#This Row],[Day High]]/Table2[[#This Row],[Close Price]])-1</f>
        <v>1.9357812259947593E-2</v>
      </c>
      <c r="AE184" s="1">
        <f>(Table2[[#This Row],[Close Price]]/Table2[[#This Row],[Current Week Low]])-1</f>
        <v>1.3073929961089581E-2</v>
      </c>
      <c r="AF184" s="1">
        <f>(Table2[[#This Row],[Current Week High]]/Table2[[#This Row],[Close Price]])-1</f>
        <v>1.9357812259947593E-2</v>
      </c>
      <c r="AG184" s="1">
        <f>(Table2[[#This Row],[Close Price]]/Table2[[#This Row],[Current Month Low]])-1</f>
        <v>1.3073929961089581E-2</v>
      </c>
      <c r="AH184" s="1">
        <f>(Table2[[#This Row],[Current Month High]]/Table2[[#This Row],[Close Price]])-1</f>
        <v>1.9357812259947593E-2</v>
      </c>
      <c r="AI184">
        <v>31.356583192502601</v>
      </c>
      <c r="AJ184">
        <v>97.391963608794498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-0.13</v>
      </c>
      <c r="AM184" t="s">
        <v>3218</v>
      </c>
      <c r="AN184">
        <v>7.85</v>
      </c>
      <c r="AO184" t="s">
        <v>3217</v>
      </c>
      <c r="AP184">
        <v>3.9568514705365002E-2</v>
      </c>
      <c r="AQ184">
        <f>(Table2[[#This Row],[Sharpe Ratio]]-AVERAGE(Table2[Sharpe Ratio]))/_xlfn.STDEV.P(Table2[Sharpe Ratio])</f>
        <v>-0.23298696887893139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82</v>
      </c>
      <c r="AT184">
        <f>_xlfn.RANK.AVG(Table2[[#This Row],[6M Return vs Nifty Z-Score]],Table2[6M Return vs Nifty Z-Score])</f>
        <v>195</v>
      </c>
      <c r="AU184">
        <f>_xlfn.RANK.AVG(Table2[[#This Row],[Sharpe Ratio Z-Score]],Table2[Sharpe Ratio Z-Score])</f>
        <v>411</v>
      </c>
      <c r="AV184">
        <f>(Table2[[#This Row],[Rank 1Y]]+Table2[[#This Row],[Rank 6M]]+Table2[[#This Row],[Rank Sharpe]])/3</f>
        <v>229.33333333333334</v>
      </c>
    </row>
    <row r="185" spans="1:48" x14ac:dyDescent="0.3">
      <c r="A185" t="s">
        <v>739</v>
      </c>
      <c r="B185" t="s">
        <v>740</v>
      </c>
      <c r="C185" t="s">
        <v>3175</v>
      </c>
      <c r="D185" t="s">
        <v>254</v>
      </c>
      <c r="E185">
        <v>24059.4143171</v>
      </c>
      <c r="F185">
        <v>483.1</v>
      </c>
      <c r="G185">
        <v>-0.12041292661467599</v>
      </c>
      <c r="H185">
        <f>(Table2[[#This Row],[1Y Return vs Nifty]]-AVERAGE(Table2[1Y Return vs Nifty]))/_xlfn.STDEV.P(Table2[1Y Return vs Nifty])</f>
        <v>-0.32628718910635807</v>
      </c>
      <c r="I185">
        <v>11.6899822968947</v>
      </c>
      <c r="J185">
        <f>(Table2[[#This Row],[1M Return vs Nifty]]-AVERAGE(Table2[1M Return vs Nifty]))/_xlfn.STDEV.P(Table2[1M Return vs Nifty])</f>
        <v>1.3211342606077705</v>
      </c>
      <c r="K185">
        <v>30.916992593384599</v>
      </c>
      <c r="L185">
        <f>(Table2[[#This Row],[6M Return vs Nifty]]-AVERAGE(Table2[6M Return vs Nifty]))/_xlfn.STDEV.P(Table2[6M Return vs Nifty])</f>
        <v>0.71500231033247008</v>
      </c>
      <c r="M185">
        <v>12.611795648783</v>
      </c>
      <c r="N185">
        <f>(Table2[[#This Row],[1W Return vs Nifty]]-AVERAGE(Table2[1W Return vs Nifty]))/_xlfn.STDEV.P(Table2[1W Return vs Nifty])</f>
        <v>2.0930190226532681</v>
      </c>
      <c r="O185">
        <v>455.72</v>
      </c>
      <c r="P185">
        <v>436.35429469943102</v>
      </c>
      <c r="Q185">
        <v>400.75727323504799</v>
      </c>
      <c r="R185">
        <v>67.503675135972301</v>
      </c>
      <c r="S185" s="1">
        <f>(Table2[[#This Row],[Close Price]]-Table2[[#This Row],[20D EMA]])/Table2[[#This Row],[20D EMA]]</f>
        <v>6.0080751338541197E-2</v>
      </c>
      <c r="T185" s="1">
        <f>(Table2[[#This Row],[Close Price]]-Table2[[#This Row],[50D EMA]])/Table2[[#This Row],[50D EMA]]</f>
        <v>0.10712786803844411</v>
      </c>
      <c r="U185" s="1">
        <f>(Table2[[#This Row],[Close Price]]-Table2[[#This Row],[200D EMA]])/Table2[[#This Row],[200D EMA]]</f>
        <v>0.20546782869404651</v>
      </c>
      <c r="V185">
        <v>1.9372375159270701</v>
      </c>
      <c r="W185">
        <v>481.55</v>
      </c>
      <c r="X185">
        <v>498.6</v>
      </c>
      <c r="Y185">
        <v>481.55</v>
      </c>
      <c r="Z185">
        <v>524.65</v>
      </c>
      <c r="AA185">
        <v>481.55</v>
      </c>
      <c r="AB185">
        <v>524.65</v>
      </c>
      <c r="AC185" s="1">
        <f>(Table2[[#This Row],[Close Price]]/Table2[[#This Row],[Day Low]])-1</f>
        <v>3.2187727131138821E-3</v>
      </c>
      <c r="AD185" s="1">
        <f>(Table2[[#This Row],[Day High]]/Table2[[#This Row],[Close Price]])-1</f>
        <v>3.2084454564272447E-2</v>
      </c>
      <c r="AE185" s="1">
        <f>(Table2[[#This Row],[Close Price]]/Table2[[#This Row],[Current Week Low]])-1</f>
        <v>3.2187727131138821E-3</v>
      </c>
      <c r="AF185" s="1">
        <f>(Table2[[#This Row],[Current Week High]]/Table2[[#This Row],[Close Price]])-1</f>
        <v>8.6007037880355908E-2</v>
      </c>
      <c r="AG185" s="1">
        <f>(Table2[[#This Row],[Close Price]]/Table2[[#This Row],[Current Month Low]])-1</f>
        <v>3.2187727131138821E-3</v>
      </c>
      <c r="AH185" s="1">
        <f>(Table2[[#This Row],[Current Month High]]/Table2[[#This Row],[Close Price]])-1</f>
        <v>8.6007037880355908E-2</v>
      </c>
      <c r="AI185">
        <v>15.5040364313806</v>
      </c>
      <c r="AJ185">
        <v>55.2876888460302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0.21</v>
      </c>
      <c r="AM185" t="s">
        <v>3217</v>
      </c>
      <c r="AN185">
        <v>11.75</v>
      </c>
      <c r="AO185" t="s">
        <v>3217</v>
      </c>
      <c r="AP185">
        <v>0.135734239569028</v>
      </c>
      <c r="AQ185">
        <f>(Table2[[#This Row],[Sharpe Ratio]]-AVERAGE(Table2[Sharpe Ratio]))/_xlfn.STDEV.P(Table2[Sharpe Ratio])</f>
        <v>0.88632611746723133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4.6891945219543825</v>
      </c>
      <c r="AS185">
        <f>_xlfn.RANK.AVG(Table2[[#This Row],[1Y Return vs Nifty Z-Score]],Table2[1Y Return vs Nifty Z-Score])</f>
        <v>427</v>
      </c>
      <c r="AT185">
        <f>_xlfn.RANK.AVG(Table2[[#This Row],[6M Return vs Nifty Z-Score]],Table2[6M Return vs Nifty Z-Score])</f>
        <v>127</v>
      </c>
      <c r="AU185">
        <f>_xlfn.RANK.AVG(Table2[[#This Row],[Sharpe Ratio Z-Score]],Table2[Sharpe Ratio Z-Score])</f>
        <v>135</v>
      </c>
      <c r="AV185">
        <f>(Table2[[#This Row],[Rank 1Y]]+Table2[[#This Row],[Rank 6M]]+Table2[[#This Row],[Rank Sharpe]])/3</f>
        <v>229.66666666666666</v>
      </c>
    </row>
    <row r="186" spans="1:48" x14ac:dyDescent="0.3">
      <c r="A186" t="s">
        <v>1349</v>
      </c>
      <c r="B186" t="s">
        <v>1350</v>
      </c>
      <c r="C186" t="s">
        <v>3179</v>
      </c>
      <c r="D186" t="s">
        <v>784</v>
      </c>
      <c r="E186">
        <v>8696.0036972380003</v>
      </c>
      <c r="F186">
        <v>217.7</v>
      </c>
      <c r="G186">
        <v>27.0239678181049</v>
      </c>
      <c r="H186">
        <f>(Table2[[#This Row],[1Y Return vs Nifty]]-AVERAGE(Table2[1Y Return vs Nifty]))/_xlfn.STDEV.P(Table2[1Y Return vs Nifty])</f>
        <v>0.20362602554677792</v>
      </c>
      <c r="I186">
        <v>-2.6715306134414298</v>
      </c>
      <c r="J186">
        <f>(Table2[[#This Row],[1M Return vs Nifty]]-AVERAGE(Table2[1M Return vs Nifty]))/_xlfn.STDEV.P(Table2[1M Return vs Nifty])</f>
        <v>-0.19929156221774552</v>
      </c>
      <c r="K186">
        <v>-0.289316790778678</v>
      </c>
      <c r="L186">
        <f>(Table2[[#This Row],[6M Return vs Nifty]]-AVERAGE(Table2[6M Return vs Nifty]))/_xlfn.STDEV.P(Table2[6M Return vs Nifty])</f>
        <v>-0.25900879138967547</v>
      </c>
      <c r="M186">
        <v>6.3993639455474103</v>
      </c>
      <c r="N186">
        <f>(Table2[[#This Row],[1W Return vs Nifty]]-AVERAGE(Table2[1W Return vs Nifty]))/_xlfn.STDEV.P(Table2[1W Return vs Nifty])</f>
        <v>0.8676286842041715</v>
      </c>
      <c r="O186">
        <v>208.83</v>
      </c>
      <c r="P186">
        <v>211.30397614330499</v>
      </c>
      <c r="Q186">
        <v>204.18859835961899</v>
      </c>
      <c r="R186">
        <v>64.774966832329397</v>
      </c>
      <c r="S186" s="1">
        <f>(Table2[[#This Row],[Close Price]]-Table2[[#This Row],[20D EMA]])/Table2[[#This Row],[20D EMA]]</f>
        <v>4.2474740219317034E-2</v>
      </c>
      <c r="T186" s="1">
        <f>(Table2[[#This Row],[Close Price]]-Table2[[#This Row],[50D EMA]])/Table2[[#This Row],[50D EMA]]</f>
        <v>3.0269301948001457E-2</v>
      </c>
      <c r="U186" s="1">
        <f>(Table2[[#This Row],[Close Price]]-Table2[[#This Row],[200D EMA]])/Table2[[#This Row],[200D EMA]]</f>
        <v>6.6171185604519317E-2</v>
      </c>
      <c r="V186">
        <v>0.672076599201897</v>
      </c>
      <c r="W186">
        <v>216.15</v>
      </c>
      <c r="X186">
        <v>222.38</v>
      </c>
      <c r="Y186">
        <v>210.01</v>
      </c>
      <c r="Z186">
        <v>222.38</v>
      </c>
      <c r="AA186">
        <v>210.01</v>
      </c>
      <c r="AB186">
        <v>222.38</v>
      </c>
      <c r="AC186" s="1">
        <f>(Table2[[#This Row],[Close Price]]/Table2[[#This Row],[Day Low]])-1</f>
        <v>7.1709461022437804E-3</v>
      </c>
      <c r="AD186" s="1">
        <f>(Table2[[#This Row],[Day High]]/Table2[[#This Row],[Close Price]])-1</f>
        <v>2.1497473587505755E-2</v>
      </c>
      <c r="AE186" s="1">
        <f>(Table2[[#This Row],[Close Price]]/Table2[[#This Row],[Current Week Low]])-1</f>
        <v>3.661730393790763E-2</v>
      </c>
      <c r="AF186" s="1">
        <f>(Table2[[#This Row],[Current Week High]]/Table2[[#This Row],[Close Price]])-1</f>
        <v>2.1497473587505755E-2</v>
      </c>
      <c r="AG186" s="1">
        <f>(Table2[[#This Row],[Close Price]]/Table2[[#This Row],[Current Month Low]])-1</f>
        <v>3.661730393790763E-2</v>
      </c>
      <c r="AH186" s="1">
        <f>(Table2[[#This Row],[Current Month High]]/Table2[[#This Row],[Close Price]])-1</f>
        <v>2.1497473587505755E-2</v>
      </c>
      <c r="AI186">
        <v>36.192007349563603</v>
      </c>
      <c r="AJ186">
        <v>53.309859154929498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0.04</v>
      </c>
      <c r="AM186" t="s">
        <v>3217</v>
      </c>
      <c r="AN186">
        <v>11.38</v>
      </c>
      <c r="AO186" t="s">
        <v>3217</v>
      </c>
      <c r="AP186">
        <v>0.17880612095620299</v>
      </c>
      <c r="AQ186">
        <f>(Table2[[#This Row],[Sharpe Ratio]]-AVERAGE(Table2[Sharpe Ratio]))/_xlfn.STDEV.P(Table2[Sharpe Ratio])</f>
        <v>1.3876577567655857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246</v>
      </c>
      <c r="AT186">
        <f>_xlfn.RANK.AVG(Table2[[#This Row],[6M Return vs Nifty Z-Score]],Table2[6M Return vs Nifty Z-Score])</f>
        <v>388</v>
      </c>
      <c r="AU186">
        <f>_xlfn.RANK.AVG(Table2[[#This Row],[Sharpe Ratio Z-Score]],Table2[Sharpe Ratio Z-Score])</f>
        <v>56</v>
      </c>
      <c r="AV186">
        <f>(Table2[[#This Row],[Rank 1Y]]+Table2[[#This Row],[Rank 6M]]+Table2[[#This Row],[Rank Sharpe]])/3</f>
        <v>230</v>
      </c>
    </row>
    <row r="187" spans="1:48" x14ac:dyDescent="0.3">
      <c r="A187" t="s">
        <v>518</v>
      </c>
      <c r="B187" t="s">
        <v>519</v>
      </c>
      <c r="C187" t="s">
        <v>3179</v>
      </c>
      <c r="D187" t="s">
        <v>520</v>
      </c>
      <c r="E187">
        <v>41472.215044875004</v>
      </c>
      <c r="F187">
        <v>4340.25</v>
      </c>
      <c r="G187">
        <v>30.4798415370634</v>
      </c>
      <c r="H187">
        <f>(Table2[[#This Row],[1Y Return vs Nifty]]-AVERAGE(Table2[1Y Return vs Nifty]))/_xlfn.STDEV.P(Table2[1Y Return vs Nifty])</f>
        <v>0.27109167042817145</v>
      </c>
      <c r="I187">
        <v>8.5878380356722399</v>
      </c>
      <c r="J187">
        <f>(Table2[[#This Row],[1M Return vs Nifty]]-AVERAGE(Table2[1M Return vs Nifty]))/_xlfn.STDEV.P(Table2[1M Return vs Nifty])</f>
        <v>0.99271619836461777</v>
      </c>
      <c r="K187">
        <v>-1.97533719927216</v>
      </c>
      <c r="L187">
        <f>(Table2[[#This Row],[6M Return vs Nifty]]-AVERAGE(Table2[6M Return vs Nifty]))/_xlfn.STDEV.P(Table2[6M Return vs Nifty])</f>
        <v>-0.31163284812725783</v>
      </c>
      <c r="M187">
        <v>7.2304491136703497</v>
      </c>
      <c r="N187">
        <f>(Table2[[#This Row],[1W Return vs Nifty]]-AVERAGE(Table2[1W Return vs Nifty]))/_xlfn.STDEV.P(Table2[1W Return vs Nifty])</f>
        <v>1.0315586530303531</v>
      </c>
      <c r="O187">
        <v>4112.92</v>
      </c>
      <c r="P187">
        <v>4137.2425474615902</v>
      </c>
      <c r="Q187">
        <v>3954.1538914295402</v>
      </c>
      <c r="R187">
        <v>73.799403568090497</v>
      </c>
      <c r="S187" s="1">
        <f>(Table2[[#This Row],[Close Price]]-Table2[[#This Row],[20D EMA]])/Table2[[#This Row],[20D EMA]]</f>
        <v>5.5272166733123893E-2</v>
      </c>
      <c r="T187" s="1">
        <f>(Table2[[#This Row],[Close Price]]-Table2[[#This Row],[50D EMA]])/Table2[[#This Row],[50D EMA]]</f>
        <v>4.9068298561070638E-2</v>
      </c>
      <c r="U187" s="1">
        <f>(Table2[[#This Row],[Close Price]]-Table2[[#This Row],[200D EMA]])/Table2[[#This Row],[200D EMA]]</f>
        <v>9.764316695091374E-2</v>
      </c>
      <c r="V187">
        <v>0.98276559254097695</v>
      </c>
      <c r="W187">
        <v>4300.25</v>
      </c>
      <c r="X187">
        <v>4382</v>
      </c>
      <c r="Y187">
        <v>4244</v>
      </c>
      <c r="Z187">
        <v>4423.6499999999996</v>
      </c>
      <c r="AA187">
        <v>4244</v>
      </c>
      <c r="AB187">
        <v>4423.6499999999996</v>
      </c>
      <c r="AC187" s="1">
        <f>(Table2[[#This Row],[Close Price]]/Table2[[#This Row],[Day Low]])-1</f>
        <v>9.3017847799545805E-3</v>
      </c>
      <c r="AD187" s="1">
        <f>(Table2[[#This Row],[Day High]]/Table2[[#This Row],[Close Price]])-1</f>
        <v>9.6192615632739731E-3</v>
      </c>
      <c r="AE187" s="1">
        <f>(Table2[[#This Row],[Close Price]]/Table2[[#This Row],[Current Week Low]])-1</f>
        <v>2.2679076343072646E-2</v>
      </c>
      <c r="AF187" s="1">
        <f>(Table2[[#This Row],[Current Week High]]/Table2[[#This Row],[Close Price]])-1</f>
        <v>1.9215482979090925E-2</v>
      </c>
      <c r="AG187" s="1">
        <f>(Table2[[#This Row],[Close Price]]/Table2[[#This Row],[Current Month Low]])-1</f>
        <v>2.2679076343072646E-2</v>
      </c>
      <c r="AH187" s="1">
        <f>(Table2[[#This Row],[Current Month High]]/Table2[[#This Row],[Close Price]])-1</f>
        <v>1.9215482979090925E-2</v>
      </c>
      <c r="AI187">
        <v>16.115431138759199</v>
      </c>
      <c r="AJ187">
        <v>53.775974773689498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7.0000000000000007E-2</v>
      </c>
      <c r="AM187" t="s">
        <v>3217</v>
      </c>
      <c r="AN187">
        <v>11.58</v>
      </c>
      <c r="AO187" t="s">
        <v>3217</v>
      </c>
      <c r="AP187">
        <v>0.18121507447815299</v>
      </c>
      <c r="AQ187">
        <f>(Table2[[#This Row],[Sharpe Ratio]]-AVERAGE(Table2[Sharpe Ratio]))/_xlfn.STDEV.P(Table2[Sharpe Ratio])</f>
        <v>1.4156965741856284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225</v>
      </c>
      <c r="AT187">
        <f>_xlfn.RANK.AVG(Table2[[#This Row],[6M Return vs Nifty Z-Score]],Table2[6M Return vs Nifty Z-Score])</f>
        <v>416</v>
      </c>
      <c r="AU187">
        <f>_xlfn.RANK.AVG(Table2[[#This Row],[Sharpe Ratio Z-Score]],Table2[Sharpe Ratio Z-Score])</f>
        <v>51</v>
      </c>
      <c r="AV187">
        <f>(Table2[[#This Row],[Rank 1Y]]+Table2[[#This Row],[Rank 6M]]+Table2[[#This Row],[Rank Sharpe]])/3</f>
        <v>230.66666666666666</v>
      </c>
    </row>
    <row r="188" spans="1:48" x14ac:dyDescent="0.3">
      <c r="A188" t="s">
        <v>809</v>
      </c>
      <c r="B188" t="s">
        <v>810</v>
      </c>
      <c r="C188" t="s">
        <v>3187</v>
      </c>
      <c r="D188" t="s">
        <v>587</v>
      </c>
      <c r="E188">
        <v>19793.235066469999</v>
      </c>
      <c r="F188">
        <v>636.65</v>
      </c>
      <c r="G188">
        <v>31.6756750198759</v>
      </c>
      <c r="H188">
        <f>(Table2[[#This Row],[1Y Return vs Nifty]]-AVERAGE(Table2[1Y Return vs Nifty]))/_xlfn.STDEV.P(Table2[1Y Return vs Nifty])</f>
        <v>0.29443675871832514</v>
      </c>
      <c r="I188">
        <v>27.4570116230468</v>
      </c>
      <c r="J188">
        <f>(Table2[[#This Row],[1M Return vs Nifty]]-AVERAGE(Table2[1M Return vs Nifty]))/_xlfn.STDEV.P(Table2[1M Return vs Nifty])</f>
        <v>2.9903594102419371</v>
      </c>
      <c r="K188">
        <v>1.4766356134823699</v>
      </c>
      <c r="L188">
        <f>(Table2[[#This Row],[6M Return vs Nifty]]-AVERAGE(Table2[6M Return vs Nifty]))/_xlfn.STDEV.P(Table2[6M Return vs Nifty])</f>
        <v>-0.2038898977810619</v>
      </c>
      <c r="M188">
        <v>5.6095793945304999</v>
      </c>
      <c r="N188">
        <f>(Table2[[#This Row],[1W Return vs Nifty]]-AVERAGE(Table2[1W Return vs Nifty]))/_xlfn.STDEV.P(Table2[1W Return vs Nifty])</f>
        <v>0.7118451835552343</v>
      </c>
      <c r="O188">
        <v>574.03</v>
      </c>
      <c r="P188">
        <v>563.82918333083103</v>
      </c>
      <c r="Q188">
        <v>575.52041747705096</v>
      </c>
      <c r="R188">
        <v>74.956733637009705</v>
      </c>
      <c r="S188" s="1">
        <f>(Table2[[#This Row],[Close Price]]-Table2[[#This Row],[20D EMA]])/Table2[[#This Row],[20D EMA]]</f>
        <v>0.10908837517202935</v>
      </c>
      <c r="T188" s="1">
        <f>(Table2[[#This Row],[Close Price]]-Table2[[#This Row],[50D EMA]])/Table2[[#This Row],[50D EMA]]</f>
        <v>0.12915403959578442</v>
      </c>
      <c r="U188" s="1">
        <f>(Table2[[#This Row],[Close Price]]-Table2[[#This Row],[200D EMA]])/Table2[[#This Row],[200D EMA]]</f>
        <v>0.1062161839382294</v>
      </c>
      <c r="V188">
        <v>1.9241723220392</v>
      </c>
      <c r="W188">
        <v>627.20000000000005</v>
      </c>
      <c r="X188">
        <v>645.5</v>
      </c>
      <c r="Y188">
        <v>607</v>
      </c>
      <c r="Z188">
        <v>645.5</v>
      </c>
      <c r="AA188">
        <v>607</v>
      </c>
      <c r="AB188">
        <v>645.5</v>
      </c>
      <c r="AC188" s="1">
        <f>(Table2[[#This Row],[Close Price]]/Table2[[#This Row],[Day Low]])-1</f>
        <v>1.5066964285714191E-2</v>
      </c>
      <c r="AD188" s="1">
        <f>(Table2[[#This Row],[Day High]]/Table2[[#This Row],[Close Price]])-1</f>
        <v>1.3900887457786837E-2</v>
      </c>
      <c r="AE188" s="1">
        <f>(Table2[[#This Row],[Close Price]]/Table2[[#This Row],[Current Week Low]])-1</f>
        <v>4.8846787479406961E-2</v>
      </c>
      <c r="AF188" s="1">
        <f>(Table2[[#This Row],[Current Week High]]/Table2[[#This Row],[Close Price]])-1</f>
        <v>1.3900887457786837E-2</v>
      </c>
      <c r="AG188" s="1">
        <f>(Table2[[#This Row],[Close Price]]/Table2[[#This Row],[Current Month Low]])-1</f>
        <v>4.8846787479406961E-2</v>
      </c>
      <c r="AH188" s="1">
        <f>(Table2[[#This Row],[Current Month High]]/Table2[[#This Row],[Close Price]])-1</f>
        <v>1.3900887457786837E-2</v>
      </c>
      <c r="AI188">
        <v>22.869708631115898</v>
      </c>
      <c r="AJ188">
        <v>54.1525423728813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0.12</v>
      </c>
      <c r="AM188" t="s">
        <v>3217</v>
      </c>
      <c r="AN188">
        <v>24.66</v>
      </c>
      <c r="AO188" t="s">
        <v>3217</v>
      </c>
      <c r="AP188">
        <v>0.14833492139902299</v>
      </c>
      <c r="AQ188">
        <f>(Table2[[#This Row],[Sharpe Ratio]]-AVERAGE(Table2[Sharpe Ratio]))/_xlfn.STDEV.P(Table2[Sharpe Ratio])</f>
        <v>1.0329907226495196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217</v>
      </c>
      <c r="AT188">
        <f>_xlfn.RANK.AVG(Table2[[#This Row],[6M Return vs Nifty Z-Score]],Table2[6M Return vs Nifty Z-Score])</f>
        <v>367</v>
      </c>
      <c r="AU188">
        <f>_xlfn.RANK.AVG(Table2[[#This Row],[Sharpe Ratio Z-Score]],Table2[Sharpe Ratio Z-Score])</f>
        <v>113</v>
      </c>
      <c r="AV188">
        <f>(Table2[[#This Row],[Rank 1Y]]+Table2[[#This Row],[Rank 6M]]+Table2[[#This Row],[Rank Sharpe]])/3</f>
        <v>232.33333333333334</v>
      </c>
    </row>
    <row r="189" spans="1:48" x14ac:dyDescent="0.3">
      <c r="A189" t="s">
        <v>495</v>
      </c>
      <c r="B189" t="s">
        <v>496</v>
      </c>
      <c r="C189" t="s">
        <v>3179</v>
      </c>
      <c r="D189" t="s">
        <v>282</v>
      </c>
      <c r="E189">
        <v>44343.580872899998</v>
      </c>
      <c r="F189">
        <v>1685.55</v>
      </c>
      <c r="G189">
        <v>162.938070227591</v>
      </c>
      <c r="H189">
        <f>(Table2[[#This Row],[1Y Return vs Nifty]]-AVERAGE(Table2[1Y Return vs Nifty]))/_xlfn.STDEV.P(Table2[1Y Return vs Nifty])</f>
        <v>2.8569442059041235</v>
      </c>
      <c r="I189">
        <v>6.6349069959021598</v>
      </c>
      <c r="J189">
        <f>(Table2[[#This Row],[1M Return vs Nifty]]-AVERAGE(Table2[1M Return vs Nifty]))/_xlfn.STDEV.P(Table2[1M Return vs Nifty])</f>
        <v>0.78596313539679585</v>
      </c>
      <c r="K189">
        <v>-21.395957600951899</v>
      </c>
      <c r="L189">
        <f>(Table2[[#This Row],[6M Return vs Nifty]]-AVERAGE(Table2[6M Return vs Nifty]))/_xlfn.STDEV.P(Table2[6M Return vs Nifty])</f>
        <v>-0.91778911097477001</v>
      </c>
      <c r="M189">
        <v>18.5784400404142</v>
      </c>
      <c r="N189">
        <f>(Table2[[#This Row],[1W Return vs Nifty]]-AVERAGE(Table2[1W Return vs Nifty]))/_xlfn.STDEV.P(Table2[1W Return vs Nifty])</f>
        <v>3.2699282813350767</v>
      </c>
      <c r="O189">
        <v>1488.85</v>
      </c>
      <c r="P189">
        <v>1569.0225983476</v>
      </c>
      <c r="Q189">
        <v>1559.175456429</v>
      </c>
      <c r="R189">
        <v>80.830483818610901</v>
      </c>
      <c r="S189" s="1">
        <f>(Table2[[#This Row],[Close Price]]-Table2[[#This Row],[20D EMA]])/Table2[[#This Row],[20D EMA]]</f>
        <v>0.13211539107364748</v>
      </c>
      <c r="T189" s="1">
        <f>(Table2[[#This Row],[Close Price]]-Table2[[#This Row],[50D EMA]])/Table2[[#This Row],[50D EMA]]</f>
        <v>7.4267510088841013E-2</v>
      </c>
      <c r="U189" s="1">
        <f>(Table2[[#This Row],[Close Price]]-Table2[[#This Row],[200D EMA]])/Table2[[#This Row],[200D EMA]]</f>
        <v>8.1052163212238654E-2</v>
      </c>
      <c r="V189">
        <v>0.65870075034869502</v>
      </c>
      <c r="W189">
        <v>1623</v>
      </c>
      <c r="X189">
        <v>1734.9</v>
      </c>
      <c r="Y189">
        <v>1620</v>
      </c>
      <c r="Z189">
        <v>1734.9</v>
      </c>
      <c r="AA189">
        <v>1620</v>
      </c>
      <c r="AB189">
        <v>1734.9</v>
      </c>
      <c r="AC189" s="1">
        <f>(Table2[[#This Row],[Close Price]]/Table2[[#This Row],[Day Low]])-1</f>
        <v>3.8539741219963064E-2</v>
      </c>
      <c r="AD189" s="1">
        <f>(Table2[[#This Row],[Day High]]/Table2[[#This Row],[Close Price]])-1</f>
        <v>2.9278277120227791E-2</v>
      </c>
      <c r="AE189" s="1">
        <f>(Table2[[#This Row],[Close Price]]/Table2[[#This Row],[Current Week Low]])-1</f>
        <v>4.0462962962962923E-2</v>
      </c>
      <c r="AF189" s="1">
        <f>(Table2[[#This Row],[Current Week High]]/Table2[[#This Row],[Close Price]])-1</f>
        <v>2.9278277120227791E-2</v>
      </c>
      <c r="AG189" s="1">
        <f>(Table2[[#This Row],[Close Price]]/Table2[[#This Row],[Current Month Low]])-1</f>
        <v>4.0462962962962923E-2</v>
      </c>
      <c r="AH189" s="1">
        <f>(Table2[[#This Row],[Current Month High]]/Table2[[#This Row],[Close Price]])-1</f>
        <v>2.9278277120227791E-2</v>
      </c>
      <c r="AI189">
        <v>76.764260923734099</v>
      </c>
      <c r="AJ189">
        <v>187.34231162632099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-0.02</v>
      </c>
      <c r="AM189" t="s">
        <v>3218</v>
      </c>
      <c r="AN189">
        <v>27.95</v>
      </c>
      <c r="AO189" t="s">
        <v>3217</v>
      </c>
      <c r="AP189">
        <v>0.20240982517946601</v>
      </c>
      <c r="AQ189">
        <f>(Table2[[#This Row],[Sharpe Ratio]]-AVERAGE(Table2[Sharpe Ratio]))/_xlfn.STDEV.P(Table2[Sharpe Ratio])</f>
        <v>1.6623911408356253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16</v>
      </c>
      <c r="AT189">
        <f>_xlfn.RANK.AVG(Table2[[#This Row],[6M Return vs Nifty Z-Score]],Table2[6M Return vs Nifty Z-Score])</f>
        <v>654</v>
      </c>
      <c r="AU189">
        <f>_xlfn.RANK.AVG(Table2[[#This Row],[Sharpe Ratio Z-Score]],Table2[Sharpe Ratio Z-Score])</f>
        <v>29</v>
      </c>
      <c r="AV189">
        <f>(Table2[[#This Row],[Rank 1Y]]+Table2[[#This Row],[Rank 6M]]+Table2[[#This Row],[Rank Sharpe]])/3</f>
        <v>233</v>
      </c>
    </row>
    <row r="190" spans="1:48" x14ac:dyDescent="0.3">
      <c r="A190" t="s">
        <v>1780</v>
      </c>
      <c r="B190" t="s">
        <v>1781</v>
      </c>
      <c r="C190" t="s">
        <v>3171</v>
      </c>
      <c r="D190" t="s">
        <v>488</v>
      </c>
      <c r="E190">
        <v>4599.00869736</v>
      </c>
      <c r="F190">
        <v>78.959999999999994</v>
      </c>
      <c r="G190">
        <v>82.0520541341034</v>
      </c>
      <c r="H190">
        <f>(Table2[[#This Row],[1Y Return vs Nifty]]-AVERAGE(Table2[1Y Return vs Nifty]))/_xlfn.STDEV.P(Table2[1Y Return vs Nifty])</f>
        <v>1.2778855708338279</v>
      </c>
      <c r="I190">
        <v>32.806007767370502</v>
      </c>
      <c r="J190">
        <f>(Table2[[#This Row],[1M Return vs Nifty]]-AVERAGE(Table2[1M Return vs Nifty]))/_xlfn.STDEV.P(Table2[1M Return vs Nifty])</f>
        <v>3.5566473713223226</v>
      </c>
      <c r="K190">
        <v>65.595132744236693</v>
      </c>
      <c r="L190">
        <f>(Table2[[#This Row],[6M Return vs Nifty]]-AVERAGE(Table2[6M Return vs Nifty]))/_xlfn.STDEV.P(Table2[6M Return vs Nifty])</f>
        <v>1.7973761687147007</v>
      </c>
      <c r="M190">
        <v>6.7663959343867903</v>
      </c>
      <c r="N190">
        <f>(Table2[[#This Row],[1W Return vs Nifty]]-AVERAGE(Table2[1W Return vs Nifty]))/_xlfn.STDEV.P(Table2[1W Return vs Nifty])</f>
        <v>0.94002504596880676</v>
      </c>
      <c r="O190">
        <v>71.34</v>
      </c>
      <c r="P190">
        <v>64.968311732791705</v>
      </c>
      <c r="Q190">
        <v>54.382672876503499</v>
      </c>
      <c r="R190">
        <v>72.965841985127895</v>
      </c>
      <c r="S190" s="1">
        <f>(Table2[[#This Row],[Close Price]]-Table2[[#This Row],[20D EMA]])/Table2[[#This Row],[20D EMA]]</f>
        <v>0.10681244743481903</v>
      </c>
      <c r="T190" s="1">
        <f>(Table2[[#This Row],[Close Price]]-Table2[[#This Row],[50D EMA]])/Table2[[#This Row],[50D EMA]]</f>
        <v>0.21536173395969918</v>
      </c>
      <c r="U190" s="1">
        <f>(Table2[[#This Row],[Close Price]]-Table2[[#This Row],[200D EMA]])/Table2[[#This Row],[200D EMA]]</f>
        <v>0.45193304822123481</v>
      </c>
      <c r="V190">
        <v>1.31603655166793</v>
      </c>
      <c r="W190">
        <v>78.61</v>
      </c>
      <c r="X190">
        <v>80.3</v>
      </c>
      <c r="Y190">
        <v>76</v>
      </c>
      <c r="Z190">
        <v>80.3</v>
      </c>
      <c r="AA190">
        <v>76</v>
      </c>
      <c r="AB190">
        <v>80.3</v>
      </c>
      <c r="AC190" s="1">
        <f>(Table2[[#This Row],[Close Price]]/Table2[[#This Row],[Day Low]])-1</f>
        <v>4.4523597506678225E-3</v>
      </c>
      <c r="AD190" s="1">
        <f>(Table2[[#This Row],[Day High]]/Table2[[#This Row],[Close Price]])-1</f>
        <v>1.6970618034447771E-2</v>
      </c>
      <c r="AE190" s="1">
        <f>(Table2[[#This Row],[Close Price]]/Table2[[#This Row],[Current Week Low]])-1</f>
        <v>3.8947368421052619E-2</v>
      </c>
      <c r="AF190" s="1">
        <f>(Table2[[#This Row],[Current Week High]]/Table2[[#This Row],[Close Price]])-1</f>
        <v>1.6970618034447771E-2</v>
      </c>
      <c r="AG190" s="1">
        <f>(Table2[[#This Row],[Close Price]]/Table2[[#This Row],[Current Month Low]])-1</f>
        <v>3.8947368421052619E-2</v>
      </c>
      <c r="AH190" s="1">
        <f>(Table2[[#This Row],[Current Month High]]/Table2[[#This Row],[Close Price]])-1</f>
        <v>1.6970618034447771E-2</v>
      </c>
      <c r="AI190">
        <v>2.4569402228976802</v>
      </c>
      <c r="AJ190">
        <v>137.47368421052599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0.49</v>
      </c>
      <c r="AM190" t="s">
        <v>3217</v>
      </c>
      <c r="AN190">
        <v>23.65</v>
      </c>
      <c r="AO190" t="s">
        <v>3217</v>
      </c>
      <c r="AP190">
        <v>-1.3740883994186E-2</v>
      </c>
      <c r="AQ190">
        <f>(Table2[[#This Row],[Sharpe Ratio]]-AVERAGE(Table2[Sharpe Ratio]))/_xlfn.STDEV.P(Table2[Sharpe Ratio])</f>
        <v>-0.85347735330902175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6.7184568035306365</v>
      </c>
      <c r="AS190">
        <f>_xlfn.RANK.AVG(Table2[[#This Row],[1Y Return vs Nifty Z-Score]],Table2[1Y Return vs Nifty Z-Score])</f>
        <v>67</v>
      </c>
      <c r="AT190">
        <f>_xlfn.RANK.AVG(Table2[[#This Row],[6M Return vs Nifty Z-Score]],Table2[6M Return vs Nifty Z-Score])</f>
        <v>42</v>
      </c>
      <c r="AU190">
        <f>_xlfn.RANK.AVG(Table2[[#This Row],[Sharpe Ratio Z-Score]],Table2[Sharpe Ratio Z-Score])</f>
        <v>590</v>
      </c>
      <c r="AV190">
        <f>(Table2[[#This Row],[Rank 1Y]]+Table2[[#This Row],[Rank 6M]]+Table2[[#This Row],[Rank Sharpe]])/3</f>
        <v>233</v>
      </c>
    </row>
    <row r="191" spans="1:48" x14ac:dyDescent="0.3">
      <c r="A191" t="s">
        <v>327</v>
      </c>
      <c r="B191" t="s">
        <v>328</v>
      </c>
      <c r="C191" t="s">
        <v>3177</v>
      </c>
      <c r="D191" t="s">
        <v>75</v>
      </c>
      <c r="E191">
        <v>81180.980985439994</v>
      </c>
      <c r="F191">
        <v>1586.3</v>
      </c>
      <c r="G191">
        <v>43.323172994257902</v>
      </c>
      <c r="H191">
        <f>(Table2[[#This Row],[1Y Return vs Nifty]]-AVERAGE(Table2[1Y Return vs Nifty]))/_xlfn.STDEV.P(Table2[1Y Return vs Nifty])</f>
        <v>0.52181947753283831</v>
      </c>
      <c r="I191">
        <v>-13.850794696822399</v>
      </c>
      <c r="J191">
        <f>(Table2[[#This Row],[1M Return vs Nifty]]-AVERAGE(Table2[1M Return vs Nifty]))/_xlfn.STDEV.P(Table2[1M Return vs Nifty])</f>
        <v>-1.3828188060866806</v>
      </c>
      <c r="K191">
        <v>-0.44019636477660101</v>
      </c>
      <c r="L191">
        <f>(Table2[[#This Row],[6M Return vs Nifty]]-AVERAGE(Table2[6M Return vs Nifty]))/_xlfn.STDEV.P(Table2[6M Return vs Nifty])</f>
        <v>-0.26371804355685624</v>
      </c>
      <c r="M191">
        <v>-2.2445280140662698</v>
      </c>
      <c r="N191">
        <f>(Table2[[#This Row],[1W Return vs Nifty]]-AVERAGE(Table2[1W Return vs Nifty]))/_xlfn.STDEV.P(Table2[1W Return vs Nifty])</f>
        <v>-0.83736256558160571</v>
      </c>
      <c r="O191">
        <v>1635.79</v>
      </c>
      <c r="P191">
        <v>1711.65218432654</v>
      </c>
      <c r="Q191">
        <v>1534.6291151165201</v>
      </c>
      <c r="R191">
        <v>63.114711047950998</v>
      </c>
      <c r="S191" s="1">
        <f>(Table2[[#This Row],[Close Price]]-Table2[[#This Row],[20D EMA]])/Table2[[#This Row],[20D EMA]]</f>
        <v>-3.0254494770111082E-2</v>
      </c>
      <c r="T191" s="1">
        <f>(Table2[[#This Row],[Close Price]]-Table2[[#This Row],[50D EMA]])/Table2[[#This Row],[50D EMA]]</f>
        <v>-7.3234612425573276E-2</v>
      </c>
      <c r="U191" s="1">
        <f>(Table2[[#This Row],[Close Price]]-Table2[[#This Row],[200D EMA]])/Table2[[#This Row],[200D EMA]]</f>
        <v>3.3669949549703829E-2</v>
      </c>
      <c r="V191">
        <v>1.19070585566816</v>
      </c>
      <c r="W191">
        <v>1599.05</v>
      </c>
      <c r="X191">
        <v>1719.85</v>
      </c>
      <c r="Y191">
        <v>1506.8</v>
      </c>
      <c r="Z191">
        <v>1719.85</v>
      </c>
      <c r="AA191">
        <v>1506.8</v>
      </c>
      <c r="AB191">
        <v>1719.85</v>
      </c>
      <c r="AC191" s="1">
        <f>(Table2[[#This Row],[Close Price]]/Table2[[#This Row],[Day Low]])-1</f>
        <v>-7.9734842562771968E-3</v>
      </c>
      <c r="AD191" s="1">
        <f>(Table2[[#This Row],[Day High]]/Table2[[#This Row],[Close Price]])-1</f>
        <v>8.4189623652524803E-2</v>
      </c>
      <c r="AE191" s="1">
        <f>(Table2[[#This Row],[Close Price]]/Table2[[#This Row],[Current Week Low]])-1</f>
        <v>5.276081762675866E-2</v>
      </c>
      <c r="AF191" s="1">
        <f>(Table2[[#This Row],[Current Week High]]/Table2[[#This Row],[Close Price]])-1</f>
        <v>8.4189623652524803E-2</v>
      </c>
      <c r="AG191" s="1">
        <f>(Table2[[#This Row],[Close Price]]/Table2[[#This Row],[Current Month Low]])-1</f>
        <v>5.276081762675866E-2</v>
      </c>
      <c r="AH191" s="1">
        <f>(Table2[[#This Row],[Current Month High]]/Table2[[#This Row],[Close Price]])-1</f>
        <v>8.4189623652524803E-2</v>
      </c>
      <c r="AI191">
        <v>28.4120279896614</v>
      </c>
      <c r="AJ191">
        <v>82.5431530494821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0.09</v>
      </c>
      <c r="AM191" t="s">
        <v>3217</v>
      </c>
      <c r="AN191">
        <v>2.67</v>
      </c>
      <c r="AO191" t="s">
        <v>3217</v>
      </c>
      <c r="AP191">
        <v>0.12674104904960501</v>
      </c>
      <c r="AQ191">
        <f>(Table2[[#This Row],[Sharpe Ratio]]-AVERAGE(Table2[Sharpe Ratio]))/_xlfn.STDEV.P(Table2[Sharpe Ratio])</f>
        <v>0.78165061223222643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158</v>
      </c>
      <c r="AT191">
        <f>_xlfn.RANK.AVG(Table2[[#This Row],[6M Return vs Nifty Z-Score]],Table2[6M Return vs Nifty Z-Score])</f>
        <v>392</v>
      </c>
      <c r="AU191">
        <f>_xlfn.RANK.AVG(Table2[[#This Row],[Sharpe Ratio Z-Score]],Table2[Sharpe Ratio Z-Score])</f>
        <v>150</v>
      </c>
      <c r="AV191">
        <f>(Table2[[#This Row],[Rank 1Y]]+Table2[[#This Row],[Rank 6M]]+Table2[[#This Row],[Rank Sharpe]])/3</f>
        <v>233.33333333333334</v>
      </c>
    </row>
    <row r="192" spans="1:48" x14ac:dyDescent="0.3">
      <c r="A192" t="s">
        <v>1513</v>
      </c>
      <c r="B192" t="s">
        <v>1514</v>
      </c>
      <c r="C192" t="s">
        <v>3185</v>
      </c>
      <c r="D192" t="s">
        <v>377</v>
      </c>
      <c r="E192">
        <v>6944.0904205799998</v>
      </c>
      <c r="F192">
        <v>1540.45</v>
      </c>
      <c r="G192">
        <v>39.086903663309101</v>
      </c>
      <c r="H192">
        <f>(Table2[[#This Row],[1Y Return vs Nifty]]-AVERAGE(Table2[1Y Return vs Nifty]))/_xlfn.STDEV.P(Table2[1Y Return vs Nifty])</f>
        <v>0.43911893186884254</v>
      </c>
      <c r="I192">
        <v>-4.0681844862271399</v>
      </c>
      <c r="J192">
        <f>(Table2[[#This Row],[1M Return vs Nifty]]-AVERAGE(Table2[1M Return vs Nifty]))/_xlfn.STDEV.P(Table2[1M Return vs Nifty])</f>
        <v>-0.34715262859636814</v>
      </c>
      <c r="K192">
        <v>14.6523099167437</v>
      </c>
      <c r="L192">
        <f>(Table2[[#This Row],[6M Return vs Nifty]]-AVERAGE(Table2[6M Return vs Nifty]))/_xlfn.STDEV.P(Table2[6M Return vs Nifty])</f>
        <v>0.20734915282465985</v>
      </c>
      <c r="M192">
        <v>-2.0265077763188102</v>
      </c>
      <c r="N192">
        <f>(Table2[[#This Row],[1W Return vs Nifty]]-AVERAGE(Table2[1W Return vs Nifty]))/_xlfn.STDEV.P(Table2[1W Return vs Nifty])</f>
        <v>-0.79435848832423028</v>
      </c>
      <c r="O192">
        <v>1526.12</v>
      </c>
      <c r="P192">
        <v>1542.3674973034799</v>
      </c>
      <c r="Q192">
        <v>1442.81666780714</v>
      </c>
      <c r="R192">
        <v>56.834314775206998</v>
      </c>
      <c r="S192" s="1">
        <f>(Table2[[#This Row],[Close Price]]-Table2[[#This Row],[20D EMA]])/Table2[[#This Row],[20D EMA]]</f>
        <v>9.3898251775746053E-3</v>
      </c>
      <c r="T192" s="1">
        <f>(Table2[[#This Row],[Close Price]]-Table2[[#This Row],[50D EMA]])/Table2[[#This Row],[50D EMA]]</f>
        <v>-1.2432168771918729E-3</v>
      </c>
      <c r="U192" s="1">
        <f>(Table2[[#This Row],[Close Price]]-Table2[[#This Row],[200D EMA]])/Table2[[#This Row],[200D EMA]]</f>
        <v>6.7668564115805324E-2</v>
      </c>
      <c r="V192">
        <v>0.86082670147338602</v>
      </c>
      <c r="W192">
        <v>1516</v>
      </c>
      <c r="X192">
        <v>1566</v>
      </c>
      <c r="Y192">
        <v>1496.2</v>
      </c>
      <c r="Z192">
        <v>1566</v>
      </c>
      <c r="AA192">
        <v>1496.2</v>
      </c>
      <c r="AB192">
        <v>1566</v>
      </c>
      <c r="AC192" s="1">
        <f>(Table2[[#This Row],[Close Price]]/Table2[[#This Row],[Day Low]])-1</f>
        <v>1.6127968337730891E-2</v>
      </c>
      <c r="AD192" s="1">
        <f>(Table2[[#This Row],[Day High]]/Table2[[#This Row],[Close Price]])-1</f>
        <v>1.6586062514200473E-2</v>
      </c>
      <c r="AE192" s="1">
        <f>(Table2[[#This Row],[Close Price]]/Table2[[#This Row],[Current Week Low]])-1</f>
        <v>2.9574923138617759E-2</v>
      </c>
      <c r="AF192" s="1">
        <f>(Table2[[#This Row],[Current Week High]]/Table2[[#This Row],[Close Price]])-1</f>
        <v>1.6586062514200473E-2</v>
      </c>
      <c r="AG192" s="1">
        <f>(Table2[[#This Row],[Close Price]]/Table2[[#This Row],[Current Month Low]])-1</f>
        <v>2.9574923138617759E-2</v>
      </c>
      <c r="AH192" s="1">
        <f>(Table2[[#This Row],[Current Month High]]/Table2[[#This Row],[Close Price]])-1</f>
        <v>1.6586062514200473E-2</v>
      </c>
      <c r="AI192">
        <v>25.015417572787101</v>
      </c>
      <c r="AJ192">
        <v>70.196663352115706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0.04</v>
      </c>
      <c r="AM192" t="s">
        <v>3217</v>
      </c>
      <c r="AN192">
        <v>1.02</v>
      </c>
      <c r="AO192" t="s">
        <v>3217</v>
      </c>
      <c r="AP192">
        <v>7.7980731469581996E-2</v>
      </c>
      <c r="AQ192">
        <f>(Table2[[#This Row],[Sharpe Ratio]]-AVERAGE(Table2[Sharpe Ratio]))/_xlfn.STDEV.P(Table2[Sharpe Ratio])</f>
        <v>0.21410888529062069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179</v>
      </c>
      <c r="AT192">
        <f>_xlfn.RANK.AVG(Table2[[#This Row],[6M Return vs Nifty Z-Score]],Table2[6M Return vs Nifty Z-Score])</f>
        <v>232</v>
      </c>
      <c r="AU192">
        <f>_xlfn.RANK.AVG(Table2[[#This Row],[Sharpe Ratio Z-Score]],Table2[Sharpe Ratio Z-Score])</f>
        <v>291</v>
      </c>
      <c r="AV192">
        <f>(Table2[[#This Row],[Rank 1Y]]+Table2[[#This Row],[Rank 6M]]+Table2[[#This Row],[Rank Sharpe]])/3</f>
        <v>234</v>
      </c>
    </row>
    <row r="193" spans="1:48" x14ac:dyDescent="0.3">
      <c r="A193" t="s">
        <v>422</v>
      </c>
      <c r="B193" t="s">
        <v>423</v>
      </c>
      <c r="C193" t="s">
        <v>3181</v>
      </c>
      <c r="D193" t="s">
        <v>358</v>
      </c>
      <c r="E193">
        <v>55263.555148990003</v>
      </c>
      <c r="F193">
        <v>1057.3</v>
      </c>
      <c r="G193">
        <v>66.033777262207707</v>
      </c>
      <c r="H193">
        <f>(Table2[[#This Row],[1Y Return vs Nifty]]-AVERAGE(Table2[1Y Return vs Nifty]))/_xlfn.STDEV.P(Table2[1Y Return vs Nifty])</f>
        <v>0.96517640755547751</v>
      </c>
      <c r="I193">
        <v>7.7003415449860002</v>
      </c>
      <c r="J193">
        <f>(Table2[[#This Row],[1M Return vs Nifty]]-AVERAGE(Table2[1M Return vs Nifty]))/_xlfn.STDEV.P(Table2[1M Return vs Nifty])</f>
        <v>0.89875864733702182</v>
      </c>
      <c r="K193">
        <v>47.571559430888698</v>
      </c>
      <c r="L193">
        <f>(Table2[[#This Row],[6M Return vs Nifty]]-AVERAGE(Table2[6M Return vs Nifty]))/_xlfn.STDEV.P(Table2[6M Return vs Nifty])</f>
        <v>1.2348245294358529</v>
      </c>
      <c r="M193">
        <v>7.1987819116637404</v>
      </c>
      <c r="N193">
        <f>(Table2[[#This Row],[1W Return vs Nifty]]-AVERAGE(Table2[1W Return vs Nifty]))/_xlfn.STDEV.P(Table2[1W Return vs Nifty])</f>
        <v>1.0253123576603125</v>
      </c>
      <c r="O193">
        <v>981.33</v>
      </c>
      <c r="P193">
        <v>944.308816840953</v>
      </c>
      <c r="Q193">
        <v>787.92225886888696</v>
      </c>
      <c r="R193">
        <v>76.503417123403096</v>
      </c>
      <c r="S193" s="1">
        <f>(Table2[[#This Row],[Close Price]]-Table2[[#This Row],[20D EMA]])/Table2[[#This Row],[20D EMA]]</f>
        <v>7.7415344481468931E-2</v>
      </c>
      <c r="T193" s="1">
        <f>(Table2[[#This Row],[Close Price]]-Table2[[#This Row],[50D EMA]])/Table2[[#This Row],[50D EMA]]</f>
        <v>0.11965490647121398</v>
      </c>
      <c r="U193" s="1">
        <f>(Table2[[#This Row],[Close Price]]-Table2[[#This Row],[200D EMA]])/Table2[[#This Row],[200D EMA]]</f>
        <v>0.34188365425520795</v>
      </c>
      <c r="V193">
        <v>1.08256701212438</v>
      </c>
      <c r="W193">
        <v>1047.55</v>
      </c>
      <c r="X193">
        <v>1077</v>
      </c>
      <c r="Y193">
        <v>1041.75</v>
      </c>
      <c r="Z193">
        <v>1094.8499999999999</v>
      </c>
      <c r="AA193">
        <v>1041.75</v>
      </c>
      <c r="AB193">
        <v>1094.8499999999999</v>
      </c>
      <c r="AC193" s="1">
        <f>(Table2[[#This Row],[Close Price]]/Table2[[#This Row],[Day Low]])-1</f>
        <v>9.307431626175422E-3</v>
      </c>
      <c r="AD193" s="1">
        <f>(Table2[[#This Row],[Day High]]/Table2[[#This Row],[Close Price]])-1</f>
        <v>1.8632365459188449E-2</v>
      </c>
      <c r="AE193" s="1">
        <f>(Table2[[#This Row],[Close Price]]/Table2[[#This Row],[Current Week Low]])-1</f>
        <v>1.4926805855531411E-2</v>
      </c>
      <c r="AF193" s="1">
        <f>(Table2[[#This Row],[Current Week High]]/Table2[[#This Row],[Close Price]])-1</f>
        <v>3.5514991014849118E-2</v>
      </c>
      <c r="AG193" s="1">
        <f>(Table2[[#This Row],[Close Price]]/Table2[[#This Row],[Current Month Low]])-1</f>
        <v>1.4926805855531411E-2</v>
      </c>
      <c r="AH193" s="1">
        <f>(Table2[[#This Row],[Current Month High]]/Table2[[#This Row],[Close Price]])-1</f>
        <v>3.5514991014849118E-2</v>
      </c>
      <c r="AI193">
        <v>3.55149910148491</v>
      </c>
      <c r="AJ193">
        <v>101.0458262027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0.41</v>
      </c>
      <c r="AM193" t="s">
        <v>3217</v>
      </c>
      <c r="AN193">
        <v>12.23</v>
      </c>
      <c r="AO193" t="s">
        <v>3217</v>
      </c>
      <c r="AQ193">
        <f>(Table2[[#This Row],[Sharpe Ratio]]-AVERAGE(Table2[Sharpe Ratio]))/_xlfn.STDEV.P(Table2[Sharpe Ratio])</f>
        <v>-0.69354145832708192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3.4305304836615829</v>
      </c>
      <c r="AS193">
        <f>_xlfn.RANK.AVG(Table2[[#This Row],[1Y Return vs Nifty Z-Score]],Table2[1Y Return vs Nifty Z-Score])</f>
        <v>96</v>
      </c>
      <c r="AT193">
        <f>_xlfn.RANK.AVG(Table2[[#This Row],[6M Return vs Nifty Z-Score]],Table2[6M Return vs Nifty Z-Score])</f>
        <v>77</v>
      </c>
      <c r="AU193">
        <f>_xlfn.RANK.AVG(Table2[[#This Row],[Sharpe Ratio Z-Score]],Table2[Sharpe Ratio Z-Score])</f>
        <v>538.5</v>
      </c>
      <c r="AV193">
        <f>(Table2[[#This Row],[Rank 1Y]]+Table2[[#This Row],[Rank 6M]]+Table2[[#This Row],[Rank Sharpe]])/3</f>
        <v>237.16666666666666</v>
      </c>
    </row>
    <row r="194" spans="1:48" x14ac:dyDescent="0.3">
      <c r="A194" t="s">
        <v>630</v>
      </c>
      <c r="B194" t="s">
        <v>631</v>
      </c>
      <c r="C194" t="s">
        <v>3179</v>
      </c>
      <c r="D194" t="s">
        <v>270</v>
      </c>
      <c r="E194">
        <v>30077.84156148</v>
      </c>
      <c r="F194">
        <v>1322.55</v>
      </c>
      <c r="G194">
        <v>183.92527323357601</v>
      </c>
      <c r="H194">
        <f>(Table2[[#This Row],[1Y Return vs Nifty]]-AVERAGE(Table2[1Y Return vs Nifty]))/_xlfn.STDEV.P(Table2[1Y Return vs Nifty])</f>
        <v>3.2666568575232962</v>
      </c>
      <c r="I194">
        <v>17.583472131739502</v>
      </c>
      <c r="J194">
        <f>(Table2[[#This Row],[1M Return vs Nifty]]-AVERAGE(Table2[1M Return vs Nifty]))/_xlfn.STDEV.P(Table2[1M Return vs Nifty])</f>
        <v>1.9450667242278583</v>
      </c>
      <c r="K194">
        <v>24.538929406235201</v>
      </c>
      <c r="L194">
        <f>(Table2[[#This Row],[6M Return vs Nifty]]-AVERAGE(Table2[6M Return vs Nifty]))/_xlfn.STDEV.P(Table2[6M Return vs Nifty])</f>
        <v>0.51593024848457048</v>
      </c>
      <c r="M194">
        <v>3.5176884743799599</v>
      </c>
      <c r="N194">
        <f>(Table2[[#This Row],[1W Return vs Nifty]]-AVERAGE(Table2[1W Return vs Nifty]))/_xlfn.STDEV.P(Table2[1W Return vs Nifty])</f>
        <v>0.29922367798491328</v>
      </c>
      <c r="O194">
        <v>1192.1199999999999</v>
      </c>
      <c r="P194">
        <v>1152.73246724564</v>
      </c>
      <c r="Q194">
        <v>986.22642880358501</v>
      </c>
      <c r="R194">
        <v>80.536873276484201</v>
      </c>
      <c r="S194" s="1">
        <f>(Table2[[#This Row],[Close Price]]-Table2[[#This Row],[20D EMA]])/Table2[[#This Row],[20D EMA]]</f>
        <v>0.10941012649733255</v>
      </c>
      <c r="T194" s="1">
        <f>(Table2[[#This Row],[Close Price]]-Table2[[#This Row],[50D EMA]])/Table2[[#This Row],[50D EMA]]</f>
        <v>0.14731738506517914</v>
      </c>
      <c r="U194" s="1">
        <f>(Table2[[#This Row],[Close Price]]-Table2[[#This Row],[200D EMA]])/Table2[[#This Row],[200D EMA]]</f>
        <v>0.34102064330644349</v>
      </c>
      <c r="V194">
        <v>2.2404274839994001</v>
      </c>
      <c r="W194">
        <v>1251.8</v>
      </c>
      <c r="X194">
        <v>1330</v>
      </c>
      <c r="Y194">
        <v>1221</v>
      </c>
      <c r="Z194">
        <v>1330</v>
      </c>
      <c r="AA194">
        <v>1221</v>
      </c>
      <c r="AB194">
        <v>1330</v>
      </c>
      <c r="AC194" s="1">
        <f>(Table2[[#This Row],[Close Price]]/Table2[[#This Row],[Day Low]])-1</f>
        <v>5.6518613196996359E-2</v>
      </c>
      <c r="AD194" s="1">
        <f>(Table2[[#This Row],[Day High]]/Table2[[#This Row],[Close Price]])-1</f>
        <v>5.6330573513287963E-3</v>
      </c>
      <c r="AE194" s="1">
        <f>(Table2[[#This Row],[Close Price]]/Table2[[#This Row],[Current Week Low]])-1</f>
        <v>8.3169533169533238E-2</v>
      </c>
      <c r="AF194" s="1">
        <f>(Table2[[#This Row],[Current Week High]]/Table2[[#This Row],[Close Price]])-1</f>
        <v>5.6330573513287963E-3</v>
      </c>
      <c r="AG194" s="1">
        <f>(Table2[[#This Row],[Close Price]]/Table2[[#This Row],[Current Month Low]])-1</f>
        <v>8.3169533169533238E-2</v>
      </c>
      <c r="AH194" s="1">
        <f>(Table2[[#This Row],[Current Month High]]/Table2[[#This Row],[Close Price]])-1</f>
        <v>5.6330573513287963E-3</v>
      </c>
      <c r="AI194">
        <v>9.6329061283127295</v>
      </c>
      <c r="AJ194">
        <v>259.38858695652101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0.19</v>
      </c>
      <c r="AM194" t="s">
        <v>3217</v>
      </c>
      <c r="AN194">
        <v>25.95</v>
      </c>
      <c r="AO194" t="s">
        <v>3217</v>
      </c>
      <c r="AQ194">
        <f>(Table2[[#This Row],[Sharpe Ratio]]-AVERAGE(Table2[Sharpe Ratio]))/_xlfn.STDEV.P(Table2[Sharpe Ratio])</f>
        <v>-0.69354145832708192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5.333336049893556</v>
      </c>
      <c r="AS194">
        <f>_xlfn.RANK.AVG(Table2[[#This Row],[1Y Return vs Nifty Z-Score]],Table2[1Y Return vs Nifty Z-Score])</f>
        <v>12</v>
      </c>
      <c r="AT194">
        <f>_xlfn.RANK.AVG(Table2[[#This Row],[6M Return vs Nifty Z-Score]],Table2[6M Return vs Nifty Z-Score])</f>
        <v>164</v>
      </c>
      <c r="AU194">
        <f>_xlfn.RANK.AVG(Table2[[#This Row],[Sharpe Ratio Z-Score]],Table2[Sharpe Ratio Z-Score])</f>
        <v>538.5</v>
      </c>
      <c r="AV194">
        <f>(Table2[[#This Row],[Rank 1Y]]+Table2[[#This Row],[Rank 6M]]+Table2[[#This Row],[Rank Sharpe]])/3</f>
        <v>238.16666666666666</v>
      </c>
    </row>
    <row r="195" spans="1:48" x14ac:dyDescent="0.3">
      <c r="A195" t="s">
        <v>394</v>
      </c>
      <c r="B195" t="s">
        <v>395</v>
      </c>
      <c r="C195" t="s">
        <v>3176</v>
      </c>
      <c r="D195" t="s">
        <v>217</v>
      </c>
      <c r="E195">
        <v>60285.67132075</v>
      </c>
      <c r="F195">
        <v>1021.8</v>
      </c>
      <c r="G195">
        <v>34.4661208343121</v>
      </c>
      <c r="H195">
        <f>(Table2[[#This Row],[1Y Return vs Nifty]]-AVERAGE(Table2[1Y Return vs Nifty]))/_xlfn.STDEV.P(Table2[1Y Return vs Nifty])</f>
        <v>0.34891190500181246</v>
      </c>
      <c r="I195">
        <v>3.72712478208076</v>
      </c>
      <c r="J195">
        <f>(Table2[[#This Row],[1M Return vs Nifty]]-AVERAGE(Table2[1M Return vs Nifty]))/_xlfn.STDEV.P(Table2[1M Return vs Nifty])</f>
        <v>0.47812181027673034</v>
      </c>
      <c r="K195">
        <v>11.255568372073601</v>
      </c>
      <c r="L195">
        <f>(Table2[[#This Row],[6M Return vs Nifty]]-AVERAGE(Table2[6M Return vs Nifty]))/_xlfn.STDEV.P(Table2[6M Return vs Nifty])</f>
        <v>0.1013300804165493</v>
      </c>
      <c r="M195">
        <v>-5.8394922894404901</v>
      </c>
      <c r="N195">
        <f>(Table2[[#This Row],[1W Return vs Nifty]]-AVERAGE(Table2[1W Return vs Nifty]))/_xlfn.STDEV.P(Table2[1W Return vs Nifty])</f>
        <v>-1.5464624318737166</v>
      </c>
      <c r="O195">
        <v>1023.19</v>
      </c>
      <c r="P195">
        <v>1014.82546324855</v>
      </c>
      <c r="Q195">
        <v>926.91299052702095</v>
      </c>
      <c r="R195">
        <v>56.418360853377997</v>
      </c>
      <c r="S195" s="1">
        <f>(Table2[[#This Row],[Close Price]]-Table2[[#This Row],[20D EMA]])/Table2[[#This Row],[20D EMA]]</f>
        <v>-1.358496466931948E-3</v>
      </c>
      <c r="T195" s="1">
        <f>(Table2[[#This Row],[Close Price]]-Table2[[#This Row],[50D EMA]])/Table2[[#This Row],[50D EMA]]</f>
        <v>6.872646582126345E-3</v>
      </c>
      <c r="U195" s="1">
        <f>(Table2[[#This Row],[Close Price]]-Table2[[#This Row],[200D EMA]])/Table2[[#This Row],[200D EMA]]</f>
        <v>0.10236884199781091</v>
      </c>
      <c r="V195">
        <v>1.0675185039017101</v>
      </c>
      <c r="W195">
        <v>1012</v>
      </c>
      <c r="X195">
        <v>1062</v>
      </c>
      <c r="Y195">
        <v>1012</v>
      </c>
      <c r="Z195">
        <v>1062</v>
      </c>
      <c r="AA195">
        <v>1012</v>
      </c>
      <c r="AB195">
        <v>1062</v>
      </c>
      <c r="AC195" s="1">
        <f>(Table2[[#This Row],[Close Price]]/Table2[[#This Row],[Day Low]])-1</f>
        <v>9.6837944664032172E-3</v>
      </c>
      <c r="AD195" s="1">
        <f>(Table2[[#This Row],[Day High]]/Table2[[#This Row],[Close Price]])-1</f>
        <v>3.9342337052260756E-2</v>
      </c>
      <c r="AE195" s="1">
        <f>(Table2[[#This Row],[Close Price]]/Table2[[#This Row],[Current Week Low]])-1</f>
        <v>9.6837944664032172E-3</v>
      </c>
      <c r="AF195" s="1">
        <f>(Table2[[#This Row],[Current Week High]]/Table2[[#This Row],[Close Price]])-1</f>
        <v>3.9342337052260756E-2</v>
      </c>
      <c r="AG195" s="1">
        <f>(Table2[[#This Row],[Close Price]]/Table2[[#This Row],[Current Month Low]])-1</f>
        <v>9.6837944664032172E-3</v>
      </c>
      <c r="AH195" s="1">
        <f>(Table2[[#This Row],[Current Month High]]/Table2[[#This Row],[Close Price]])-1</f>
        <v>3.9342337052260756E-2</v>
      </c>
      <c r="AI195">
        <v>22.822470150714398</v>
      </c>
      <c r="AJ195">
        <v>69.018278058059707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0.11</v>
      </c>
      <c r="AM195" t="s">
        <v>3217</v>
      </c>
      <c r="AN195">
        <v>8.9</v>
      </c>
      <c r="AO195" t="s">
        <v>3217</v>
      </c>
      <c r="AP195">
        <v>8.9723569824978006E-2</v>
      </c>
      <c r="AQ195">
        <f>(Table2[[#This Row],[Sharpe Ratio]]-AVERAGE(Table2[Sharpe Ratio]))/_xlfn.STDEV.P(Table2[Sharpe Ratio])</f>
        <v>0.35078869153839681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-0.26730994464022761</v>
      </c>
      <c r="AS195">
        <f>_xlfn.RANK.AVG(Table2[[#This Row],[1Y Return vs Nifty Z-Score]],Table2[1Y Return vs Nifty Z-Score])</f>
        <v>201</v>
      </c>
      <c r="AT195">
        <f>_xlfn.RANK.AVG(Table2[[#This Row],[6M Return vs Nifty Z-Score]],Table2[6M Return vs Nifty Z-Score])</f>
        <v>260</v>
      </c>
      <c r="AU195">
        <f>_xlfn.RANK.AVG(Table2[[#This Row],[Sharpe Ratio Z-Score]],Table2[Sharpe Ratio Z-Score])</f>
        <v>259</v>
      </c>
      <c r="AV195">
        <f>(Table2[[#This Row],[Rank 1Y]]+Table2[[#This Row],[Rank 6M]]+Table2[[#This Row],[Rank Sharpe]])/3</f>
        <v>240</v>
      </c>
    </row>
    <row r="196" spans="1:48" x14ac:dyDescent="0.3">
      <c r="A196" t="s">
        <v>1624</v>
      </c>
      <c r="B196" t="s">
        <v>1625</v>
      </c>
      <c r="C196" t="s">
        <v>3185</v>
      </c>
      <c r="D196" t="s">
        <v>377</v>
      </c>
      <c r="E196">
        <v>5913.9226120000003</v>
      </c>
      <c r="F196">
        <v>120.55</v>
      </c>
      <c r="G196">
        <v>42.016176447391302</v>
      </c>
      <c r="H196">
        <f>(Table2[[#This Row],[1Y Return vs Nifty]]-AVERAGE(Table2[1Y Return vs Nifty]))/_xlfn.STDEV.P(Table2[1Y Return vs Nifty])</f>
        <v>0.49630426139274053</v>
      </c>
      <c r="I196">
        <v>6.5352447844247701</v>
      </c>
      <c r="J196">
        <f>(Table2[[#This Row],[1M Return vs Nifty]]-AVERAGE(Table2[1M Return vs Nifty]))/_xlfn.STDEV.P(Table2[1M Return vs Nifty])</f>
        <v>0.77541208824485797</v>
      </c>
      <c r="K196">
        <v>8.9200042571876992</v>
      </c>
      <c r="L196">
        <f>(Table2[[#This Row],[6M Return vs Nifty]]-AVERAGE(Table2[6M Return vs Nifty]))/_xlfn.STDEV.P(Table2[6M Return vs Nifty])</f>
        <v>2.8432470235283072E-2</v>
      </c>
      <c r="M196">
        <v>6.11671311719613</v>
      </c>
      <c r="N196">
        <f>(Table2[[#This Row],[1W Return vs Nifty]]-AVERAGE(Table2[1W Return vs Nifty]))/_xlfn.STDEV.P(Table2[1W Return vs Nifty])</f>
        <v>0.81187634586684998</v>
      </c>
      <c r="O196">
        <v>115</v>
      </c>
      <c r="P196">
        <v>117.60740767162601</v>
      </c>
      <c r="Q196">
        <v>115.053768773483</v>
      </c>
      <c r="R196">
        <v>66.179926023056595</v>
      </c>
      <c r="S196" s="1">
        <f>(Table2[[#This Row],[Close Price]]-Table2[[#This Row],[20D EMA]])/Table2[[#This Row],[20D EMA]]</f>
        <v>4.8260869565217364E-2</v>
      </c>
      <c r="T196" s="1">
        <f>(Table2[[#This Row],[Close Price]]-Table2[[#This Row],[50D EMA]])/Table2[[#This Row],[50D EMA]]</f>
        <v>2.5020467559237945E-2</v>
      </c>
      <c r="U196" s="1">
        <f>(Table2[[#This Row],[Close Price]]-Table2[[#This Row],[200D EMA]])/Table2[[#This Row],[200D EMA]]</f>
        <v>4.7770979474283333E-2</v>
      </c>
      <c r="V196">
        <v>1.3277048290351801</v>
      </c>
      <c r="W196">
        <v>119.6</v>
      </c>
      <c r="X196">
        <v>122.9</v>
      </c>
      <c r="Y196">
        <v>118.71</v>
      </c>
      <c r="Z196">
        <v>122.9</v>
      </c>
      <c r="AA196">
        <v>118.71</v>
      </c>
      <c r="AB196">
        <v>122.9</v>
      </c>
      <c r="AC196" s="1">
        <f>(Table2[[#This Row],[Close Price]]/Table2[[#This Row],[Day Low]])-1</f>
        <v>7.9431438127091081E-3</v>
      </c>
      <c r="AD196" s="1">
        <f>(Table2[[#This Row],[Day High]]/Table2[[#This Row],[Close Price]])-1</f>
        <v>1.9493985897967692E-2</v>
      </c>
      <c r="AE196" s="1">
        <f>(Table2[[#This Row],[Close Price]]/Table2[[#This Row],[Current Week Low]])-1</f>
        <v>1.5499957880549253E-2</v>
      </c>
      <c r="AF196" s="1">
        <f>(Table2[[#This Row],[Current Week High]]/Table2[[#This Row],[Close Price]])-1</f>
        <v>1.9493985897967692E-2</v>
      </c>
      <c r="AG196" s="1">
        <f>(Table2[[#This Row],[Close Price]]/Table2[[#This Row],[Current Month Low]])-1</f>
        <v>1.5499957880549253E-2</v>
      </c>
      <c r="AH196" s="1">
        <f>(Table2[[#This Row],[Current Month High]]/Table2[[#This Row],[Close Price]])-1</f>
        <v>1.9493985897967692E-2</v>
      </c>
      <c r="AI196">
        <v>40.978846951472399</v>
      </c>
      <c r="AJ196">
        <v>66.275862068965495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0.01</v>
      </c>
      <c r="AM196" t="s">
        <v>3217</v>
      </c>
      <c r="AN196">
        <v>11.69</v>
      </c>
      <c r="AO196" t="s">
        <v>3217</v>
      </c>
      <c r="AP196">
        <v>8.3583271469086007E-2</v>
      </c>
      <c r="AQ196">
        <f>(Table2[[#This Row],[Sharpe Ratio]]-AVERAGE(Table2[Sharpe Ratio]))/_xlfn.STDEV.P(Table2[Sharpe Ratio])</f>
        <v>0.27931919121940396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167</v>
      </c>
      <c r="AT196">
        <f>_xlfn.RANK.AVG(Table2[[#This Row],[6M Return vs Nifty Z-Score]],Table2[6M Return vs Nifty Z-Score])</f>
        <v>285</v>
      </c>
      <c r="AU196">
        <f>_xlfn.RANK.AVG(Table2[[#This Row],[Sharpe Ratio Z-Score]],Table2[Sharpe Ratio Z-Score])</f>
        <v>273</v>
      </c>
      <c r="AV196">
        <f>(Table2[[#This Row],[Rank 1Y]]+Table2[[#This Row],[Rank 6M]]+Table2[[#This Row],[Rank Sharpe]])/3</f>
        <v>241.66666666666666</v>
      </c>
    </row>
    <row r="197" spans="1:48" x14ac:dyDescent="0.3">
      <c r="A197" t="s">
        <v>735</v>
      </c>
      <c r="B197" t="s">
        <v>736</v>
      </c>
      <c r="C197" t="s">
        <v>3176</v>
      </c>
      <c r="D197" t="s">
        <v>539</v>
      </c>
      <c r="E197">
        <v>24136.4698775</v>
      </c>
      <c r="F197">
        <v>1318.75</v>
      </c>
      <c r="G197">
        <v>50.953469074305602</v>
      </c>
      <c r="H197">
        <f>(Table2[[#This Row],[1Y Return vs Nifty]]-AVERAGE(Table2[1Y Return vs Nifty]))/_xlfn.STDEV.P(Table2[1Y Return vs Nifty])</f>
        <v>0.6707782901342223</v>
      </c>
      <c r="I197">
        <v>-8.7243898643553095</v>
      </c>
      <c r="J197">
        <f>(Table2[[#This Row],[1M Return vs Nifty]]-AVERAGE(Table2[1M Return vs Nifty]))/_xlfn.STDEV.P(Table2[1M Return vs Nifty])</f>
        <v>-0.8400961602064666</v>
      </c>
      <c r="K197">
        <v>5.0973212918615598</v>
      </c>
      <c r="L197">
        <f>(Table2[[#This Row],[6M Return vs Nifty]]-AVERAGE(Table2[6M Return vs Nifty]))/_xlfn.STDEV.P(Table2[6M Return vs Nifty])</f>
        <v>-9.088108269902602E-2</v>
      </c>
      <c r="M197">
        <v>2.5059154762598501</v>
      </c>
      <c r="N197">
        <f>(Table2[[#This Row],[1W Return vs Nifty]]-AVERAGE(Table2[1W Return vs Nifty]))/_xlfn.STDEV.P(Table2[1W Return vs Nifty])</f>
        <v>9.9653378330056594E-2</v>
      </c>
      <c r="O197">
        <v>1281.77</v>
      </c>
      <c r="P197">
        <v>1324.24157978376</v>
      </c>
      <c r="Q197">
        <v>1247.0963519224099</v>
      </c>
      <c r="R197">
        <v>67.587525739255</v>
      </c>
      <c r="S197" s="1">
        <f>(Table2[[#This Row],[Close Price]]-Table2[[#This Row],[20D EMA]])/Table2[[#This Row],[20D EMA]]</f>
        <v>2.8850729850129132E-2</v>
      </c>
      <c r="T197" s="1">
        <f>(Table2[[#This Row],[Close Price]]-Table2[[#This Row],[50D EMA]])/Table2[[#This Row],[50D EMA]]</f>
        <v>-4.1469622065913045E-3</v>
      </c>
      <c r="U197" s="1">
        <f>(Table2[[#This Row],[Close Price]]-Table2[[#This Row],[200D EMA]])/Table2[[#This Row],[200D EMA]]</f>
        <v>5.7456384959458331E-2</v>
      </c>
      <c r="V197">
        <v>0.771375253999942</v>
      </c>
      <c r="W197">
        <v>1294</v>
      </c>
      <c r="X197">
        <v>1337.5</v>
      </c>
      <c r="Y197">
        <v>1263</v>
      </c>
      <c r="Z197">
        <v>1337.5</v>
      </c>
      <c r="AA197">
        <v>1263</v>
      </c>
      <c r="AB197">
        <v>1337.5</v>
      </c>
      <c r="AC197" s="1">
        <f>(Table2[[#This Row],[Close Price]]/Table2[[#This Row],[Day Low]])-1</f>
        <v>1.9126738794435827E-2</v>
      </c>
      <c r="AD197" s="1">
        <f>(Table2[[#This Row],[Day High]]/Table2[[#This Row],[Close Price]])-1</f>
        <v>1.4218009478673022E-2</v>
      </c>
      <c r="AE197" s="1">
        <f>(Table2[[#This Row],[Close Price]]/Table2[[#This Row],[Current Week Low]])-1</f>
        <v>4.4140934283452005E-2</v>
      </c>
      <c r="AF197" s="1">
        <f>(Table2[[#This Row],[Current Week High]]/Table2[[#This Row],[Close Price]])-1</f>
        <v>1.4218009478673022E-2</v>
      </c>
      <c r="AG197" s="1">
        <f>(Table2[[#This Row],[Close Price]]/Table2[[#This Row],[Current Month Low]])-1</f>
        <v>4.4140934283452005E-2</v>
      </c>
      <c r="AH197" s="1">
        <f>(Table2[[#This Row],[Current Month High]]/Table2[[#This Row],[Close Price]])-1</f>
        <v>1.4218009478673022E-2</v>
      </c>
      <c r="AI197">
        <v>34.669194312796201</v>
      </c>
      <c r="AJ197">
        <v>81.022649279341096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0.02</v>
      </c>
      <c r="AM197" t="s">
        <v>3217</v>
      </c>
      <c r="AN197">
        <v>5.8</v>
      </c>
      <c r="AO197" t="s">
        <v>3217</v>
      </c>
      <c r="AP197">
        <v>8.3209100969590999E-2</v>
      </c>
      <c r="AQ197">
        <f>(Table2[[#This Row],[Sharpe Ratio]]-AVERAGE(Table2[Sharpe Ratio]))/_xlfn.STDEV.P(Table2[Sharpe Ratio])</f>
        <v>0.27496406430486964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134</v>
      </c>
      <c r="AT197">
        <f>_xlfn.RANK.AVG(Table2[[#This Row],[6M Return vs Nifty Z-Score]],Table2[6M Return vs Nifty Z-Score])</f>
        <v>318</v>
      </c>
      <c r="AU197">
        <f>_xlfn.RANK.AVG(Table2[[#This Row],[Sharpe Ratio Z-Score]],Table2[Sharpe Ratio Z-Score])</f>
        <v>274</v>
      </c>
      <c r="AV197">
        <f>(Table2[[#This Row],[Rank 1Y]]+Table2[[#This Row],[Rank 6M]]+Table2[[#This Row],[Rank Sharpe]])/3</f>
        <v>242</v>
      </c>
    </row>
    <row r="198" spans="1:48" x14ac:dyDescent="0.3">
      <c r="A198" t="s">
        <v>1011</v>
      </c>
      <c r="B198" t="s">
        <v>1012</v>
      </c>
      <c r="C198" t="s">
        <v>3179</v>
      </c>
      <c r="D198" t="s">
        <v>270</v>
      </c>
      <c r="E198">
        <v>14229.276</v>
      </c>
      <c r="F198">
        <v>4507.5</v>
      </c>
      <c r="G198">
        <v>30.502766509116</v>
      </c>
      <c r="H198">
        <f>(Table2[[#This Row],[1Y Return vs Nifty]]-AVERAGE(Table2[1Y Return vs Nifty]))/_xlfn.STDEV.P(Table2[1Y Return vs Nifty])</f>
        <v>0.27153921225093303</v>
      </c>
      <c r="I198">
        <v>3.0179572298405701</v>
      </c>
      <c r="J198">
        <f>(Table2[[#This Row],[1M Return vs Nifty]]-AVERAGE(Table2[1M Return vs Nifty]))/_xlfn.STDEV.P(Table2[1M Return vs Nifty])</f>
        <v>0.40304360188268784</v>
      </c>
      <c r="K198">
        <v>-3.14493889897081</v>
      </c>
      <c r="L198">
        <f>(Table2[[#This Row],[6M Return vs Nifty]]-AVERAGE(Table2[6M Return vs Nifty]))/_xlfn.STDEV.P(Table2[6M Return vs Nifty])</f>
        <v>-0.34813844787875253</v>
      </c>
      <c r="M198">
        <v>-4.68562026056604</v>
      </c>
      <c r="N198">
        <f>(Table2[[#This Row],[1W Return vs Nifty]]-AVERAGE(Table2[1W Return vs Nifty]))/_xlfn.STDEV.P(Table2[1W Return vs Nifty])</f>
        <v>-1.3188633686513409</v>
      </c>
      <c r="O198">
        <v>4382.57</v>
      </c>
      <c r="P198">
        <v>4317.2008359519696</v>
      </c>
      <c r="Q198">
        <v>4064.2217770372099</v>
      </c>
      <c r="R198">
        <v>59.9527510632945</v>
      </c>
      <c r="S198" s="1">
        <f>(Table2[[#This Row],[Close Price]]-Table2[[#This Row],[20D EMA]])/Table2[[#This Row],[20D EMA]]</f>
        <v>2.8506104865410092E-2</v>
      </c>
      <c r="T198" s="1">
        <f>(Table2[[#This Row],[Close Price]]-Table2[[#This Row],[50D EMA]])/Table2[[#This Row],[50D EMA]]</f>
        <v>4.4079293801505132E-2</v>
      </c>
      <c r="U198" s="1">
        <f>(Table2[[#This Row],[Close Price]]-Table2[[#This Row],[200D EMA]])/Table2[[#This Row],[200D EMA]]</f>
        <v>0.10906841390086171</v>
      </c>
      <c r="V198">
        <v>2.0427035098274602</v>
      </c>
      <c r="W198">
        <v>4466.3500000000004</v>
      </c>
      <c r="X198">
        <v>4544.8</v>
      </c>
      <c r="Y198">
        <v>4460</v>
      </c>
      <c r="Z198">
        <v>4555</v>
      </c>
      <c r="AA198">
        <v>4460</v>
      </c>
      <c r="AB198">
        <v>4555</v>
      </c>
      <c r="AC198" s="1">
        <f>(Table2[[#This Row],[Close Price]]/Table2[[#This Row],[Day Low]])-1</f>
        <v>9.2133397516986903E-3</v>
      </c>
      <c r="AD198" s="1">
        <f>(Table2[[#This Row],[Day High]]/Table2[[#This Row],[Close Price]])-1</f>
        <v>8.2750970604548169E-3</v>
      </c>
      <c r="AE198" s="1">
        <f>(Table2[[#This Row],[Close Price]]/Table2[[#This Row],[Current Week Low]])-1</f>
        <v>1.065022421524664E-2</v>
      </c>
      <c r="AF198" s="1">
        <f>(Table2[[#This Row],[Current Week High]]/Table2[[#This Row],[Close Price]])-1</f>
        <v>1.0537992235163607E-2</v>
      </c>
      <c r="AG198" s="1">
        <f>(Table2[[#This Row],[Close Price]]/Table2[[#This Row],[Current Month Low]])-1</f>
        <v>1.065022421524664E-2</v>
      </c>
      <c r="AH198" s="1">
        <f>(Table2[[#This Row],[Current Month High]]/Table2[[#This Row],[Close Price]])-1</f>
        <v>1.0537992235163607E-2</v>
      </c>
      <c r="AI198">
        <v>10.926234054353801</v>
      </c>
      <c r="AJ198">
        <v>56.4289432587194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0.11</v>
      </c>
      <c r="AM198" t="s">
        <v>3217</v>
      </c>
      <c r="AN198">
        <v>9.98</v>
      </c>
      <c r="AO198" t="s">
        <v>3217</v>
      </c>
      <c r="AP198">
        <v>0.170206908318869</v>
      </c>
      <c r="AQ198">
        <f>(Table2[[#This Row],[Sharpe Ratio]]-AVERAGE(Table2[Sharpe Ratio]))/_xlfn.STDEV.P(Table2[Sharpe Ratio])</f>
        <v>1.2875679248541934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0.29514892245772084</v>
      </c>
      <c r="AS198">
        <f>_xlfn.RANK.AVG(Table2[[#This Row],[1Y Return vs Nifty Z-Score]],Table2[1Y Return vs Nifty Z-Score])</f>
        <v>224</v>
      </c>
      <c r="AT198">
        <f>_xlfn.RANK.AVG(Table2[[#This Row],[6M Return vs Nifty Z-Score]],Table2[6M Return vs Nifty Z-Score])</f>
        <v>433</v>
      </c>
      <c r="AU198">
        <f>_xlfn.RANK.AVG(Table2[[#This Row],[Sharpe Ratio Z-Score]],Table2[Sharpe Ratio Z-Score])</f>
        <v>69</v>
      </c>
      <c r="AV198">
        <f>(Table2[[#This Row],[Rank 1Y]]+Table2[[#This Row],[Rank 6M]]+Table2[[#This Row],[Rank Sharpe]])/3</f>
        <v>242</v>
      </c>
    </row>
    <row r="199" spans="1:48" x14ac:dyDescent="0.3">
      <c r="A199" t="s">
        <v>161</v>
      </c>
      <c r="B199" t="s">
        <v>162</v>
      </c>
      <c r="C199" t="s">
        <v>3175</v>
      </c>
      <c r="D199" t="s">
        <v>163</v>
      </c>
      <c r="E199">
        <v>164870.58895189999</v>
      </c>
      <c r="F199">
        <v>6210.55</v>
      </c>
      <c r="G199">
        <v>42.8479013516788</v>
      </c>
      <c r="H199">
        <f>(Table2[[#This Row],[1Y Return vs Nifty]]-AVERAGE(Table2[1Y Return vs Nifty]))/_xlfn.STDEV.P(Table2[1Y Return vs Nifty])</f>
        <v>0.51254121378016226</v>
      </c>
      <c r="I199">
        <v>5.2147915772300202</v>
      </c>
      <c r="J199">
        <f>(Table2[[#This Row],[1M Return vs Nifty]]-AVERAGE(Table2[1M Return vs Nifty]))/_xlfn.STDEV.P(Table2[1M Return vs Nifty])</f>
        <v>0.63561824016031931</v>
      </c>
      <c r="K199">
        <v>38.570338719086301</v>
      </c>
      <c r="L199">
        <f>(Table2[[#This Row],[6M Return vs Nifty]]-AVERAGE(Table2[6M Return vs Nifty]))/_xlfn.STDEV.P(Table2[6M Return vs Nifty])</f>
        <v>0.95387849399097879</v>
      </c>
      <c r="M199">
        <v>0.53902568701871201</v>
      </c>
      <c r="N199">
        <f>(Table2[[#This Row],[1W Return vs Nifty]]-AVERAGE(Table2[1W Return vs Nifty]))/_xlfn.STDEV.P(Table2[1W Return vs Nifty])</f>
        <v>-0.28831189189979139</v>
      </c>
      <c r="O199">
        <v>5996.04</v>
      </c>
      <c r="P199">
        <v>5787.80935342476</v>
      </c>
      <c r="Q199">
        <v>4922.6438739694504</v>
      </c>
      <c r="R199">
        <v>66.615999604785301</v>
      </c>
      <c r="S199" s="1">
        <f>(Table2[[#This Row],[Close Price]]-Table2[[#This Row],[20D EMA]])/Table2[[#This Row],[20D EMA]]</f>
        <v>3.577527835037795E-2</v>
      </c>
      <c r="T199" s="1">
        <f>(Table2[[#This Row],[Close Price]]-Table2[[#This Row],[50D EMA]])/Table2[[#This Row],[50D EMA]]</f>
        <v>7.3039836103982278E-2</v>
      </c>
      <c r="U199" s="1">
        <f>(Table2[[#This Row],[Close Price]]-Table2[[#This Row],[200D EMA]])/Table2[[#This Row],[200D EMA]]</f>
        <v>0.26162894554304345</v>
      </c>
      <c r="V199">
        <v>0.75663075358578702</v>
      </c>
      <c r="W199">
        <v>6194.2</v>
      </c>
      <c r="X199">
        <v>6285.45</v>
      </c>
      <c r="Y199">
        <v>6169.55</v>
      </c>
      <c r="Z199">
        <v>6285.45</v>
      </c>
      <c r="AA199">
        <v>6169.55</v>
      </c>
      <c r="AB199">
        <v>6285.45</v>
      </c>
      <c r="AC199" s="1">
        <f>(Table2[[#This Row],[Close Price]]/Table2[[#This Row],[Day Low]])-1</f>
        <v>2.639566045655739E-3</v>
      </c>
      <c r="AD199" s="1">
        <f>(Table2[[#This Row],[Day High]]/Table2[[#This Row],[Close Price]])-1</f>
        <v>1.2060123499529007E-2</v>
      </c>
      <c r="AE199" s="1">
        <f>(Table2[[#This Row],[Close Price]]/Table2[[#This Row],[Current Week Low]])-1</f>
        <v>6.645541409016964E-3</v>
      </c>
      <c r="AF199" s="1">
        <f>(Table2[[#This Row],[Current Week High]]/Table2[[#This Row],[Close Price]])-1</f>
        <v>1.2060123499529007E-2</v>
      </c>
      <c r="AG199" s="1">
        <f>(Table2[[#This Row],[Close Price]]/Table2[[#This Row],[Current Month Low]])-1</f>
        <v>6.645541409016964E-3</v>
      </c>
      <c r="AH199" s="1">
        <f>(Table2[[#This Row],[Current Month High]]/Table2[[#This Row],[Close Price]])-1</f>
        <v>1.2060123499529007E-2</v>
      </c>
      <c r="AI199">
        <v>1.2060123499529001</v>
      </c>
      <c r="AJ199">
        <v>85.389552238805905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0.18</v>
      </c>
      <c r="AM199" t="s">
        <v>3217</v>
      </c>
      <c r="AN199">
        <v>7.63</v>
      </c>
      <c r="AO199" t="s">
        <v>3217</v>
      </c>
      <c r="AP199">
        <v>1.9192637825886E-2</v>
      </c>
      <c r="AQ199">
        <f>(Table2[[#This Row],[Sharpe Ratio]]-AVERAGE(Table2[Sharpe Ratio]))/_xlfn.STDEV.P(Table2[Sharpe Ratio])</f>
        <v>-0.47015032067930723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1.3435757353523619</v>
      </c>
      <c r="AS199">
        <f>_xlfn.RANK.AVG(Table2[[#This Row],[1Y Return vs Nifty Z-Score]],Table2[1Y Return vs Nifty Z-Score])</f>
        <v>161</v>
      </c>
      <c r="AT199">
        <f>_xlfn.RANK.AVG(Table2[[#This Row],[6M Return vs Nifty Z-Score]],Table2[6M Return vs Nifty Z-Score])</f>
        <v>101</v>
      </c>
      <c r="AU199">
        <f>_xlfn.RANK.AVG(Table2[[#This Row],[Sharpe Ratio Z-Score]],Table2[Sharpe Ratio Z-Score])</f>
        <v>467</v>
      </c>
      <c r="AV199">
        <f>(Table2[[#This Row],[Rank 1Y]]+Table2[[#This Row],[Rank 6M]]+Table2[[#This Row],[Rank Sharpe]])/3</f>
        <v>243</v>
      </c>
    </row>
    <row r="200" spans="1:48" x14ac:dyDescent="0.3">
      <c r="A200" t="s">
        <v>1239</v>
      </c>
      <c r="B200" t="s">
        <v>1240</v>
      </c>
      <c r="C200" t="s">
        <v>3184</v>
      </c>
      <c r="D200" t="s">
        <v>136</v>
      </c>
      <c r="E200">
        <v>9739.7376040199997</v>
      </c>
      <c r="F200">
        <v>410.7</v>
      </c>
      <c r="G200">
        <v>130.446483100839</v>
      </c>
      <c r="H200">
        <f>(Table2[[#This Row],[1Y Return vs Nifty]]-AVERAGE(Table2[1Y Return vs Nifty]))/_xlfn.STDEV.P(Table2[1Y Return vs Nifty])</f>
        <v>2.2226427073566208</v>
      </c>
      <c r="I200">
        <v>-8.4958474969683806</v>
      </c>
      <c r="J200">
        <f>(Table2[[#This Row],[1M Return vs Nifty]]-AVERAGE(Table2[1M Return vs Nifty]))/_xlfn.STDEV.P(Table2[1M Return vs Nifty])</f>
        <v>-0.81590081817292104</v>
      </c>
      <c r="K200">
        <v>-6.8285692727635299</v>
      </c>
      <c r="L200">
        <f>(Table2[[#This Row],[6M Return vs Nifty]]-AVERAGE(Table2[6M Return vs Nifty]))/_xlfn.STDEV.P(Table2[6M Return vs Nifty])</f>
        <v>-0.4631118923366162</v>
      </c>
      <c r="M200">
        <v>11.963555647350599</v>
      </c>
      <c r="N200">
        <f>(Table2[[#This Row],[1W Return vs Nifty]]-AVERAGE(Table2[1W Return vs Nifty]))/_xlfn.STDEV.P(Table2[1W Return vs Nifty])</f>
        <v>1.965154915215632</v>
      </c>
      <c r="O200">
        <v>377.93</v>
      </c>
      <c r="P200">
        <v>395.65659803955299</v>
      </c>
      <c r="Q200">
        <v>369.98612292550501</v>
      </c>
      <c r="R200">
        <v>71.522607615294703</v>
      </c>
      <c r="S200" s="1">
        <f>(Table2[[#This Row],[Close Price]]-Table2[[#This Row],[20D EMA]])/Table2[[#This Row],[20D EMA]]</f>
        <v>8.6709178948482471E-2</v>
      </c>
      <c r="T200" s="1">
        <f>(Table2[[#This Row],[Close Price]]-Table2[[#This Row],[50D EMA]])/Table2[[#This Row],[50D EMA]]</f>
        <v>3.8021360025299364E-2</v>
      </c>
      <c r="U200" s="1">
        <f>(Table2[[#This Row],[Close Price]]-Table2[[#This Row],[200D EMA]])/Table2[[#This Row],[200D EMA]]</f>
        <v>0.11004163278494779</v>
      </c>
      <c r="V200">
        <v>0.896936315112698</v>
      </c>
      <c r="W200">
        <v>391.05</v>
      </c>
      <c r="X200">
        <v>410.7</v>
      </c>
      <c r="Y200">
        <v>380.6</v>
      </c>
      <c r="Z200">
        <v>410.7</v>
      </c>
      <c r="AA200">
        <v>380.6</v>
      </c>
      <c r="AB200">
        <v>410.7</v>
      </c>
      <c r="AC200" s="1">
        <f>(Table2[[#This Row],[Close Price]]/Table2[[#This Row],[Day Low]])-1</f>
        <v>5.024932873034138E-2</v>
      </c>
      <c r="AD200" s="1">
        <f>(Table2[[#This Row],[Day High]]/Table2[[#This Row],[Close Price]])-1</f>
        <v>0</v>
      </c>
      <c r="AE200" s="1">
        <f>(Table2[[#This Row],[Close Price]]/Table2[[#This Row],[Current Week Low]])-1</f>
        <v>7.9085654230162783E-2</v>
      </c>
      <c r="AF200" s="1">
        <f>(Table2[[#This Row],[Current Week High]]/Table2[[#This Row],[Close Price]])-1</f>
        <v>0</v>
      </c>
      <c r="AG200" s="1">
        <f>(Table2[[#This Row],[Close Price]]/Table2[[#This Row],[Current Month Low]])-1</f>
        <v>7.9085654230162783E-2</v>
      </c>
      <c r="AH200" s="1">
        <f>(Table2[[#This Row],[Current Month High]]/Table2[[#This Row],[Close Price]])-1</f>
        <v>0</v>
      </c>
      <c r="AI200">
        <v>38.690041392744099</v>
      </c>
      <c r="AJ200">
        <v>159.52606635071001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-7.0000000000000007E-2</v>
      </c>
      <c r="AM200" t="s">
        <v>3218</v>
      </c>
      <c r="AN200">
        <v>13.63</v>
      </c>
      <c r="AO200" t="s">
        <v>3217</v>
      </c>
      <c r="AP200">
        <v>0.104006106583302</v>
      </c>
      <c r="AQ200">
        <f>(Table2[[#This Row],[Sharpe Ratio]]-AVERAGE(Table2[Sharpe Ratio]))/_xlfn.STDEV.P(Table2[Sharpe Ratio])</f>
        <v>0.51702910955091508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29</v>
      </c>
      <c r="AT200">
        <f>_xlfn.RANK.AVG(Table2[[#This Row],[6M Return vs Nifty Z-Score]],Table2[6M Return vs Nifty Z-Score])</f>
        <v>485</v>
      </c>
      <c r="AU200">
        <f>_xlfn.RANK.AVG(Table2[[#This Row],[Sharpe Ratio Z-Score]],Table2[Sharpe Ratio Z-Score])</f>
        <v>216</v>
      </c>
      <c r="AV200">
        <f>(Table2[[#This Row],[Rank 1Y]]+Table2[[#This Row],[Rank 6M]]+Table2[[#This Row],[Rank Sharpe]])/3</f>
        <v>243.33333333333334</v>
      </c>
    </row>
    <row r="201" spans="1:48" x14ac:dyDescent="0.3">
      <c r="A201" t="s">
        <v>942</v>
      </c>
      <c r="B201" t="s">
        <v>943</v>
      </c>
      <c r="C201" t="s">
        <v>3179</v>
      </c>
      <c r="D201" t="s">
        <v>944</v>
      </c>
      <c r="E201">
        <v>16157.8980918</v>
      </c>
      <c r="F201">
        <v>1357.7</v>
      </c>
      <c r="G201">
        <v>44.9239814379279</v>
      </c>
      <c r="H201">
        <f>(Table2[[#This Row],[1Y Return vs Nifty]]-AVERAGE(Table2[1Y Return vs Nifty]))/_xlfn.STDEV.P(Table2[1Y Return vs Nifty])</f>
        <v>0.55307049616563841</v>
      </c>
      <c r="I201">
        <v>1.19878584231302</v>
      </c>
      <c r="J201">
        <f>(Table2[[#This Row],[1M Return vs Nifty]]-AVERAGE(Table2[1M Return vs Nifty]))/_xlfn.STDEV.P(Table2[1M Return vs Nifty])</f>
        <v>0.21045141671314674</v>
      </c>
      <c r="K201">
        <v>-11.501165926684299</v>
      </c>
      <c r="L201">
        <f>(Table2[[#This Row],[6M Return vs Nifty]]-AVERAGE(Table2[6M Return vs Nifty]))/_xlfn.STDEV.P(Table2[6M Return vs Nifty])</f>
        <v>-0.60895294514301512</v>
      </c>
      <c r="M201">
        <v>6.7684931151775301</v>
      </c>
      <c r="N201">
        <f>(Table2[[#This Row],[1W Return vs Nifty]]-AVERAGE(Table2[1W Return vs Nifty]))/_xlfn.STDEV.P(Table2[1W Return vs Nifty])</f>
        <v>0.94043871089129027</v>
      </c>
      <c r="O201">
        <v>1292.6199999999999</v>
      </c>
      <c r="P201">
        <v>1305.0543276009</v>
      </c>
      <c r="Q201">
        <v>1263.4665015890801</v>
      </c>
      <c r="R201">
        <v>69.833416796849306</v>
      </c>
      <c r="S201" s="1">
        <f>(Table2[[#This Row],[Close Price]]-Table2[[#This Row],[20D EMA]])/Table2[[#This Row],[20D EMA]]</f>
        <v>5.0347356531695441E-2</v>
      </c>
      <c r="T201" s="1">
        <f>(Table2[[#This Row],[Close Price]]-Table2[[#This Row],[50D EMA]])/Table2[[#This Row],[50D EMA]]</f>
        <v>4.033983205578829E-2</v>
      </c>
      <c r="U201" s="1">
        <f>(Table2[[#This Row],[Close Price]]-Table2[[#This Row],[200D EMA]])/Table2[[#This Row],[200D EMA]]</f>
        <v>7.4583297849528385E-2</v>
      </c>
      <c r="V201">
        <v>0.58031109990320595</v>
      </c>
      <c r="W201">
        <v>1335.1</v>
      </c>
      <c r="X201">
        <v>1363</v>
      </c>
      <c r="Y201">
        <v>1268.95</v>
      </c>
      <c r="Z201">
        <v>1363</v>
      </c>
      <c r="AA201">
        <v>1268.95</v>
      </c>
      <c r="AB201">
        <v>1363</v>
      </c>
      <c r="AC201" s="1">
        <f>(Table2[[#This Row],[Close Price]]/Table2[[#This Row],[Day Low]])-1</f>
        <v>1.6927570968466865E-2</v>
      </c>
      <c r="AD201" s="1">
        <f>(Table2[[#This Row],[Day High]]/Table2[[#This Row],[Close Price]])-1</f>
        <v>3.9036606024893672E-3</v>
      </c>
      <c r="AE201" s="1">
        <f>(Table2[[#This Row],[Close Price]]/Table2[[#This Row],[Current Week Low]])-1</f>
        <v>6.9939713936719272E-2</v>
      </c>
      <c r="AF201" s="1">
        <f>(Table2[[#This Row],[Current Week High]]/Table2[[#This Row],[Close Price]])-1</f>
        <v>3.9036606024893672E-3</v>
      </c>
      <c r="AG201" s="1">
        <f>(Table2[[#This Row],[Close Price]]/Table2[[#This Row],[Current Month Low]])-1</f>
        <v>6.9939713936719272E-2</v>
      </c>
      <c r="AH201" s="1">
        <f>(Table2[[#This Row],[Current Month High]]/Table2[[#This Row],[Close Price]])-1</f>
        <v>3.9036606024893672E-3</v>
      </c>
      <c r="AI201">
        <v>24.8434853060322</v>
      </c>
      <c r="AJ201">
        <v>74.064102564102498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0.14000000000000001</v>
      </c>
      <c r="AM201" t="s">
        <v>3217</v>
      </c>
      <c r="AN201">
        <v>10.54</v>
      </c>
      <c r="AO201" t="s">
        <v>3217</v>
      </c>
      <c r="AP201">
        <v>0.197915034020929</v>
      </c>
      <c r="AQ201">
        <f>(Table2[[#This Row],[Sharpe Ratio]]-AVERAGE(Table2[Sharpe Ratio]))/_xlfn.STDEV.P(Table2[Sharpe Ratio])</f>
        <v>1.6100743869061331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152</v>
      </c>
      <c r="AT201">
        <f>_xlfn.RANK.AVG(Table2[[#This Row],[6M Return vs Nifty Z-Score]],Table2[6M Return vs Nifty Z-Score])</f>
        <v>544</v>
      </c>
      <c r="AU201">
        <f>_xlfn.RANK.AVG(Table2[[#This Row],[Sharpe Ratio Z-Score]],Table2[Sharpe Ratio Z-Score])</f>
        <v>35</v>
      </c>
      <c r="AV201">
        <f>(Table2[[#This Row],[Rank 1Y]]+Table2[[#This Row],[Rank 6M]]+Table2[[#This Row],[Rank Sharpe]])/3</f>
        <v>243.66666666666666</v>
      </c>
    </row>
    <row r="202" spans="1:48" x14ac:dyDescent="0.3">
      <c r="A202" t="s">
        <v>1353</v>
      </c>
      <c r="B202" t="s">
        <v>1354</v>
      </c>
      <c r="C202" t="s">
        <v>3174</v>
      </c>
      <c r="D202" t="s">
        <v>46</v>
      </c>
      <c r="E202">
        <v>8666.3418001199898</v>
      </c>
      <c r="F202">
        <v>2741.1</v>
      </c>
      <c r="G202">
        <v>4.6337488574400796</v>
      </c>
      <c r="H202">
        <f>(Table2[[#This Row],[1Y Return vs Nifty]]-AVERAGE(Table2[1Y Return vs Nifty]))/_xlfn.STDEV.P(Table2[1Y Return vs Nifty])</f>
        <v>-0.23347633526289274</v>
      </c>
      <c r="I202">
        <v>-11.149765585613901</v>
      </c>
      <c r="J202">
        <f>(Table2[[#This Row],[1M Return vs Nifty]]-AVERAGE(Table2[1M Return vs Nifty]))/_xlfn.STDEV.P(Table2[1M Return vs Nifty])</f>
        <v>-1.0968660353358213</v>
      </c>
      <c r="K202">
        <v>7.2558803236444103</v>
      </c>
      <c r="L202">
        <f>(Table2[[#This Row],[6M Return vs Nifty]]-AVERAGE(Table2[6M Return vs Nifty]))/_xlfn.STDEV.P(Table2[6M Return vs Nifty])</f>
        <v>-2.3508153885275659E-2</v>
      </c>
      <c r="M202">
        <v>-0.38888612415559898</v>
      </c>
      <c r="N202">
        <f>(Table2[[#This Row],[1W Return vs Nifty]]-AVERAGE(Table2[1W Return vs Nifty]))/_xlfn.STDEV.P(Table2[1W Return vs Nifty])</f>
        <v>-0.47134073191964981</v>
      </c>
      <c r="O202">
        <v>2748.41</v>
      </c>
      <c r="P202">
        <v>2873.79483343422</v>
      </c>
      <c r="Q202">
        <v>2741.7501063126501</v>
      </c>
      <c r="R202">
        <v>52.011548169140298</v>
      </c>
      <c r="S202" s="1">
        <f>(Table2[[#This Row],[Close Price]]-Table2[[#This Row],[20D EMA]])/Table2[[#This Row],[20D EMA]]</f>
        <v>-2.6597196197073749E-3</v>
      </c>
      <c r="T202" s="1">
        <f>(Table2[[#This Row],[Close Price]]-Table2[[#This Row],[50D EMA]])/Table2[[#This Row],[50D EMA]]</f>
        <v>-4.6174080310266312E-2</v>
      </c>
      <c r="U202" s="1">
        <f>(Table2[[#This Row],[Close Price]]-Table2[[#This Row],[200D EMA]])/Table2[[#This Row],[200D EMA]]</f>
        <v>-2.3711362722423452E-4</v>
      </c>
      <c r="V202">
        <v>0.86070078744880996</v>
      </c>
      <c r="W202">
        <v>2725</v>
      </c>
      <c r="X202">
        <v>2786.05</v>
      </c>
      <c r="Y202">
        <v>2725</v>
      </c>
      <c r="Z202">
        <v>2844.95</v>
      </c>
      <c r="AA202">
        <v>2725</v>
      </c>
      <c r="AB202">
        <v>2844.95</v>
      </c>
      <c r="AC202" s="1">
        <f>(Table2[[#This Row],[Close Price]]/Table2[[#This Row],[Day Low]])-1</f>
        <v>5.9082568807338198E-3</v>
      </c>
      <c r="AD202" s="1">
        <f>(Table2[[#This Row],[Day High]]/Table2[[#This Row],[Close Price]])-1</f>
        <v>1.6398526139141278E-2</v>
      </c>
      <c r="AE202" s="1">
        <f>(Table2[[#This Row],[Close Price]]/Table2[[#This Row],[Current Week Low]])-1</f>
        <v>5.9082568807338198E-3</v>
      </c>
      <c r="AF202" s="1">
        <f>(Table2[[#This Row],[Current Week High]]/Table2[[#This Row],[Close Price]])-1</f>
        <v>3.7886250045602088E-2</v>
      </c>
      <c r="AG202" s="1">
        <f>(Table2[[#This Row],[Close Price]]/Table2[[#This Row],[Current Month Low]])-1</f>
        <v>5.9082568807338198E-3</v>
      </c>
      <c r="AH202" s="1">
        <f>(Table2[[#This Row],[Current Month High]]/Table2[[#This Row],[Close Price]])-1</f>
        <v>3.7886250045602088E-2</v>
      </c>
      <c r="AI202">
        <v>35.8943489839845</v>
      </c>
      <c r="AJ202">
        <v>40.027074659651099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-0.12</v>
      </c>
      <c r="AM202" t="s">
        <v>3218</v>
      </c>
      <c r="AN202">
        <v>6.7</v>
      </c>
      <c r="AO202" t="s">
        <v>3217</v>
      </c>
      <c r="AP202">
        <v>0.184084068684775</v>
      </c>
      <c r="AQ202">
        <f>(Table2[[#This Row],[Sharpe Ratio]]-AVERAGE(Table2[Sharpe Ratio]))/_xlfn.STDEV.P(Table2[Sharpe Ratio])</f>
        <v>1.4490899975147418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383</v>
      </c>
      <c r="AT202">
        <f>_xlfn.RANK.AVG(Table2[[#This Row],[6M Return vs Nifty Z-Score]],Table2[6M Return vs Nifty Z-Score])</f>
        <v>300</v>
      </c>
      <c r="AU202">
        <f>_xlfn.RANK.AVG(Table2[[#This Row],[Sharpe Ratio Z-Score]],Table2[Sharpe Ratio Z-Score])</f>
        <v>49</v>
      </c>
      <c r="AV202">
        <f>(Table2[[#This Row],[Rank 1Y]]+Table2[[#This Row],[Rank 6M]]+Table2[[#This Row],[Rank Sharpe]])/3</f>
        <v>244</v>
      </c>
    </row>
    <row r="203" spans="1:48" x14ac:dyDescent="0.3">
      <c r="A203" t="s">
        <v>1023</v>
      </c>
      <c r="B203" t="s">
        <v>1024</v>
      </c>
      <c r="C203" t="s">
        <v>3179</v>
      </c>
      <c r="D203" t="s">
        <v>169</v>
      </c>
      <c r="E203">
        <v>13975.6276404</v>
      </c>
      <c r="F203">
        <v>622.79999999999995</v>
      </c>
      <c r="G203">
        <v>9.9514217625377697</v>
      </c>
      <c r="H203">
        <f>(Table2[[#This Row],[1Y Return vs Nifty]]-AVERAGE(Table2[1Y Return vs Nifty]))/_xlfn.STDEV.P(Table2[1Y Return vs Nifty])</f>
        <v>-0.12966460457301993</v>
      </c>
      <c r="I203">
        <v>-9.8915351142282407E-2</v>
      </c>
      <c r="J203">
        <f>(Table2[[#This Row],[1M Return vs Nifty]]-AVERAGE(Table2[1M Return vs Nifty]))/_xlfn.STDEV.P(Table2[1M Return vs Nifty])</f>
        <v>7.3066280679121964E-2</v>
      </c>
      <c r="K203">
        <v>3.1414851116417002</v>
      </c>
      <c r="L203">
        <f>(Table2[[#This Row],[6M Return vs Nifty]]-AVERAGE(Table2[6M Return vs Nifty]))/_xlfn.STDEV.P(Table2[6M Return vs Nifty])</f>
        <v>-0.15192662734297999</v>
      </c>
      <c r="M203">
        <v>2.5708103645720501</v>
      </c>
      <c r="N203">
        <f>(Table2[[#This Row],[1W Return vs Nifty]]-AVERAGE(Table2[1W Return vs Nifty]))/_xlfn.STDEV.P(Table2[1W Return vs Nifty])</f>
        <v>0.11245377163033003</v>
      </c>
      <c r="O203">
        <v>585.04</v>
      </c>
      <c r="P203">
        <v>600.927677556719</v>
      </c>
      <c r="Q203">
        <v>573.10392535492701</v>
      </c>
      <c r="R203">
        <v>70.129485323651807</v>
      </c>
      <c r="S203" s="1">
        <f>(Table2[[#This Row],[Close Price]]-Table2[[#This Row],[20D EMA]])/Table2[[#This Row],[20D EMA]]</f>
        <v>6.4542595378093801E-2</v>
      </c>
      <c r="T203" s="1">
        <f>(Table2[[#This Row],[Close Price]]-Table2[[#This Row],[50D EMA]])/Table2[[#This Row],[50D EMA]]</f>
        <v>3.6397595351591233E-2</v>
      </c>
      <c r="U203" s="1">
        <f>(Table2[[#This Row],[Close Price]]-Table2[[#This Row],[200D EMA]])/Table2[[#This Row],[200D EMA]]</f>
        <v>8.6713896810767493E-2</v>
      </c>
      <c r="V203">
        <v>0.72658026248350205</v>
      </c>
      <c r="W203">
        <v>588.20000000000005</v>
      </c>
      <c r="X203">
        <v>626</v>
      </c>
      <c r="Y203">
        <v>578.35</v>
      </c>
      <c r="Z203">
        <v>626</v>
      </c>
      <c r="AA203">
        <v>578.35</v>
      </c>
      <c r="AB203">
        <v>626</v>
      </c>
      <c r="AC203" s="1">
        <f>(Table2[[#This Row],[Close Price]]/Table2[[#This Row],[Day Low]])-1</f>
        <v>5.8823529411764497E-2</v>
      </c>
      <c r="AD203" s="1">
        <f>(Table2[[#This Row],[Day High]]/Table2[[#This Row],[Close Price]])-1</f>
        <v>5.138086062941527E-3</v>
      </c>
      <c r="AE203" s="1">
        <f>(Table2[[#This Row],[Close Price]]/Table2[[#This Row],[Current Week Low]])-1</f>
        <v>7.6856574738479955E-2</v>
      </c>
      <c r="AF203" s="1">
        <f>(Table2[[#This Row],[Current Week High]]/Table2[[#This Row],[Close Price]])-1</f>
        <v>5.138086062941527E-3</v>
      </c>
      <c r="AG203" s="1">
        <f>(Table2[[#This Row],[Close Price]]/Table2[[#This Row],[Current Month Low]])-1</f>
        <v>7.6856574738479955E-2</v>
      </c>
      <c r="AH203" s="1">
        <f>(Table2[[#This Row],[Current Month High]]/Table2[[#This Row],[Close Price]])-1</f>
        <v>5.138086062941527E-3</v>
      </c>
      <c r="AI203">
        <v>18.673731535003199</v>
      </c>
      <c r="AJ203">
        <v>57.6110337846387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0.05</v>
      </c>
      <c r="AM203" t="s">
        <v>3217</v>
      </c>
      <c r="AN203">
        <v>14.53</v>
      </c>
      <c r="AO203" t="s">
        <v>3217</v>
      </c>
      <c r="AP203">
        <v>0.18672709128630499</v>
      </c>
      <c r="AQ203">
        <f>(Table2[[#This Row],[Sharpe Ratio]]-AVERAGE(Table2[Sharpe Ratio]))/_xlfn.STDEV.P(Table2[Sharpe Ratio])</f>
        <v>1.4798532428352067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346</v>
      </c>
      <c r="AT203">
        <f>_xlfn.RANK.AVG(Table2[[#This Row],[6M Return vs Nifty Z-Score]],Table2[6M Return vs Nifty Z-Score])</f>
        <v>344</v>
      </c>
      <c r="AU203">
        <f>_xlfn.RANK.AVG(Table2[[#This Row],[Sharpe Ratio Z-Score]],Table2[Sharpe Ratio Z-Score])</f>
        <v>46</v>
      </c>
      <c r="AV203">
        <f>(Table2[[#This Row],[Rank 1Y]]+Table2[[#This Row],[Rank 6M]]+Table2[[#This Row],[Rank Sharpe]])/3</f>
        <v>245.33333333333334</v>
      </c>
    </row>
    <row r="204" spans="1:48" x14ac:dyDescent="0.3">
      <c r="A204" t="s">
        <v>418</v>
      </c>
      <c r="B204" t="s">
        <v>419</v>
      </c>
      <c r="C204" t="s">
        <v>3180</v>
      </c>
      <c r="D204" t="s">
        <v>259</v>
      </c>
      <c r="E204">
        <v>55858.3073831</v>
      </c>
      <c r="F204">
        <v>1721.1</v>
      </c>
      <c r="G204">
        <v>84.749247413282504</v>
      </c>
      <c r="H204">
        <f>(Table2[[#This Row],[1Y Return vs Nifty]]-AVERAGE(Table2[1Y Return vs Nifty]))/_xlfn.STDEV.P(Table2[1Y Return vs Nifty])</f>
        <v>1.3305402390155168</v>
      </c>
      <c r="I204">
        <v>4.5376620135265799</v>
      </c>
      <c r="J204">
        <f>(Table2[[#This Row],[1M Return vs Nifty]]-AVERAGE(Table2[1M Return vs Nifty]))/_xlfn.STDEV.P(Table2[1M Return vs Nifty])</f>
        <v>0.56393183215574716</v>
      </c>
      <c r="K204">
        <v>17.2557902872237</v>
      </c>
      <c r="L204">
        <f>(Table2[[#This Row],[6M Return vs Nifty]]-AVERAGE(Table2[6M Return vs Nifty]))/_xlfn.STDEV.P(Table2[6M Return vs Nifty])</f>
        <v>0.28860896322858071</v>
      </c>
      <c r="M204">
        <v>2.5951455909400698</v>
      </c>
      <c r="N204">
        <f>(Table2[[#This Row],[1W Return vs Nifty]]-AVERAGE(Table2[1W Return vs Nifty]))/_xlfn.STDEV.P(Table2[1W Return vs Nifty])</f>
        <v>0.11725384874985988</v>
      </c>
      <c r="O204">
        <v>1695.98</v>
      </c>
      <c r="P204">
        <v>1724.0238122616699</v>
      </c>
      <c r="Q204">
        <v>1511.4393944395699</v>
      </c>
      <c r="R204">
        <v>50.573980838470398</v>
      </c>
      <c r="S204" s="1">
        <f>(Table2[[#This Row],[Close Price]]-Table2[[#This Row],[20D EMA]])/Table2[[#This Row],[20D EMA]]</f>
        <v>1.4811495418577984E-2</v>
      </c>
      <c r="T204" s="1">
        <f>(Table2[[#This Row],[Close Price]]-Table2[[#This Row],[50D EMA]])/Table2[[#This Row],[50D EMA]]</f>
        <v>-1.6959233630505473E-3</v>
      </c>
      <c r="U204" s="1">
        <f>(Table2[[#This Row],[Close Price]]-Table2[[#This Row],[200D EMA]])/Table2[[#This Row],[200D EMA]]</f>
        <v>0.13871585346508089</v>
      </c>
      <c r="V204">
        <v>2.4460999427511001</v>
      </c>
      <c r="W204">
        <v>1680</v>
      </c>
      <c r="X204">
        <v>1725.65</v>
      </c>
      <c r="Y204">
        <v>1656</v>
      </c>
      <c r="Z204">
        <v>1725.65</v>
      </c>
      <c r="AA204">
        <v>1656</v>
      </c>
      <c r="AB204">
        <v>1725.65</v>
      </c>
      <c r="AC204" s="1">
        <f>(Table2[[#This Row],[Close Price]]/Table2[[#This Row],[Day Low]])-1</f>
        <v>2.4464285714285605E-2</v>
      </c>
      <c r="AD204" s="1">
        <f>(Table2[[#This Row],[Day High]]/Table2[[#This Row],[Close Price]])-1</f>
        <v>2.6436581256175096E-3</v>
      </c>
      <c r="AE204" s="1">
        <f>(Table2[[#This Row],[Close Price]]/Table2[[#This Row],[Current Week Low]])-1</f>
        <v>3.9311594202898537E-2</v>
      </c>
      <c r="AF204" s="1">
        <f>(Table2[[#This Row],[Current Week High]]/Table2[[#This Row],[Close Price]])-1</f>
        <v>2.6436581256175096E-3</v>
      </c>
      <c r="AG204" s="1">
        <f>(Table2[[#This Row],[Close Price]]/Table2[[#This Row],[Current Month Low]])-1</f>
        <v>3.9311594202898537E-2</v>
      </c>
      <c r="AH204" s="1">
        <f>(Table2[[#This Row],[Current Month High]]/Table2[[#This Row],[Close Price]])-1</f>
        <v>2.6436581256175096E-3</v>
      </c>
      <c r="AI204">
        <v>13.003311835453999</v>
      </c>
      <c r="AJ204">
        <v>108.517082626605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-0.01</v>
      </c>
      <c r="AM204" t="s">
        <v>3218</v>
      </c>
      <c r="AN204">
        <v>0.16</v>
      </c>
      <c r="AO204" t="s">
        <v>3217</v>
      </c>
      <c r="AP204">
        <v>1.8392528327452001E-2</v>
      </c>
      <c r="AQ204">
        <f>(Table2[[#This Row],[Sharpe Ratio]]-AVERAGE(Table2[Sharpe Ratio]))/_xlfn.STDEV.P(Table2[Sharpe Ratio])</f>
        <v>-0.47946312972199601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61</v>
      </c>
      <c r="AT204">
        <f>_xlfn.RANK.AVG(Table2[[#This Row],[6M Return vs Nifty Z-Score]],Table2[6M Return vs Nifty Z-Score])</f>
        <v>206</v>
      </c>
      <c r="AU204">
        <f>_xlfn.RANK.AVG(Table2[[#This Row],[Sharpe Ratio Z-Score]],Table2[Sharpe Ratio Z-Score])</f>
        <v>471</v>
      </c>
      <c r="AV204">
        <f>(Table2[[#This Row],[Rank 1Y]]+Table2[[#This Row],[Rank 6M]]+Table2[[#This Row],[Rank Sharpe]])/3</f>
        <v>246</v>
      </c>
    </row>
    <row r="205" spans="1:48" x14ac:dyDescent="0.3">
      <c r="A205" t="s">
        <v>384</v>
      </c>
      <c r="B205" t="s">
        <v>385</v>
      </c>
      <c r="C205" t="s">
        <v>3184</v>
      </c>
      <c r="D205" t="s">
        <v>136</v>
      </c>
      <c r="E205">
        <v>62401.658164499997</v>
      </c>
      <c r="F205">
        <v>1745.5</v>
      </c>
      <c r="G205">
        <v>26.533922248230901</v>
      </c>
      <c r="H205">
        <f>(Table2[[#This Row],[1Y Return vs Nifty]]-AVERAGE(Table2[1Y Return vs Nifty]))/_xlfn.STDEV.P(Table2[1Y Return vs Nifty])</f>
        <v>0.19405934485140139</v>
      </c>
      <c r="I205">
        <v>12.010650221927801</v>
      </c>
      <c r="J205">
        <f>(Table2[[#This Row],[1M Return vs Nifty]]-AVERAGE(Table2[1M Return vs Nifty]))/_xlfn.STDEV.P(Table2[1M Return vs Nifty])</f>
        <v>1.3550827587093393</v>
      </c>
      <c r="K205">
        <v>-0.69890649827241502</v>
      </c>
      <c r="L205">
        <f>(Table2[[#This Row],[6M Return vs Nifty]]-AVERAGE(Table2[6M Return vs Nifty]))/_xlfn.STDEV.P(Table2[6M Return vs Nifty])</f>
        <v>-0.27179290236348014</v>
      </c>
      <c r="M205">
        <v>0.85199316996904095</v>
      </c>
      <c r="N205">
        <f>(Table2[[#This Row],[1W Return vs Nifty]]-AVERAGE(Table2[1W Return vs Nifty]))/_xlfn.STDEV.P(Table2[1W Return vs Nifty])</f>
        <v>-0.22657965110005351</v>
      </c>
      <c r="O205">
        <v>1608.8</v>
      </c>
      <c r="P205">
        <v>1619.0350114831399</v>
      </c>
      <c r="Q205">
        <v>1563.8036481614599</v>
      </c>
      <c r="R205">
        <v>73.504414762362202</v>
      </c>
      <c r="S205" s="1">
        <f>(Table2[[#This Row],[Close Price]]-Table2[[#This Row],[20D EMA]])/Table2[[#This Row],[20D EMA]]</f>
        <v>8.4970164097463982E-2</v>
      </c>
      <c r="T205" s="1">
        <f>(Table2[[#This Row],[Close Price]]-Table2[[#This Row],[50D EMA]])/Table2[[#This Row],[50D EMA]]</f>
        <v>7.8111336456529165E-2</v>
      </c>
      <c r="U205" s="1">
        <f>(Table2[[#This Row],[Close Price]]-Table2[[#This Row],[200D EMA]])/Table2[[#This Row],[200D EMA]]</f>
        <v>0.1161887248774216</v>
      </c>
      <c r="V205">
        <v>1.1732114767038</v>
      </c>
      <c r="W205">
        <v>1696</v>
      </c>
      <c r="X205">
        <v>1759.9</v>
      </c>
      <c r="Y205">
        <v>1651.1</v>
      </c>
      <c r="Z205">
        <v>1759.9</v>
      </c>
      <c r="AA205">
        <v>1651.1</v>
      </c>
      <c r="AB205">
        <v>1759.9</v>
      </c>
      <c r="AC205" s="1">
        <f>(Table2[[#This Row],[Close Price]]/Table2[[#This Row],[Day Low]])-1</f>
        <v>2.9186320754716943E-2</v>
      </c>
      <c r="AD205" s="1">
        <f>(Table2[[#This Row],[Day High]]/Table2[[#This Row],[Close Price]])-1</f>
        <v>8.2497851618448248E-3</v>
      </c>
      <c r="AE205" s="1">
        <f>(Table2[[#This Row],[Close Price]]/Table2[[#This Row],[Current Week Low]])-1</f>
        <v>5.7174005208648904E-2</v>
      </c>
      <c r="AF205" s="1">
        <f>(Table2[[#This Row],[Current Week High]]/Table2[[#This Row],[Close Price]])-1</f>
        <v>8.2497851618448248E-3</v>
      </c>
      <c r="AG205" s="1">
        <f>(Table2[[#This Row],[Close Price]]/Table2[[#This Row],[Current Month Low]])-1</f>
        <v>5.7174005208648904E-2</v>
      </c>
      <c r="AH205" s="1">
        <f>(Table2[[#This Row],[Current Month High]]/Table2[[#This Row],[Close Price]])-1</f>
        <v>8.2497851618448248E-3</v>
      </c>
      <c r="AI205">
        <v>18.504726439415599</v>
      </c>
      <c r="AJ205">
        <v>62.978524743230601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0.02</v>
      </c>
      <c r="AM205" t="s">
        <v>3217</v>
      </c>
      <c r="AN205">
        <v>20.71</v>
      </c>
      <c r="AO205" t="s">
        <v>3217</v>
      </c>
      <c r="AP205">
        <v>0.15898358991422901</v>
      </c>
      <c r="AQ205">
        <f>(Table2[[#This Row],[Sharpe Ratio]]-AVERAGE(Table2[Sharpe Ratio]))/_xlfn.STDEV.P(Table2[Sharpe Ratio])</f>
        <v>1.1569350285665256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250</v>
      </c>
      <c r="AT205">
        <f>_xlfn.RANK.AVG(Table2[[#This Row],[6M Return vs Nifty Z-Score]],Table2[6M Return vs Nifty Z-Score])</f>
        <v>397</v>
      </c>
      <c r="AU205">
        <f>_xlfn.RANK.AVG(Table2[[#This Row],[Sharpe Ratio Z-Score]],Table2[Sharpe Ratio Z-Score])</f>
        <v>92</v>
      </c>
      <c r="AV205">
        <f>(Table2[[#This Row],[Rank 1Y]]+Table2[[#This Row],[Rank 6M]]+Table2[[#This Row],[Rank Sharpe]])/3</f>
        <v>246.33333333333334</v>
      </c>
    </row>
    <row r="206" spans="1:48" x14ac:dyDescent="0.3">
      <c r="A206" t="s">
        <v>683</v>
      </c>
      <c r="B206" t="s">
        <v>684</v>
      </c>
      <c r="C206" t="s">
        <v>3174</v>
      </c>
      <c r="D206" t="s">
        <v>46</v>
      </c>
      <c r="E206">
        <v>26808.3</v>
      </c>
      <c r="F206">
        <v>99.29</v>
      </c>
      <c r="G206">
        <v>68.815349217837706</v>
      </c>
      <c r="H206">
        <f>(Table2[[#This Row],[1Y Return vs Nifty]]-AVERAGE(Table2[1Y Return vs Nifty]))/_xlfn.STDEV.P(Table2[1Y Return vs Nifty])</f>
        <v>1.0194783181667055</v>
      </c>
      <c r="I206">
        <v>-3.6398501268516301</v>
      </c>
      <c r="J206">
        <f>(Table2[[#This Row],[1M Return vs Nifty]]-AVERAGE(Table2[1M Return vs Nifty]))/_xlfn.STDEV.P(Table2[1M Return vs Nifty])</f>
        <v>-0.30180569162225329</v>
      </c>
      <c r="K206">
        <v>-6.2675918456036896</v>
      </c>
      <c r="L206">
        <f>(Table2[[#This Row],[6M Return vs Nifty]]-AVERAGE(Table2[6M Return vs Nifty]))/_xlfn.STDEV.P(Table2[6M Return vs Nifty])</f>
        <v>-0.44560266895672818</v>
      </c>
      <c r="M206">
        <v>2.3249490151632801</v>
      </c>
      <c r="N206">
        <f>(Table2[[#This Row],[1W Return vs Nifty]]-AVERAGE(Table2[1W Return vs Nifty]))/_xlfn.STDEV.P(Table2[1W Return vs Nifty])</f>
        <v>6.3958088046935119E-2</v>
      </c>
      <c r="O206">
        <v>96.32</v>
      </c>
      <c r="P206">
        <v>101.34414005721</v>
      </c>
      <c r="Q206">
        <v>97.354940992356106</v>
      </c>
      <c r="R206">
        <v>66.284089802437094</v>
      </c>
      <c r="S206" s="1">
        <f>(Table2[[#This Row],[Close Price]]-Table2[[#This Row],[20D EMA]])/Table2[[#This Row],[20D EMA]]</f>
        <v>3.0834717607973561E-2</v>
      </c>
      <c r="T206" s="1">
        <f>(Table2[[#This Row],[Close Price]]-Table2[[#This Row],[50D EMA]])/Table2[[#This Row],[50D EMA]]</f>
        <v>-2.0268957396554006E-2</v>
      </c>
      <c r="U206" s="1">
        <f>(Table2[[#This Row],[Close Price]]-Table2[[#This Row],[200D EMA]])/Table2[[#This Row],[200D EMA]]</f>
        <v>1.9876330753421472E-2</v>
      </c>
      <c r="V206">
        <v>0.69101387391527103</v>
      </c>
      <c r="W206">
        <v>97.93</v>
      </c>
      <c r="X206">
        <v>100.14</v>
      </c>
      <c r="Y206">
        <v>96.91</v>
      </c>
      <c r="Z206">
        <v>100.14</v>
      </c>
      <c r="AA206">
        <v>96.91</v>
      </c>
      <c r="AB206">
        <v>100.14</v>
      </c>
      <c r="AC206" s="1">
        <f>(Table2[[#This Row],[Close Price]]/Table2[[#This Row],[Day Low]])-1</f>
        <v>1.3887470642295563E-2</v>
      </c>
      <c r="AD206" s="1">
        <f>(Table2[[#This Row],[Day High]]/Table2[[#This Row],[Close Price]])-1</f>
        <v>8.5607815489978645E-3</v>
      </c>
      <c r="AE206" s="1">
        <f>(Table2[[#This Row],[Close Price]]/Table2[[#This Row],[Current Week Low]])-1</f>
        <v>2.4558869053761256E-2</v>
      </c>
      <c r="AF206" s="1">
        <f>(Table2[[#This Row],[Current Week High]]/Table2[[#This Row],[Close Price]])-1</f>
        <v>8.5607815489978645E-3</v>
      </c>
      <c r="AG206" s="1">
        <f>(Table2[[#This Row],[Close Price]]/Table2[[#This Row],[Current Month Low]])-1</f>
        <v>2.4558869053761256E-2</v>
      </c>
      <c r="AH206" s="1">
        <f>(Table2[[#This Row],[Current Month High]]/Table2[[#This Row],[Close Price]])-1</f>
        <v>8.5607815489978645E-3</v>
      </c>
      <c r="AI206">
        <v>40.833249404102403</v>
      </c>
      <c r="AJ206">
        <v>105.427586206896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-0.19</v>
      </c>
      <c r="AM206" t="s">
        <v>3218</v>
      </c>
      <c r="AN206">
        <v>10.93</v>
      </c>
      <c r="AO206" t="s">
        <v>3217</v>
      </c>
      <c r="AP206">
        <v>0.117079935910004</v>
      </c>
      <c r="AQ206">
        <f>(Table2[[#This Row],[Sharpe Ratio]]-AVERAGE(Table2[Sharpe Ratio]))/_xlfn.STDEV.P(Table2[Sharpe Ratio])</f>
        <v>0.66920087630856628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88</v>
      </c>
      <c r="AT206">
        <f>_xlfn.RANK.AVG(Table2[[#This Row],[6M Return vs Nifty Z-Score]],Table2[6M Return vs Nifty Z-Score])</f>
        <v>477</v>
      </c>
      <c r="AU206">
        <f>_xlfn.RANK.AVG(Table2[[#This Row],[Sharpe Ratio Z-Score]],Table2[Sharpe Ratio Z-Score])</f>
        <v>174</v>
      </c>
      <c r="AV206">
        <f>(Table2[[#This Row],[Rank 1Y]]+Table2[[#This Row],[Rank 6M]]+Table2[[#This Row],[Rank Sharpe]])/3</f>
        <v>246.33333333333334</v>
      </c>
    </row>
    <row r="207" spans="1:48" x14ac:dyDescent="0.3">
      <c r="A207" t="s">
        <v>737</v>
      </c>
      <c r="B207" t="s">
        <v>738</v>
      </c>
      <c r="C207" t="s">
        <v>3171</v>
      </c>
      <c r="D207" t="s">
        <v>409</v>
      </c>
      <c r="E207">
        <v>24087.7980594</v>
      </c>
      <c r="F207">
        <v>6717.05</v>
      </c>
      <c r="G207">
        <v>82.048286530727296</v>
      </c>
      <c r="H207">
        <f>(Table2[[#This Row],[1Y Return vs Nifty]]-AVERAGE(Table2[1Y Return vs Nifty]))/_xlfn.STDEV.P(Table2[1Y Return vs Nifty])</f>
        <v>1.2778120195955314</v>
      </c>
      <c r="I207">
        <v>-7.14736078166358</v>
      </c>
      <c r="J207">
        <f>(Table2[[#This Row],[1M Return vs Nifty]]-AVERAGE(Table2[1M Return vs Nifty]))/_xlfn.STDEV.P(Table2[1M Return vs Nifty])</f>
        <v>-0.67313911636008661</v>
      </c>
      <c r="K207">
        <v>28.283257772418899</v>
      </c>
      <c r="L207">
        <f>(Table2[[#This Row],[6M Return vs Nifty]]-AVERAGE(Table2[6M Return vs Nifty]))/_xlfn.STDEV.P(Table2[6M Return vs Nifty])</f>
        <v>0.63279819823984884</v>
      </c>
      <c r="M207">
        <v>-1.22683290600734</v>
      </c>
      <c r="N207">
        <f>(Table2[[#This Row],[1W Return vs Nifty]]-AVERAGE(Table2[1W Return vs Nifty]))/_xlfn.STDEV.P(Table2[1W Return vs Nifty])</f>
        <v>-0.63662414100418707</v>
      </c>
      <c r="O207">
        <v>6677.65</v>
      </c>
      <c r="P207">
        <v>6645.1593366393799</v>
      </c>
      <c r="Q207">
        <v>5565.6336639477404</v>
      </c>
      <c r="R207">
        <v>55.049637277281803</v>
      </c>
      <c r="S207" s="1">
        <f>(Table2[[#This Row],[Close Price]]-Table2[[#This Row],[20D EMA]])/Table2[[#This Row],[20D EMA]]</f>
        <v>5.9002792898700217E-3</v>
      </c>
      <c r="T207" s="1">
        <f>(Table2[[#This Row],[Close Price]]-Table2[[#This Row],[50D EMA]])/Table2[[#This Row],[50D EMA]]</f>
        <v>1.0818501065013907E-2</v>
      </c>
      <c r="U207" s="1">
        <f>(Table2[[#This Row],[Close Price]]-Table2[[#This Row],[200D EMA]])/Table2[[#This Row],[200D EMA]]</f>
        <v>0.2068796484955053</v>
      </c>
      <c r="V207">
        <v>0.56327419165824899</v>
      </c>
      <c r="W207">
        <v>6656.85</v>
      </c>
      <c r="X207">
        <v>6769.8</v>
      </c>
      <c r="Y207">
        <v>6558</v>
      </c>
      <c r="Z207">
        <v>6769.8</v>
      </c>
      <c r="AA207">
        <v>6558</v>
      </c>
      <c r="AB207">
        <v>6769.8</v>
      </c>
      <c r="AC207" s="1">
        <f>(Table2[[#This Row],[Close Price]]/Table2[[#This Row],[Day Low]])-1</f>
        <v>9.0433162832270764E-3</v>
      </c>
      <c r="AD207" s="1">
        <f>(Table2[[#This Row],[Day High]]/Table2[[#This Row],[Close Price]])-1</f>
        <v>7.8531498202336625E-3</v>
      </c>
      <c r="AE207" s="1">
        <f>(Table2[[#This Row],[Close Price]]/Table2[[#This Row],[Current Week Low]])-1</f>
        <v>2.4252820982006762E-2</v>
      </c>
      <c r="AF207" s="1">
        <f>(Table2[[#This Row],[Current Week High]]/Table2[[#This Row],[Close Price]])-1</f>
        <v>7.8531498202336625E-3</v>
      </c>
      <c r="AG207" s="1">
        <f>(Table2[[#This Row],[Close Price]]/Table2[[#This Row],[Current Month Low]])-1</f>
        <v>2.4252820982006762E-2</v>
      </c>
      <c r="AH207" s="1">
        <f>(Table2[[#This Row],[Current Month High]]/Table2[[#This Row],[Close Price]])-1</f>
        <v>7.8531498202336625E-3</v>
      </c>
      <c r="AI207">
        <v>11.5035618314587</v>
      </c>
      <c r="AJ207">
        <v>116.093488611504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-0.04</v>
      </c>
      <c r="AM207" t="s">
        <v>3218</v>
      </c>
      <c r="AN207">
        <v>5.6</v>
      </c>
      <c r="AO207" t="s">
        <v>3217</v>
      </c>
      <c r="AQ207">
        <f>(Table2[[#This Row],[Sharpe Ratio]]-AVERAGE(Table2[Sharpe Ratio]))/_xlfn.STDEV.P(Table2[Sharpe Ratio])</f>
        <v>-0.69354145832708192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-9.2694497855975388E-2</v>
      </c>
      <c r="AS207">
        <f>_xlfn.RANK.AVG(Table2[[#This Row],[1Y Return vs Nifty Z-Score]],Table2[1Y Return vs Nifty Z-Score])</f>
        <v>68</v>
      </c>
      <c r="AT207">
        <f>_xlfn.RANK.AVG(Table2[[#This Row],[6M Return vs Nifty Z-Score]],Table2[6M Return vs Nifty Z-Score])</f>
        <v>138</v>
      </c>
      <c r="AU207">
        <f>_xlfn.RANK.AVG(Table2[[#This Row],[Sharpe Ratio Z-Score]],Table2[Sharpe Ratio Z-Score])</f>
        <v>538.5</v>
      </c>
      <c r="AV207">
        <f>(Table2[[#This Row],[Rank 1Y]]+Table2[[#This Row],[Rank 6M]]+Table2[[#This Row],[Rank Sharpe]])/3</f>
        <v>248.16666666666666</v>
      </c>
    </row>
    <row r="208" spans="1:48" x14ac:dyDescent="0.3">
      <c r="A208" t="s">
        <v>1814</v>
      </c>
      <c r="B208" t="s">
        <v>1815</v>
      </c>
      <c r="C208" t="s">
        <v>587</v>
      </c>
      <c r="D208" t="s">
        <v>587</v>
      </c>
      <c r="E208">
        <v>4418.8141855000003</v>
      </c>
      <c r="F208">
        <v>213.95</v>
      </c>
      <c r="G208">
        <v>18.575653816124198</v>
      </c>
      <c r="H208">
        <f>(Table2[[#This Row],[1Y Return vs Nifty]]-AVERAGE(Table2[1Y Return vs Nifty]))/_xlfn.STDEV.P(Table2[1Y Return vs Nifty])</f>
        <v>3.8697848577421756E-2</v>
      </c>
      <c r="I208">
        <v>-9.4176567383744292</v>
      </c>
      <c r="J208">
        <f>(Table2[[#This Row],[1M Return vs Nifty]]-AVERAGE(Table2[1M Return vs Nifty]))/_xlfn.STDEV.P(Table2[1M Return vs Nifty])</f>
        <v>-0.91349099429874214</v>
      </c>
      <c r="K208">
        <v>23.0229497796009</v>
      </c>
      <c r="L208">
        <f>(Table2[[#This Row],[6M Return vs Nifty]]-AVERAGE(Table2[6M Return vs Nifty]))/_xlfn.STDEV.P(Table2[6M Return vs Nifty])</f>
        <v>0.46861350339468982</v>
      </c>
      <c r="M208">
        <v>0.89014276602460496</v>
      </c>
      <c r="N208">
        <f>(Table2[[#This Row],[1W Return vs Nifty]]-AVERAGE(Table2[1W Return vs Nifty]))/_xlfn.STDEV.P(Table2[1W Return vs Nifty])</f>
        <v>-0.21905471583229411</v>
      </c>
      <c r="O208">
        <v>214.88</v>
      </c>
      <c r="P208">
        <v>217.74894360624199</v>
      </c>
      <c r="Q208">
        <v>198.604814074209</v>
      </c>
      <c r="R208">
        <v>51.640816478033102</v>
      </c>
      <c r="S208" s="1">
        <f>(Table2[[#This Row],[Close Price]]-Table2[[#This Row],[20D EMA]])/Table2[[#This Row],[20D EMA]]</f>
        <v>-4.3279970215934797E-3</v>
      </c>
      <c r="T208" s="1">
        <f>(Table2[[#This Row],[Close Price]]-Table2[[#This Row],[50D EMA]])/Table2[[#This Row],[50D EMA]]</f>
        <v>-1.7446438744206632E-2</v>
      </c>
      <c r="U208" s="1">
        <f>(Table2[[#This Row],[Close Price]]-Table2[[#This Row],[200D EMA]])/Table2[[#This Row],[200D EMA]]</f>
        <v>7.7264924303683966E-2</v>
      </c>
      <c r="V208">
        <v>0.42999065434735401</v>
      </c>
      <c r="W208">
        <v>212.53</v>
      </c>
      <c r="X208">
        <v>217.43</v>
      </c>
      <c r="Y208">
        <v>210</v>
      </c>
      <c r="Z208">
        <v>217.43</v>
      </c>
      <c r="AA208">
        <v>210</v>
      </c>
      <c r="AB208">
        <v>217.43</v>
      </c>
      <c r="AC208" s="1">
        <f>(Table2[[#This Row],[Close Price]]/Table2[[#This Row],[Day Low]])-1</f>
        <v>6.681409683338746E-3</v>
      </c>
      <c r="AD208" s="1">
        <f>(Table2[[#This Row],[Day High]]/Table2[[#This Row],[Close Price]])-1</f>
        <v>1.6265482589390201E-2</v>
      </c>
      <c r="AE208" s="1">
        <f>(Table2[[#This Row],[Close Price]]/Table2[[#This Row],[Current Week Low]])-1</f>
        <v>1.8809523809523832E-2</v>
      </c>
      <c r="AF208" s="1">
        <f>(Table2[[#This Row],[Current Week High]]/Table2[[#This Row],[Close Price]])-1</f>
        <v>1.6265482589390201E-2</v>
      </c>
      <c r="AG208" s="1">
        <f>(Table2[[#This Row],[Close Price]]/Table2[[#This Row],[Current Month Low]])-1</f>
        <v>1.8809523809523832E-2</v>
      </c>
      <c r="AH208" s="1">
        <f>(Table2[[#This Row],[Current Month High]]/Table2[[#This Row],[Close Price]])-1</f>
        <v>1.6265482589390201E-2</v>
      </c>
      <c r="AI208">
        <v>19.8410843655059</v>
      </c>
      <c r="AJ208">
        <v>59.545115585384004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0.09</v>
      </c>
      <c r="AM208" t="s">
        <v>3217</v>
      </c>
      <c r="AN208">
        <v>2.75</v>
      </c>
      <c r="AO208" t="s">
        <v>3217</v>
      </c>
      <c r="AP208">
        <v>7.9797919966512004E-2</v>
      </c>
      <c r="AQ208">
        <f>(Table2[[#This Row],[Sharpe Ratio]]-AVERAGE(Table2[Sharpe Ratio]))/_xlfn.STDEV.P(Table2[Sharpe Ratio])</f>
        <v>0.23525990211969505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293</v>
      </c>
      <c r="AT208">
        <f>_xlfn.RANK.AVG(Table2[[#This Row],[6M Return vs Nifty Z-Score]],Table2[6M Return vs Nifty Z-Score])</f>
        <v>174</v>
      </c>
      <c r="AU208">
        <f>_xlfn.RANK.AVG(Table2[[#This Row],[Sharpe Ratio Z-Score]],Table2[Sharpe Ratio Z-Score])</f>
        <v>285</v>
      </c>
      <c r="AV208">
        <f>(Table2[[#This Row],[Rank 1Y]]+Table2[[#This Row],[Rank 6M]]+Table2[[#This Row],[Rank Sharpe]])/3</f>
        <v>250.66666666666666</v>
      </c>
    </row>
    <row r="209" spans="1:48" x14ac:dyDescent="0.3">
      <c r="A209" t="s">
        <v>78</v>
      </c>
      <c r="B209" t="s">
        <v>79</v>
      </c>
      <c r="C209" t="s">
        <v>3179</v>
      </c>
      <c r="D209" t="s">
        <v>80</v>
      </c>
      <c r="E209">
        <v>302209.39087499998</v>
      </c>
      <c r="F209">
        <v>4518.8500000000004</v>
      </c>
      <c r="G209">
        <v>58.692766111597102</v>
      </c>
      <c r="H209">
        <f>(Table2[[#This Row],[1Y Return vs Nifty]]-AVERAGE(Table2[1Y Return vs Nifty]))/_xlfn.STDEV.P(Table2[1Y Return vs Nifty])</f>
        <v>0.82186502188751276</v>
      </c>
      <c r="I209">
        <v>4.9988339507224699</v>
      </c>
      <c r="J209">
        <f>(Table2[[#This Row],[1M Return vs Nifty]]-AVERAGE(Table2[1M Return vs Nifty]))/_xlfn.STDEV.P(Table2[1M Return vs Nifty])</f>
        <v>0.61275522050297726</v>
      </c>
      <c r="K209">
        <v>-19.4418592770337</v>
      </c>
      <c r="L209">
        <f>(Table2[[#This Row],[6M Return vs Nifty]]-AVERAGE(Table2[6M Return vs Nifty]))/_xlfn.STDEV.P(Table2[6M Return vs Nifty])</f>
        <v>-0.85679780828907448</v>
      </c>
      <c r="M209">
        <v>2.6997444978048599</v>
      </c>
      <c r="N209">
        <f>(Table2[[#This Row],[1W Return vs Nifty]]-AVERAGE(Table2[1W Return vs Nifty]))/_xlfn.STDEV.P(Table2[1W Return vs Nifty])</f>
        <v>0.13788578419917744</v>
      </c>
      <c r="O209">
        <v>4336.46</v>
      </c>
      <c r="P209">
        <v>4385.1969104765003</v>
      </c>
      <c r="Q209">
        <v>4146.8167099426701</v>
      </c>
      <c r="R209">
        <v>71.792834275910195</v>
      </c>
      <c r="S209" s="1">
        <f>(Table2[[#This Row],[Close Price]]-Table2[[#This Row],[20D EMA]])/Table2[[#This Row],[20D EMA]]</f>
        <v>4.2059652343155556E-2</v>
      </c>
      <c r="T209" s="1">
        <f>(Table2[[#This Row],[Close Price]]-Table2[[#This Row],[50D EMA]])/Table2[[#This Row],[50D EMA]]</f>
        <v>3.0478241285857598E-2</v>
      </c>
      <c r="U209" s="1">
        <f>(Table2[[#This Row],[Close Price]]-Table2[[#This Row],[200D EMA]])/Table2[[#This Row],[200D EMA]]</f>
        <v>8.9715392813316239E-2</v>
      </c>
      <c r="V209">
        <v>0.98734754387224799</v>
      </c>
      <c r="W209">
        <v>4481.3999999999996</v>
      </c>
      <c r="X209">
        <v>4545</v>
      </c>
      <c r="Y209">
        <v>4444</v>
      </c>
      <c r="Z209">
        <v>4545</v>
      </c>
      <c r="AA209">
        <v>4444</v>
      </c>
      <c r="AB209">
        <v>4545</v>
      </c>
      <c r="AC209" s="1">
        <f>(Table2[[#This Row],[Close Price]]/Table2[[#This Row],[Day Low]])-1</f>
        <v>8.3567635114027983E-3</v>
      </c>
      <c r="AD209" s="1">
        <f>(Table2[[#This Row],[Day High]]/Table2[[#This Row],[Close Price]])-1</f>
        <v>5.7868705533485887E-3</v>
      </c>
      <c r="AE209" s="1">
        <f>(Table2[[#This Row],[Close Price]]/Table2[[#This Row],[Current Week Low]])-1</f>
        <v>1.6842934293429535E-2</v>
      </c>
      <c r="AF209" s="1">
        <f>(Table2[[#This Row],[Current Week High]]/Table2[[#This Row],[Close Price]])-1</f>
        <v>5.7868705533485887E-3</v>
      </c>
      <c r="AG209" s="1">
        <f>(Table2[[#This Row],[Close Price]]/Table2[[#This Row],[Current Month Low]])-1</f>
        <v>1.6842934293429535E-2</v>
      </c>
      <c r="AH209" s="1">
        <f>(Table2[[#This Row],[Current Month High]]/Table2[[#This Row],[Close Price]])-1</f>
        <v>5.7868705533485887E-3</v>
      </c>
      <c r="AI209">
        <v>25.5795169124887</v>
      </c>
      <c r="AJ209">
        <v>82.727456530529693</v>
      </c>
      <c r="AK209" t="str">
        <f>IF(AND(Table2[[#This Row],[20D EMA]]&gt;Table2[[#This Row],[50D EMA]],Table2[[#This Row],[50D EMA]]&gt;Table2[[#This Row],[200D EMA]]),"Uptrend","Downtrend/NoTrend")</f>
        <v>Downtrend/NoTrend</v>
      </c>
      <c r="AL209">
        <v>0</v>
      </c>
      <c r="AM209">
        <v>0</v>
      </c>
      <c r="AN209">
        <v>11.11</v>
      </c>
      <c r="AO209" t="s">
        <v>3217</v>
      </c>
      <c r="AP209">
        <v>0.25404017196654499</v>
      </c>
      <c r="AQ209">
        <f>(Table2[[#This Row],[Sharpe Ratio]]-AVERAGE(Table2[Sharpe Ratio]))/_xlfn.STDEV.P(Table2[Sharpe Ratio])</f>
        <v>2.2633383379092127</v>
      </c>
      <c r="AR2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9">
        <f>_xlfn.RANK.AVG(Table2[[#This Row],[1Y Return vs Nifty Z-Score]],Table2[1Y Return vs Nifty Z-Score])</f>
        <v>115</v>
      </c>
      <c r="AT209">
        <f>_xlfn.RANK.AVG(Table2[[#This Row],[6M Return vs Nifty Z-Score]],Table2[6M Return vs Nifty Z-Score])</f>
        <v>630</v>
      </c>
      <c r="AU209">
        <f>_xlfn.RANK.AVG(Table2[[#This Row],[Sharpe Ratio Z-Score]],Table2[Sharpe Ratio Z-Score])</f>
        <v>8</v>
      </c>
      <c r="AV209">
        <f>(Table2[[#This Row],[Rank 1Y]]+Table2[[#This Row],[Rank 6M]]+Table2[[#This Row],[Rank Sharpe]])/3</f>
        <v>251</v>
      </c>
    </row>
    <row r="210" spans="1:48" x14ac:dyDescent="0.3">
      <c r="A210" t="s">
        <v>478</v>
      </c>
      <c r="B210" t="s">
        <v>479</v>
      </c>
      <c r="C210" t="s">
        <v>3171</v>
      </c>
      <c r="D210" t="s">
        <v>144</v>
      </c>
      <c r="E210">
        <v>47152.7526</v>
      </c>
      <c r="F210">
        <v>235.54</v>
      </c>
      <c r="G210">
        <v>147.29421138772099</v>
      </c>
      <c r="H210">
        <f>(Table2[[#This Row],[1Y Return vs Nifty]]-AVERAGE(Table2[1Y Return vs Nifty]))/_xlfn.STDEV.P(Table2[1Y Return vs Nifty])</f>
        <v>2.55154443991285</v>
      </c>
      <c r="I210">
        <v>8.1219913919120206</v>
      </c>
      <c r="J210">
        <f>(Table2[[#This Row],[1M Return vs Nifty]]-AVERAGE(Table2[1M Return vs Nifty]))/_xlfn.STDEV.P(Table2[1M Return vs Nifty])</f>
        <v>0.94339790780068455</v>
      </c>
      <c r="K210">
        <v>-23.088090918297201</v>
      </c>
      <c r="L210">
        <f>(Table2[[#This Row],[6M Return vs Nifty]]-AVERAGE(Table2[6M Return vs Nifty]))/_xlfn.STDEV.P(Table2[6M Return vs Nifty])</f>
        <v>-0.97060396377901292</v>
      </c>
      <c r="M210">
        <v>8.4307818176840694</v>
      </c>
      <c r="N210">
        <f>(Table2[[#This Row],[1W Return vs Nifty]]-AVERAGE(Table2[1W Return vs Nifty]))/_xlfn.STDEV.P(Table2[1W Return vs Nifty])</f>
        <v>1.268321996063456</v>
      </c>
      <c r="O210">
        <v>220.42</v>
      </c>
      <c r="P210">
        <v>226.165871415038</v>
      </c>
      <c r="Q210">
        <v>223.27051639926799</v>
      </c>
      <c r="R210">
        <v>69.870688980984099</v>
      </c>
      <c r="S210" s="1">
        <f>(Table2[[#This Row],[Close Price]]-Table2[[#This Row],[20D EMA]])/Table2[[#This Row],[20D EMA]]</f>
        <v>6.8596316123763754E-2</v>
      </c>
      <c r="T210" s="1">
        <f>(Table2[[#This Row],[Close Price]]-Table2[[#This Row],[50D EMA]])/Table2[[#This Row],[50D EMA]]</f>
        <v>4.1448024524263827E-2</v>
      </c>
      <c r="U210" s="1">
        <f>(Table2[[#This Row],[Close Price]]-Table2[[#This Row],[200D EMA]])/Table2[[#This Row],[200D EMA]]</f>
        <v>5.4953443018830359E-2</v>
      </c>
      <c r="V210">
        <v>1.3964686953921599</v>
      </c>
      <c r="W210">
        <v>234.2</v>
      </c>
      <c r="X210">
        <v>240.9</v>
      </c>
      <c r="Y210">
        <v>234.2</v>
      </c>
      <c r="Z210">
        <v>247.3</v>
      </c>
      <c r="AA210">
        <v>234.2</v>
      </c>
      <c r="AB210">
        <v>247.3</v>
      </c>
      <c r="AC210" s="1">
        <f>(Table2[[#This Row],[Close Price]]/Table2[[#This Row],[Day Low]])-1</f>
        <v>5.7216054654141146E-3</v>
      </c>
      <c r="AD210" s="1">
        <f>(Table2[[#This Row],[Day High]]/Table2[[#This Row],[Close Price]])-1</f>
        <v>2.2756219750361018E-2</v>
      </c>
      <c r="AE210" s="1">
        <f>(Table2[[#This Row],[Close Price]]/Table2[[#This Row],[Current Week Low]])-1</f>
        <v>5.7216054654141146E-3</v>
      </c>
      <c r="AF210" s="1">
        <f>(Table2[[#This Row],[Current Week High]]/Table2[[#This Row],[Close Price]])-1</f>
        <v>4.9927825422433569E-2</v>
      </c>
      <c r="AG210" s="1">
        <f>(Table2[[#This Row],[Close Price]]/Table2[[#This Row],[Current Month Low]])-1</f>
        <v>5.7216054654141146E-3</v>
      </c>
      <c r="AH210" s="1">
        <f>(Table2[[#This Row],[Current Month High]]/Table2[[#This Row],[Close Price]])-1</f>
        <v>4.9927825422433569E-2</v>
      </c>
      <c r="AI210">
        <v>50.165576972064102</v>
      </c>
      <c r="AJ210">
        <v>174.84247374562401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-0.09</v>
      </c>
      <c r="AM210" t="s">
        <v>3218</v>
      </c>
      <c r="AN210">
        <v>16.670000000000002</v>
      </c>
      <c r="AO210" t="s">
        <v>3217</v>
      </c>
      <c r="AP210">
        <v>0.168656013738542</v>
      </c>
      <c r="AQ210">
        <f>(Table2[[#This Row],[Sharpe Ratio]]-AVERAGE(Table2[Sharpe Ratio]))/_xlfn.STDEV.P(Table2[Sharpe Ratio])</f>
        <v>1.2695164142794595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20</v>
      </c>
      <c r="AT210">
        <f>_xlfn.RANK.AVG(Table2[[#This Row],[6M Return vs Nifty Z-Score]],Table2[6M Return vs Nifty Z-Score])</f>
        <v>663</v>
      </c>
      <c r="AU210">
        <f>_xlfn.RANK.AVG(Table2[[#This Row],[Sharpe Ratio Z-Score]],Table2[Sharpe Ratio Z-Score])</f>
        <v>73</v>
      </c>
      <c r="AV210">
        <f>(Table2[[#This Row],[Rank 1Y]]+Table2[[#This Row],[Rank 6M]]+Table2[[#This Row],[Rank Sharpe]])/3</f>
        <v>252</v>
      </c>
    </row>
    <row r="211" spans="1:48" x14ac:dyDescent="0.3">
      <c r="A211" t="s">
        <v>1097</v>
      </c>
      <c r="B211" t="s">
        <v>1098</v>
      </c>
      <c r="C211" t="s">
        <v>3176</v>
      </c>
      <c r="D211" t="s">
        <v>217</v>
      </c>
      <c r="E211">
        <v>11939.329828694999</v>
      </c>
      <c r="F211">
        <v>507.45</v>
      </c>
      <c r="G211">
        <v>14.8493772426558</v>
      </c>
      <c r="H211">
        <f>(Table2[[#This Row],[1Y Return vs Nifty]]-AVERAGE(Table2[1Y Return vs Nifty]))/_xlfn.STDEV.P(Table2[1Y Return vs Nifty])</f>
        <v>-3.4046606943724481E-2</v>
      </c>
      <c r="I211">
        <v>-2.36341775150653</v>
      </c>
      <c r="J211">
        <f>(Table2[[#This Row],[1M Return vs Nifty]]-AVERAGE(Table2[1M Return vs Nifty]))/_xlfn.STDEV.P(Table2[1M Return vs Nifty])</f>
        <v>-0.1666722445626162</v>
      </c>
      <c r="K211">
        <v>10.108687379830601</v>
      </c>
      <c r="L211">
        <f>(Table2[[#This Row],[6M Return vs Nifty]]-AVERAGE(Table2[6M Return vs Nifty]))/_xlfn.STDEV.P(Table2[6M Return vs Nifty])</f>
        <v>6.5533639221048934E-2</v>
      </c>
      <c r="M211">
        <v>1.5926304386813499</v>
      </c>
      <c r="N211">
        <f>(Table2[[#This Row],[1W Return vs Nifty]]-AVERAGE(Table2[1W Return vs Nifty]))/_xlfn.STDEV.P(Table2[1W Return vs Nifty])</f>
        <v>-8.0490358415724134E-2</v>
      </c>
      <c r="O211">
        <v>500.46</v>
      </c>
      <c r="P211">
        <v>515.42498548137803</v>
      </c>
      <c r="Q211">
        <v>480.36781203288098</v>
      </c>
      <c r="R211">
        <v>61.287332942115299</v>
      </c>
      <c r="S211" s="1">
        <f>(Table2[[#This Row],[Close Price]]-Table2[[#This Row],[20D EMA]])/Table2[[#This Row],[20D EMA]]</f>
        <v>1.3967150221795966E-2</v>
      </c>
      <c r="T211" s="1">
        <f>(Table2[[#This Row],[Close Price]]-Table2[[#This Row],[50D EMA]])/Table2[[#This Row],[50D EMA]]</f>
        <v>-1.547264045403203E-2</v>
      </c>
      <c r="U211" s="1">
        <f>(Table2[[#This Row],[Close Price]]-Table2[[#This Row],[200D EMA]])/Table2[[#This Row],[200D EMA]]</f>
        <v>5.6378023857404598E-2</v>
      </c>
      <c r="V211">
        <v>0.27044977450979202</v>
      </c>
      <c r="W211">
        <v>502.65</v>
      </c>
      <c r="X211">
        <v>510</v>
      </c>
      <c r="Y211">
        <v>498.2</v>
      </c>
      <c r="Z211">
        <v>510</v>
      </c>
      <c r="AA211">
        <v>498.2</v>
      </c>
      <c r="AB211">
        <v>510</v>
      </c>
      <c r="AC211" s="1">
        <f>(Table2[[#This Row],[Close Price]]/Table2[[#This Row],[Day Low]])-1</f>
        <v>9.5493882423156595E-3</v>
      </c>
      <c r="AD211" s="1">
        <f>(Table2[[#This Row],[Day High]]/Table2[[#This Row],[Close Price]])-1</f>
        <v>5.0251256281408363E-3</v>
      </c>
      <c r="AE211" s="1">
        <f>(Table2[[#This Row],[Close Price]]/Table2[[#This Row],[Current Week Low]])-1</f>
        <v>1.8566840626254466E-2</v>
      </c>
      <c r="AF211" s="1">
        <f>(Table2[[#This Row],[Current Week High]]/Table2[[#This Row],[Close Price]])-1</f>
        <v>5.0251256281408363E-3</v>
      </c>
      <c r="AG211" s="1">
        <f>(Table2[[#This Row],[Close Price]]/Table2[[#This Row],[Current Month Low]])-1</f>
        <v>1.8566840626254466E-2</v>
      </c>
      <c r="AH211" s="1">
        <f>(Table2[[#This Row],[Current Month High]]/Table2[[#This Row],[Close Price]])-1</f>
        <v>5.0251256281408363E-3</v>
      </c>
      <c r="AI211">
        <v>28.485565080303399</v>
      </c>
      <c r="AJ211">
        <v>39.027397260273901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0.02</v>
      </c>
      <c r="AM211" t="s">
        <v>3217</v>
      </c>
      <c r="AN211">
        <v>6.48</v>
      </c>
      <c r="AO211" t="s">
        <v>3217</v>
      </c>
      <c r="AP211">
        <v>0.11873229098213101</v>
      </c>
      <c r="AQ211">
        <f>(Table2[[#This Row],[Sharpe Ratio]]-AVERAGE(Table2[Sharpe Ratio]))/_xlfn.STDEV.P(Table2[Sharpe Ratio])</f>
        <v>0.68843332797618806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316</v>
      </c>
      <c r="AT211">
        <f>_xlfn.RANK.AVG(Table2[[#This Row],[6M Return vs Nifty Z-Score]],Table2[6M Return vs Nifty Z-Score])</f>
        <v>271</v>
      </c>
      <c r="AU211">
        <f>_xlfn.RANK.AVG(Table2[[#This Row],[Sharpe Ratio Z-Score]],Table2[Sharpe Ratio Z-Score])</f>
        <v>169</v>
      </c>
      <c r="AV211">
        <f>(Table2[[#This Row],[Rank 1Y]]+Table2[[#This Row],[Rank 6M]]+Table2[[#This Row],[Rank Sharpe]])/3</f>
        <v>252</v>
      </c>
    </row>
    <row r="212" spans="1:48" x14ac:dyDescent="0.3">
      <c r="A212" t="s">
        <v>208</v>
      </c>
      <c r="B212" t="s">
        <v>209</v>
      </c>
      <c r="C212" t="s">
        <v>3171</v>
      </c>
      <c r="D212" t="s">
        <v>210</v>
      </c>
      <c r="E212">
        <v>118894.85673299999</v>
      </c>
      <c r="F212">
        <v>10683</v>
      </c>
      <c r="G212">
        <v>15.4206551834662</v>
      </c>
      <c r="H212">
        <f>(Table2[[#This Row],[1Y Return vs Nifty]]-AVERAGE(Table2[1Y Return vs Nifty]))/_xlfn.STDEV.P(Table2[1Y Return vs Nifty])</f>
        <v>-2.2894106066202961E-2</v>
      </c>
      <c r="I212">
        <v>2.1950981633173798</v>
      </c>
      <c r="J212">
        <f>(Table2[[#This Row],[1M Return vs Nifty]]-AVERAGE(Table2[1M Return vs Nifty]))/_xlfn.STDEV.P(Table2[1M Return vs Nifty])</f>
        <v>0.31592909096040678</v>
      </c>
      <c r="K212">
        <v>28.170036050522601</v>
      </c>
      <c r="L212">
        <f>(Table2[[#This Row],[6M Return vs Nifty]]-AVERAGE(Table2[6M Return vs Nifty]))/_xlfn.STDEV.P(Table2[6M Return vs Nifty])</f>
        <v>0.62926432267880417</v>
      </c>
      <c r="M212">
        <v>-3.1712439892538402</v>
      </c>
      <c r="N212">
        <f>(Table2[[#This Row],[1W Return vs Nifty]]-AVERAGE(Table2[1W Return vs Nifty]))/_xlfn.STDEV.P(Table2[1W Return vs Nifty])</f>
        <v>-1.0201555292273612</v>
      </c>
      <c r="O212">
        <v>10496.42</v>
      </c>
      <c r="P212">
        <v>10421.0772442575</v>
      </c>
      <c r="Q212">
        <v>9469.9161416217194</v>
      </c>
      <c r="R212">
        <v>59.404571787738</v>
      </c>
      <c r="S212" s="1">
        <f>(Table2[[#This Row],[Close Price]]-Table2[[#This Row],[20D EMA]])/Table2[[#This Row],[20D EMA]]</f>
        <v>1.7775584437360541E-2</v>
      </c>
      <c r="T212" s="1">
        <f>(Table2[[#This Row],[Close Price]]-Table2[[#This Row],[50D EMA]])/Table2[[#This Row],[50D EMA]]</f>
        <v>2.5133942451758703E-2</v>
      </c>
      <c r="U212" s="1">
        <f>(Table2[[#This Row],[Close Price]]-Table2[[#This Row],[200D EMA]])/Table2[[#This Row],[200D EMA]]</f>
        <v>0.12809869065752261</v>
      </c>
      <c r="V212">
        <v>0.827376110329478</v>
      </c>
      <c r="W212">
        <v>10250.049999999999</v>
      </c>
      <c r="X212">
        <v>10706</v>
      </c>
      <c r="Y212">
        <v>10200</v>
      </c>
      <c r="Z212">
        <v>10706</v>
      </c>
      <c r="AA212">
        <v>10200</v>
      </c>
      <c r="AB212">
        <v>10706</v>
      </c>
      <c r="AC212" s="1">
        <f>(Table2[[#This Row],[Close Price]]/Table2[[#This Row],[Day Low]])-1</f>
        <v>4.2238818347227758E-2</v>
      </c>
      <c r="AD212" s="1">
        <f>(Table2[[#This Row],[Day High]]/Table2[[#This Row],[Close Price]])-1</f>
        <v>2.1529532902742066E-3</v>
      </c>
      <c r="AE212" s="1">
        <f>(Table2[[#This Row],[Close Price]]/Table2[[#This Row],[Current Week Low]])-1</f>
        <v>4.7352941176470598E-2</v>
      </c>
      <c r="AF212" s="1">
        <f>(Table2[[#This Row],[Current Week High]]/Table2[[#This Row],[Close Price]])-1</f>
        <v>2.1529532902742066E-3</v>
      </c>
      <c r="AG212" s="1">
        <f>(Table2[[#This Row],[Close Price]]/Table2[[#This Row],[Current Month Low]])-1</f>
        <v>4.7352941176470598E-2</v>
      </c>
      <c r="AH212" s="1">
        <f>(Table2[[#This Row],[Current Month High]]/Table2[[#This Row],[Close Price]])-1</f>
        <v>2.1529532902742066E-3</v>
      </c>
      <c r="AI212">
        <v>6.2435645417953696</v>
      </c>
      <c r="AJ212">
        <v>45.207657960731503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0.01</v>
      </c>
      <c r="AM212" t="s">
        <v>3217</v>
      </c>
      <c r="AN212">
        <v>1.47</v>
      </c>
      <c r="AO212" t="s">
        <v>3217</v>
      </c>
      <c r="AP212">
        <v>7.3459356298138004E-2</v>
      </c>
      <c r="AQ212">
        <f>(Table2[[#This Row],[Sharpe Ratio]]-AVERAGE(Table2[Sharpe Ratio]))/_xlfn.STDEV.P(Table2[Sharpe Ratio])</f>
        <v>0.16148270891798083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6.3626487263627629E-2</v>
      </c>
      <c r="AS212">
        <f>_xlfn.RANK.AVG(Table2[[#This Row],[1Y Return vs Nifty Z-Score]],Table2[1Y Return vs Nifty Z-Score])</f>
        <v>312</v>
      </c>
      <c r="AT212">
        <f>_xlfn.RANK.AVG(Table2[[#This Row],[6M Return vs Nifty Z-Score]],Table2[6M Return vs Nifty Z-Score])</f>
        <v>140</v>
      </c>
      <c r="AU212">
        <f>_xlfn.RANK.AVG(Table2[[#This Row],[Sharpe Ratio Z-Score]],Table2[Sharpe Ratio Z-Score])</f>
        <v>307</v>
      </c>
      <c r="AV212">
        <f>(Table2[[#This Row],[Rank 1Y]]+Table2[[#This Row],[Rank 6M]]+Table2[[#This Row],[Rank Sharpe]])/3</f>
        <v>253</v>
      </c>
    </row>
    <row r="213" spans="1:48" x14ac:dyDescent="0.3">
      <c r="A213" t="s">
        <v>345</v>
      </c>
      <c r="B213" t="s">
        <v>346</v>
      </c>
      <c r="C213" t="s">
        <v>3184</v>
      </c>
      <c r="D213" t="s">
        <v>136</v>
      </c>
      <c r="E213">
        <v>74264.352950279994</v>
      </c>
      <c r="F213">
        <v>1724.15</v>
      </c>
      <c r="G213">
        <v>35.376412393048199</v>
      </c>
      <c r="H213">
        <f>(Table2[[#This Row],[1Y Return vs Nifty]]-AVERAGE(Table2[1Y Return vs Nifty]))/_xlfn.STDEV.P(Table2[1Y Return vs Nifty])</f>
        <v>0.36668263739383056</v>
      </c>
      <c r="I213">
        <v>4.1394532722146602</v>
      </c>
      <c r="J213">
        <f>(Table2[[#This Row],[1M Return vs Nifty]]-AVERAGE(Table2[1M Return vs Nifty]))/_xlfn.STDEV.P(Table2[1M Return vs Nifty])</f>
        <v>0.52177423657751654</v>
      </c>
      <c r="K213">
        <v>-5.7660057801797997</v>
      </c>
      <c r="L213">
        <f>(Table2[[#This Row],[6M Return vs Nifty]]-AVERAGE(Table2[6M Return vs Nifty]))/_xlfn.STDEV.P(Table2[6M Return vs Nifty])</f>
        <v>-0.42994716832774538</v>
      </c>
      <c r="M213">
        <v>-2.0994897930650298</v>
      </c>
      <c r="N213">
        <f>(Table2[[#This Row],[1W Return vs Nifty]]-AVERAGE(Table2[1W Return vs Nifty]))/_xlfn.STDEV.P(Table2[1W Return vs Nifty])</f>
        <v>-0.80875405232773778</v>
      </c>
      <c r="O213">
        <v>1661.47</v>
      </c>
      <c r="P213">
        <v>1696.8449893941599</v>
      </c>
      <c r="Q213">
        <v>1567.7447076902099</v>
      </c>
      <c r="R213">
        <v>61.646153553849302</v>
      </c>
      <c r="S213" s="1">
        <f>(Table2[[#This Row],[Close Price]]-Table2[[#This Row],[20D EMA]])/Table2[[#This Row],[20D EMA]]</f>
        <v>3.7725628509693264E-2</v>
      </c>
      <c r="T213" s="1">
        <f>(Table2[[#This Row],[Close Price]]-Table2[[#This Row],[50D EMA]])/Table2[[#This Row],[50D EMA]]</f>
        <v>1.6091635226850691E-2</v>
      </c>
      <c r="U213" s="1">
        <f>(Table2[[#This Row],[Close Price]]-Table2[[#This Row],[200D EMA]])/Table2[[#This Row],[200D EMA]]</f>
        <v>9.9764516214011195E-2</v>
      </c>
      <c r="V213">
        <v>0.88258506815103999</v>
      </c>
      <c r="W213">
        <v>1715</v>
      </c>
      <c r="X213">
        <v>1753.85</v>
      </c>
      <c r="Y213">
        <v>1615.9</v>
      </c>
      <c r="Z213">
        <v>1753.85</v>
      </c>
      <c r="AA213">
        <v>1615.9</v>
      </c>
      <c r="AB213">
        <v>1753.85</v>
      </c>
      <c r="AC213" s="1">
        <f>(Table2[[#This Row],[Close Price]]/Table2[[#This Row],[Day Low]])-1</f>
        <v>5.3352769679300138E-3</v>
      </c>
      <c r="AD213" s="1">
        <f>(Table2[[#This Row],[Day High]]/Table2[[#This Row],[Close Price]])-1</f>
        <v>1.7225879418844015E-2</v>
      </c>
      <c r="AE213" s="1">
        <f>(Table2[[#This Row],[Close Price]]/Table2[[#This Row],[Current Week Low]])-1</f>
        <v>6.6990531592301394E-2</v>
      </c>
      <c r="AF213" s="1">
        <f>(Table2[[#This Row],[Current Week High]]/Table2[[#This Row],[Close Price]])-1</f>
        <v>1.7225879418844015E-2</v>
      </c>
      <c r="AG213" s="1">
        <f>(Table2[[#This Row],[Close Price]]/Table2[[#This Row],[Current Month Low]])-1</f>
        <v>6.6990531592301394E-2</v>
      </c>
      <c r="AH213" s="1">
        <f>(Table2[[#This Row],[Current Month High]]/Table2[[#This Row],[Close Price]])-1</f>
        <v>1.7225879418844015E-2</v>
      </c>
      <c r="AI213">
        <v>20.337557637096499</v>
      </c>
      <c r="AJ213">
        <v>78.243564561149597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-0.1</v>
      </c>
      <c r="AM213" t="s">
        <v>3218</v>
      </c>
      <c r="AN213">
        <v>13.46</v>
      </c>
      <c r="AO213" t="s">
        <v>3217</v>
      </c>
      <c r="AP213">
        <v>0.153497311621169</v>
      </c>
      <c r="AQ213">
        <f>(Table2[[#This Row],[Sharpe Ratio]]-AVERAGE(Table2[Sharpe Ratio]))/_xlfn.STDEV.P(Table2[Sharpe Ratio])</f>
        <v>1.0930779412574554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3">
        <f>_xlfn.RANK.AVG(Table2[[#This Row],[1Y Return vs Nifty Z-Score]],Table2[1Y Return vs Nifty Z-Score])</f>
        <v>194</v>
      </c>
      <c r="AT213">
        <f>_xlfn.RANK.AVG(Table2[[#This Row],[6M Return vs Nifty Z-Score]],Table2[6M Return vs Nifty Z-Score])</f>
        <v>467</v>
      </c>
      <c r="AU213">
        <f>_xlfn.RANK.AVG(Table2[[#This Row],[Sharpe Ratio Z-Score]],Table2[Sharpe Ratio Z-Score])</f>
        <v>100</v>
      </c>
      <c r="AV213">
        <f>(Table2[[#This Row],[Rank 1Y]]+Table2[[#This Row],[Rank 6M]]+Table2[[#This Row],[Rank Sharpe]])/3</f>
        <v>253.66666666666666</v>
      </c>
    </row>
    <row r="214" spans="1:48" x14ac:dyDescent="0.3">
      <c r="A214" t="s">
        <v>47</v>
      </c>
      <c r="B214" t="s">
        <v>48</v>
      </c>
      <c r="C214" t="s">
        <v>3170</v>
      </c>
      <c r="D214" t="s">
        <v>21</v>
      </c>
      <c r="E214">
        <v>511662.14405467501</v>
      </c>
      <c r="F214">
        <v>1890.75</v>
      </c>
      <c r="G214">
        <v>20.647556488331599</v>
      </c>
      <c r="H214">
        <f>(Table2[[#This Row],[1Y Return vs Nifty]]-AVERAGE(Table2[1Y Return vs Nifty]))/_xlfn.STDEV.P(Table2[1Y Return vs Nifty])</f>
        <v>7.9145579391521378E-2</v>
      </c>
      <c r="I214">
        <v>5.6280481387050001</v>
      </c>
      <c r="J214">
        <f>(Table2[[#This Row],[1M Return vs Nifty]]-AVERAGE(Table2[1M Return vs Nifty]))/_xlfn.STDEV.P(Table2[1M Return vs Nifty])</f>
        <v>0.6793689195937116</v>
      </c>
      <c r="K214">
        <v>38.714241034313801</v>
      </c>
      <c r="L214">
        <f>(Table2[[#This Row],[6M Return vs Nifty]]-AVERAGE(Table2[6M Return vs Nifty]))/_xlfn.STDEV.P(Table2[6M Return vs Nifty])</f>
        <v>0.95836997200812091</v>
      </c>
      <c r="M214">
        <v>-2.1272439672928498</v>
      </c>
      <c r="N214">
        <f>(Table2[[#This Row],[1W Return vs Nifty]]-AVERAGE(Table2[1W Return vs Nifty]))/_xlfn.STDEV.P(Table2[1W Return vs Nifty])</f>
        <v>-0.81422851041034194</v>
      </c>
      <c r="O214">
        <v>1857.33</v>
      </c>
      <c r="P214">
        <v>1818.66310476474</v>
      </c>
      <c r="Q214">
        <v>1639.17202377736</v>
      </c>
      <c r="R214">
        <v>60.3668177423881</v>
      </c>
      <c r="S214" s="1">
        <f>(Table2[[#This Row],[Close Price]]-Table2[[#This Row],[20D EMA]])/Table2[[#This Row],[20D EMA]]</f>
        <v>1.7993571417034171E-2</v>
      </c>
      <c r="T214" s="1">
        <f>(Table2[[#This Row],[Close Price]]-Table2[[#This Row],[50D EMA]])/Table2[[#This Row],[50D EMA]]</f>
        <v>3.9637300084000501E-2</v>
      </c>
      <c r="U214" s="1">
        <f>(Table2[[#This Row],[Close Price]]-Table2[[#This Row],[200D EMA]])/Table2[[#This Row],[200D EMA]]</f>
        <v>0.15347869081055676</v>
      </c>
      <c r="V214">
        <v>1.1080368049748801</v>
      </c>
      <c r="W214">
        <v>1872.05</v>
      </c>
      <c r="X214">
        <v>1896.3</v>
      </c>
      <c r="Y214">
        <v>1835.45</v>
      </c>
      <c r="Z214">
        <v>1896.3</v>
      </c>
      <c r="AA214">
        <v>1835.45</v>
      </c>
      <c r="AB214">
        <v>1896.3</v>
      </c>
      <c r="AC214" s="1">
        <f>(Table2[[#This Row],[Close Price]]/Table2[[#This Row],[Day Low]])-1</f>
        <v>9.989049437782116E-3</v>
      </c>
      <c r="AD214" s="1">
        <f>(Table2[[#This Row],[Day High]]/Table2[[#This Row],[Close Price]])-1</f>
        <v>2.9353431178102962E-3</v>
      </c>
      <c r="AE214" s="1">
        <f>(Table2[[#This Row],[Close Price]]/Table2[[#This Row],[Current Week Low]])-1</f>
        <v>3.0128851235391885E-2</v>
      </c>
      <c r="AF214" s="1">
        <f>(Table2[[#This Row],[Current Week High]]/Table2[[#This Row],[Close Price]])-1</f>
        <v>2.9353431178102962E-3</v>
      </c>
      <c r="AG214" s="1">
        <f>(Table2[[#This Row],[Close Price]]/Table2[[#This Row],[Current Month Low]])-1</f>
        <v>3.0128851235391885E-2</v>
      </c>
      <c r="AH214" s="1">
        <f>(Table2[[#This Row],[Current Month High]]/Table2[[#This Row],[Close Price]])-1</f>
        <v>2.9353431178102962E-3</v>
      </c>
      <c r="AI214">
        <v>1.5443607034245601</v>
      </c>
      <c r="AJ214">
        <v>53.097165991902799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0.03</v>
      </c>
      <c r="AM214" t="s">
        <v>3217</v>
      </c>
      <c r="AN214">
        <v>1.39</v>
      </c>
      <c r="AO214" t="s">
        <v>3217</v>
      </c>
      <c r="AP214">
        <v>5.2384419854364997E-2</v>
      </c>
      <c r="AQ214">
        <f>(Table2[[#This Row],[Sharpe Ratio]]-AVERAGE(Table2[Sharpe Ratio]))/_xlfn.STDEV.P(Table2[Sharpe Ratio])</f>
        <v>-8.3817289484487981E-2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0.81883867109852382</v>
      </c>
      <c r="AS214">
        <f>_xlfn.RANK.AVG(Table2[[#This Row],[1Y Return vs Nifty Z-Score]],Table2[1Y Return vs Nifty Z-Score])</f>
        <v>285</v>
      </c>
      <c r="AT214">
        <f>_xlfn.RANK.AVG(Table2[[#This Row],[6M Return vs Nifty Z-Score]],Table2[6M Return vs Nifty Z-Score])</f>
        <v>100</v>
      </c>
      <c r="AU214">
        <f>_xlfn.RANK.AVG(Table2[[#This Row],[Sharpe Ratio Z-Score]],Table2[Sharpe Ratio Z-Score])</f>
        <v>378</v>
      </c>
      <c r="AV214">
        <f>(Table2[[#This Row],[Rank 1Y]]+Table2[[#This Row],[Rank 6M]]+Table2[[#This Row],[Rank Sharpe]])/3</f>
        <v>254.33333333333334</v>
      </c>
    </row>
    <row r="215" spans="1:48" x14ac:dyDescent="0.3">
      <c r="A215" t="s">
        <v>1079</v>
      </c>
      <c r="B215" t="s">
        <v>1080</v>
      </c>
      <c r="C215" t="s">
        <v>3173</v>
      </c>
      <c r="D215" t="s">
        <v>960</v>
      </c>
      <c r="E215">
        <v>12289.79732277</v>
      </c>
      <c r="F215">
        <v>608.70000000000005</v>
      </c>
      <c r="G215">
        <v>9.2420452697308395</v>
      </c>
      <c r="H215">
        <f>(Table2[[#This Row],[1Y Return vs Nifty]]-AVERAGE(Table2[1Y Return vs Nifty]))/_xlfn.STDEV.P(Table2[1Y Return vs Nifty])</f>
        <v>-0.1435130685051291</v>
      </c>
      <c r="I215">
        <v>-6.0537499687788898</v>
      </c>
      <c r="J215">
        <f>(Table2[[#This Row],[1M Return vs Nifty]]-AVERAGE(Table2[1M Return vs Nifty]))/_xlfn.STDEV.P(Table2[1M Return vs Nifty])</f>
        <v>-0.55736063742042108</v>
      </c>
      <c r="K215">
        <v>50.508752679692499</v>
      </c>
      <c r="L215">
        <f>(Table2[[#This Row],[6M Return vs Nifty]]-AVERAGE(Table2[6M Return vs Nifty]))/_xlfn.STDEV.P(Table2[6M Return vs Nifty])</f>
        <v>1.3265001837729238</v>
      </c>
      <c r="M215">
        <v>8.8215721886960097</v>
      </c>
      <c r="N215">
        <f>(Table2[[#This Row],[1W Return vs Nifty]]-AVERAGE(Table2[1W Return vs Nifty]))/_xlfn.STDEV.P(Table2[1W Return vs Nifty])</f>
        <v>1.3454046535271287</v>
      </c>
      <c r="O215">
        <v>574.85</v>
      </c>
      <c r="P215">
        <v>582.23771718910803</v>
      </c>
      <c r="Q215">
        <v>509.25552253964202</v>
      </c>
      <c r="R215">
        <v>71.670182459524298</v>
      </c>
      <c r="S215" s="1">
        <f>(Table2[[#This Row],[Close Price]]-Table2[[#This Row],[20D EMA]])/Table2[[#This Row],[20D EMA]]</f>
        <v>5.8884926502565924E-2</v>
      </c>
      <c r="T215" s="1">
        <f>(Table2[[#This Row],[Close Price]]-Table2[[#This Row],[50D EMA]])/Table2[[#This Row],[50D EMA]]</f>
        <v>4.5449276179916731E-2</v>
      </c>
      <c r="U215" s="1">
        <f>(Table2[[#This Row],[Close Price]]-Table2[[#This Row],[200D EMA]])/Table2[[#This Row],[200D EMA]]</f>
        <v>0.19527422494002894</v>
      </c>
      <c r="V215">
        <v>0.52597846952524097</v>
      </c>
      <c r="W215">
        <v>585.70000000000005</v>
      </c>
      <c r="X215">
        <v>613.4</v>
      </c>
      <c r="Y215">
        <v>576</v>
      </c>
      <c r="Z215">
        <v>613.4</v>
      </c>
      <c r="AA215">
        <v>576</v>
      </c>
      <c r="AB215">
        <v>613.4</v>
      </c>
      <c r="AC215" s="1">
        <f>(Table2[[#This Row],[Close Price]]/Table2[[#This Row],[Day Low]])-1</f>
        <v>3.9269250469523564E-2</v>
      </c>
      <c r="AD215" s="1">
        <f>(Table2[[#This Row],[Day High]]/Table2[[#This Row],[Close Price]])-1</f>
        <v>7.7213734187611127E-3</v>
      </c>
      <c r="AE215" s="1">
        <f>(Table2[[#This Row],[Close Price]]/Table2[[#This Row],[Current Week Low]])-1</f>
        <v>5.6770833333333437E-2</v>
      </c>
      <c r="AF215" s="1">
        <f>(Table2[[#This Row],[Current Week High]]/Table2[[#This Row],[Close Price]])-1</f>
        <v>7.7213734187611127E-3</v>
      </c>
      <c r="AG215" s="1">
        <f>(Table2[[#This Row],[Close Price]]/Table2[[#This Row],[Current Month Low]])-1</f>
        <v>5.6770833333333437E-2</v>
      </c>
      <c r="AH215" s="1">
        <f>(Table2[[#This Row],[Current Month High]]/Table2[[#This Row],[Close Price]])-1</f>
        <v>7.7213734187611127E-3</v>
      </c>
      <c r="AI215">
        <v>13.652045342533199</v>
      </c>
      <c r="AJ215">
        <v>77.205240174672497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0.21</v>
      </c>
      <c r="AM215" t="s">
        <v>3217</v>
      </c>
      <c r="AN215">
        <v>11.16</v>
      </c>
      <c r="AO215" t="s">
        <v>3217</v>
      </c>
      <c r="AP215">
        <v>6.2122447511151001E-2</v>
      </c>
      <c r="AQ215">
        <f>(Table2[[#This Row],[Sharpe Ratio]]-AVERAGE(Table2[Sharpe Ratio]))/_xlfn.STDEV.P(Table2[Sharpe Ratio])</f>
        <v>2.9527686668861342E-2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351</v>
      </c>
      <c r="AT215">
        <f>_xlfn.RANK.AVG(Table2[[#This Row],[6M Return vs Nifty Z-Score]],Table2[6M Return vs Nifty Z-Score])</f>
        <v>70</v>
      </c>
      <c r="AU215">
        <f>_xlfn.RANK.AVG(Table2[[#This Row],[Sharpe Ratio Z-Score]],Table2[Sharpe Ratio Z-Score])</f>
        <v>345</v>
      </c>
      <c r="AV215">
        <f>(Table2[[#This Row],[Rank 1Y]]+Table2[[#This Row],[Rank 6M]]+Table2[[#This Row],[Rank Sharpe]])/3</f>
        <v>255.33333333333334</v>
      </c>
    </row>
    <row r="216" spans="1:48" x14ac:dyDescent="0.3">
      <c r="A216" t="s">
        <v>931</v>
      </c>
      <c r="B216" t="s">
        <v>932</v>
      </c>
      <c r="C216" t="s">
        <v>3170</v>
      </c>
      <c r="D216" t="s">
        <v>21</v>
      </c>
      <c r="E216">
        <v>16332.563293020001</v>
      </c>
      <c r="F216">
        <v>2897.55</v>
      </c>
      <c r="G216">
        <v>202.23137975218799</v>
      </c>
      <c r="H216">
        <f>(Table2[[#This Row],[1Y Return vs Nifty]]-AVERAGE(Table2[1Y Return vs Nifty]))/_xlfn.STDEV.P(Table2[1Y Return vs Nifty])</f>
        <v>3.6240290828943791</v>
      </c>
      <c r="I216">
        <v>2.7720105767289498</v>
      </c>
      <c r="J216">
        <f>(Table2[[#This Row],[1M Return vs Nifty]]-AVERAGE(Table2[1M Return vs Nifty]))/_xlfn.STDEV.P(Table2[1M Return vs Nifty])</f>
        <v>0.37700570150526408</v>
      </c>
      <c r="K216">
        <v>15.386135126230201</v>
      </c>
      <c r="L216">
        <f>(Table2[[#This Row],[6M Return vs Nifty]]-AVERAGE(Table2[6M Return vs Nifty]))/_xlfn.STDEV.P(Table2[6M Return vs Nifty])</f>
        <v>0.23025329993044216</v>
      </c>
      <c r="M216">
        <v>-4.9357764488579896</v>
      </c>
      <c r="N216">
        <f>(Table2[[#This Row],[1W Return vs Nifty]]-AVERAGE(Table2[1W Return vs Nifty]))/_xlfn.STDEV.P(Table2[1W Return vs Nifty])</f>
        <v>-1.368206201036372</v>
      </c>
      <c r="O216">
        <v>2777.45</v>
      </c>
      <c r="P216">
        <v>2690.5861787461999</v>
      </c>
      <c r="Q216">
        <v>2233.0611426712198</v>
      </c>
      <c r="R216">
        <v>62.929197178419201</v>
      </c>
      <c r="S216" s="1">
        <f>(Table2[[#This Row],[Close Price]]-Table2[[#This Row],[20D EMA]])/Table2[[#This Row],[20D EMA]]</f>
        <v>4.3241102450089247E-2</v>
      </c>
      <c r="T216" s="1">
        <f>(Table2[[#This Row],[Close Price]]-Table2[[#This Row],[50D EMA]])/Table2[[#This Row],[50D EMA]]</f>
        <v>7.6921461534543517E-2</v>
      </c>
      <c r="U216" s="1">
        <f>(Table2[[#This Row],[Close Price]]-Table2[[#This Row],[200D EMA]])/Table2[[#This Row],[200D EMA]]</f>
        <v>0.29756859077038489</v>
      </c>
      <c r="V216">
        <v>1.52247229178998</v>
      </c>
      <c r="W216">
        <v>2780.05</v>
      </c>
      <c r="X216">
        <v>2970.9</v>
      </c>
      <c r="Y216">
        <v>2730</v>
      </c>
      <c r="Z216">
        <v>2970.9</v>
      </c>
      <c r="AA216">
        <v>2730</v>
      </c>
      <c r="AB216">
        <v>2970.9</v>
      </c>
      <c r="AC216" s="1">
        <f>(Table2[[#This Row],[Close Price]]/Table2[[#This Row],[Day Low]])-1</f>
        <v>4.2265426880811585E-2</v>
      </c>
      <c r="AD216" s="1">
        <f>(Table2[[#This Row],[Day High]]/Table2[[#This Row],[Close Price]])-1</f>
        <v>2.5314489827612974E-2</v>
      </c>
      <c r="AE216" s="1">
        <f>(Table2[[#This Row],[Close Price]]/Table2[[#This Row],[Current Week Low]])-1</f>
        <v>6.1373626373626422E-2</v>
      </c>
      <c r="AF216" s="1">
        <f>(Table2[[#This Row],[Current Week High]]/Table2[[#This Row],[Close Price]])-1</f>
        <v>2.5314489827612974E-2</v>
      </c>
      <c r="AG216" s="1">
        <f>(Table2[[#This Row],[Close Price]]/Table2[[#This Row],[Current Month Low]])-1</f>
        <v>6.1373626373626422E-2</v>
      </c>
      <c r="AH216" s="1">
        <f>(Table2[[#This Row],[Current Month High]]/Table2[[#This Row],[Close Price]])-1</f>
        <v>2.5314489827612974E-2</v>
      </c>
      <c r="AI216">
        <v>5.6064606305326903</v>
      </c>
      <c r="AJ216">
        <v>230.713918849512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0.16</v>
      </c>
      <c r="AM216" t="s">
        <v>3217</v>
      </c>
      <c r="AN216">
        <v>8.3000000000000007</v>
      </c>
      <c r="AO216" t="s">
        <v>3217</v>
      </c>
      <c r="AQ216">
        <f>(Table2[[#This Row],[Sharpe Ratio]]-AVERAGE(Table2[Sharpe Ratio]))/_xlfn.STDEV.P(Table2[Sharpe Ratio])</f>
        <v>-0.69354145832708192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2.1695404249666312</v>
      </c>
      <c r="AS216">
        <f>_xlfn.RANK.AVG(Table2[[#This Row],[1Y Return vs Nifty Z-Score]],Table2[1Y Return vs Nifty Z-Score])</f>
        <v>6</v>
      </c>
      <c r="AT216">
        <f>_xlfn.RANK.AVG(Table2[[#This Row],[6M Return vs Nifty Z-Score]],Table2[6M Return vs Nifty Z-Score])</f>
        <v>224</v>
      </c>
      <c r="AU216">
        <f>_xlfn.RANK.AVG(Table2[[#This Row],[Sharpe Ratio Z-Score]],Table2[Sharpe Ratio Z-Score])</f>
        <v>538.5</v>
      </c>
      <c r="AV216">
        <f>(Table2[[#This Row],[Rank 1Y]]+Table2[[#This Row],[Rank 6M]]+Table2[[#This Row],[Rank Sharpe]])/3</f>
        <v>256.16666666666669</v>
      </c>
    </row>
    <row r="217" spans="1:48" x14ac:dyDescent="0.3">
      <c r="A217" t="s">
        <v>919</v>
      </c>
      <c r="B217" t="s">
        <v>920</v>
      </c>
      <c r="C217" t="s">
        <v>3171</v>
      </c>
      <c r="D217" t="s">
        <v>210</v>
      </c>
      <c r="E217">
        <v>16711.44652632</v>
      </c>
      <c r="F217">
        <v>1299.25</v>
      </c>
      <c r="G217">
        <v>35.162700351431198</v>
      </c>
      <c r="H217">
        <f>(Table2[[#This Row],[1Y Return vs Nifty]]-AVERAGE(Table2[1Y Return vs Nifty]))/_xlfn.STDEV.P(Table2[1Y Return vs Nifty])</f>
        <v>0.36251054608519462</v>
      </c>
      <c r="I217">
        <v>-7.7222619190901396</v>
      </c>
      <c r="J217">
        <f>(Table2[[#This Row],[1M Return vs Nifty]]-AVERAGE(Table2[1M Return vs Nifty]))/_xlfn.STDEV.P(Table2[1M Return vs Nifty])</f>
        <v>-0.73400279697454385</v>
      </c>
      <c r="K217">
        <v>35.292316120533798</v>
      </c>
      <c r="L217">
        <f>(Table2[[#This Row],[6M Return vs Nifty]]-AVERAGE(Table2[6M Return vs Nifty]))/_xlfn.STDEV.P(Table2[6M Return vs Nifty])</f>
        <v>0.8515648764663597</v>
      </c>
      <c r="M217">
        <v>-0.118060981073799</v>
      </c>
      <c r="N217">
        <f>(Table2[[#This Row],[1W Return vs Nifty]]-AVERAGE(Table2[1W Return vs Nifty]))/_xlfn.STDEV.P(Table2[1W Return vs Nifty])</f>
        <v>-0.41792098751124246</v>
      </c>
      <c r="O217">
        <v>1293.8699999999999</v>
      </c>
      <c r="P217">
        <v>1260.9939335103099</v>
      </c>
      <c r="Q217">
        <v>1092.30729085237</v>
      </c>
      <c r="R217">
        <v>55.725634128350201</v>
      </c>
      <c r="S217" s="1">
        <f>(Table2[[#This Row],[Close Price]]-Table2[[#This Row],[20D EMA]])/Table2[[#This Row],[20D EMA]]</f>
        <v>4.1580684303678958E-3</v>
      </c>
      <c r="T217" s="1">
        <f>(Table2[[#This Row],[Close Price]]-Table2[[#This Row],[50D EMA]])/Table2[[#This Row],[50D EMA]]</f>
        <v>3.0338025800960185E-2</v>
      </c>
      <c r="U217" s="1">
        <f>(Table2[[#This Row],[Close Price]]-Table2[[#This Row],[200D EMA]])/Table2[[#This Row],[200D EMA]]</f>
        <v>0.18945466251181436</v>
      </c>
      <c r="V217">
        <v>0.39834434845058903</v>
      </c>
      <c r="W217">
        <v>1295.0999999999999</v>
      </c>
      <c r="X217">
        <v>1332.55</v>
      </c>
      <c r="Y217">
        <v>1287</v>
      </c>
      <c r="Z217">
        <v>1332.55</v>
      </c>
      <c r="AA217">
        <v>1287</v>
      </c>
      <c r="AB217">
        <v>1332.55</v>
      </c>
      <c r="AC217" s="1">
        <f>(Table2[[#This Row],[Close Price]]/Table2[[#This Row],[Day Low]])-1</f>
        <v>3.2043857617172211E-3</v>
      </c>
      <c r="AD217" s="1">
        <f>(Table2[[#This Row],[Day High]]/Table2[[#This Row],[Close Price]])-1</f>
        <v>2.5630171252645662E-2</v>
      </c>
      <c r="AE217" s="1">
        <f>(Table2[[#This Row],[Close Price]]/Table2[[#This Row],[Current Week Low]])-1</f>
        <v>9.5182595182594643E-3</v>
      </c>
      <c r="AF217" s="1">
        <f>(Table2[[#This Row],[Current Week High]]/Table2[[#This Row],[Close Price]])-1</f>
        <v>2.5630171252645662E-2</v>
      </c>
      <c r="AG217" s="1">
        <f>(Table2[[#This Row],[Close Price]]/Table2[[#This Row],[Current Month Low]])-1</f>
        <v>9.5182595182594643E-3</v>
      </c>
      <c r="AH217" s="1">
        <f>(Table2[[#This Row],[Current Month High]]/Table2[[#This Row],[Close Price]])-1</f>
        <v>2.5630171252645662E-2</v>
      </c>
      <c r="AI217">
        <v>7.7544737348470303</v>
      </c>
      <c r="AJ217">
        <v>62.001246882792998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0.02</v>
      </c>
      <c r="AM217" t="s">
        <v>3217</v>
      </c>
      <c r="AN217">
        <v>3.64</v>
      </c>
      <c r="AO217" t="s">
        <v>3217</v>
      </c>
      <c r="AP217">
        <v>2.0036465830663999E-2</v>
      </c>
      <c r="AQ217">
        <f>(Table2[[#This Row],[Sharpe Ratio]]-AVERAGE(Table2[Sharpe Ratio]))/_xlfn.STDEV.P(Table2[Sharpe Ratio])</f>
        <v>-0.46032865365904152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-0.39817701559327351</v>
      </c>
      <c r="AS217">
        <f>_xlfn.RANK.AVG(Table2[[#This Row],[1Y Return vs Nifty Z-Score]],Table2[1Y Return vs Nifty Z-Score])</f>
        <v>197</v>
      </c>
      <c r="AT217">
        <f>_xlfn.RANK.AVG(Table2[[#This Row],[6M Return vs Nifty Z-Score]],Table2[6M Return vs Nifty Z-Score])</f>
        <v>111</v>
      </c>
      <c r="AU217">
        <f>_xlfn.RANK.AVG(Table2[[#This Row],[Sharpe Ratio Z-Score]],Table2[Sharpe Ratio Z-Score])</f>
        <v>463</v>
      </c>
      <c r="AV217">
        <f>(Table2[[#This Row],[Rank 1Y]]+Table2[[#This Row],[Rank 6M]]+Table2[[#This Row],[Rank Sharpe]])/3</f>
        <v>257</v>
      </c>
    </row>
    <row r="218" spans="1:48" x14ac:dyDescent="0.3">
      <c r="A218" t="s">
        <v>229</v>
      </c>
      <c r="B218" t="s">
        <v>230</v>
      </c>
      <c r="C218" t="s">
        <v>3173</v>
      </c>
      <c r="D218" t="s">
        <v>231</v>
      </c>
      <c r="E218">
        <v>112226.599863635</v>
      </c>
      <c r="F218">
        <v>1532.2</v>
      </c>
      <c r="G218">
        <v>25.205800855732299</v>
      </c>
      <c r="H218">
        <f>(Table2[[#This Row],[1Y Return vs Nifty]]-AVERAGE(Table2[1Y Return vs Nifty]))/_xlfn.STDEV.P(Table2[1Y Return vs Nifty])</f>
        <v>0.16813172899722714</v>
      </c>
      <c r="I218">
        <v>5.1570005191466697</v>
      </c>
      <c r="J218">
        <f>(Table2[[#This Row],[1M Return vs Nifty]]-AVERAGE(Table2[1M Return vs Nifty]))/_xlfn.STDEV.P(Table2[1M Return vs Nifty])</f>
        <v>0.6295000116988112</v>
      </c>
      <c r="K218">
        <v>24.597334539631301</v>
      </c>
      <c r="L218">
        <f>(Table2[[#This Row],[6M Return vs Nifty]]-AVERAGE(Table2[6M Return vs Nifty]))/_xlfn.STDEV.P(Table2[6M Return vs Nifty])</f>
        <v>0.51775318908369916</v>
      </c>
      <c r="M218">
        <v>2.0165019672561999</v>
      </c>
      <c r="N218">
        <f>(Table2[[#This Row],[1W Return vs Nifty]]-AVERAGE(Table2[1W Return vs Nifty]))/_xlfn.STDEV.P(Table2[1W Return vs Nifty])</f>
        <v>3.1174944623607289E-3</v>
      </c>
      <c r="O218">
        <v>1496.42</v>
      </c>
      <c r="P218">
        <v>1483.2579753653699</v>
      </c>
      <c r="Q218">
        <v>1346.6781051554899</v>
      </c>
      <c r="R218">
        <v>72.4215413078457</v>
      </c>
      <c r="S218" s="1">
        <f>(Table2[[#This Row],[Close Price]]-Table2[[#This Row],[20D EMA]])/Table2[[#This Row],[20D EMA]]</f>
        <v>2.3910399486775084E-2</v>
      </c>
      <c r="T218" s="1">
        <f>(Table2[[#This Row],[Close Price]]-Table2[[#This Row],[50D EMA]])/Table2[[#This Row],[50D EMA]]</f>
        <v>3.2996299664307727E-2</v>
      </c>
      <c r="U218" s="1">
        <f>(Table2[[#This Row],[Close Price]]-Table2[[#This Row],[200D EMA]])/Table2[[#This Row],[200D EMA]]</f>
        <v>0.13776261315475197</v>
      </c>
      <c r="V218">
        <v>1.2670575396737001</v>
      </c>
      <c r="W218">
        <v>1513.1</v>
      </c>
      <c r="X218">
        <v>1545</v>
      </c>
      <c r="Y218">
        <v>1513.1</v>
      </c>
      <c r="Z218">
        <v>1552.85</v>
      </c>
      <c r="AA218">
        <v>1513.1</v>
      </c>
      <c r="AB218">
        <v>1552.85</v>
      </c>
      <c r="AC218" s="1">
        <f>(Table2[[#This Row],[Close Price]]/Table2[[#This Row],[Day Low]])-1</f>
        <v>1.2623091666116082E-2</v>
      </c>
      <c r="AD218" s="1">
        <f>(Table2[[#This Row],[Day High]]/Table2[[#This Row],[Close Price]])-1</f>
        <v>8.3540007831874874E-3</v>
      </c>
      <c r="AE218" s="1">
        <f>(Table2[[#This Row],[Close Price]]/Table2[[#This Row],[Current Week Low]])-1</f>
        <v>1.2623091666116082E-2</v>
      </c>
      <c r="AF218" s="1">
        <f>(Table2[[#This Row],[Current Week High]]/Table2[[#This Row],[Close Price]])-1</f>
        <v>1.3477352826001709E-2</v>
      </c>
      <c r="AG218" s="1">
        <f>(Table2[[#This Row],[Close Price]]/Table2[[#This Row],[Current Month Low]])-1</f>
        <v>1.2623091666116082E-2</v>
      </c>
      <c r="AH218" s="1">
        <f>(Table2[[#This Row],[Current Month High]]/Table2[[#This Row],[Close Price]])-1</f>
        <v>1.3477352826001709E-2</v>
      </c>
      <c r="AI218">
        <v>7.5251272679806602</v>
      </c>
      <c r="AJ218">
        <v>48.361171629145403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0.1</v>
      </c>
      <c r="AM218" t="s">
        <v>3217</v>
      </c>
      <c r="AN218">
        <v>8.07</v>
      </c>
      <c r="AO218" t="s">
        <v>3217</v>
      </c>
      <c r="AP218">
        <v>5.8059348285647003E-2</v>
      </c>
      <c r="AQ218">
        <f>(Table2[[#This Row],[Sharpe Ratio]]-AVERAGE(Table2[Sharpe Ratio]))/_xlfn.STDEV.P(Table2[Sharpe Ratio])</f>
        <v>-1.7764424326789641E-2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1.3007379999153084</v>
      </c>
      <c r="AS218">
        <f>_xlfn.RANK.AVG(Table2[[#This Row],[1Y Return vs Nifty Z-Score]],Table2[1Y Return vs Nifty Z-Score])</f>
        <v>257</v>
      </c>
      <c r="AT218">
        <f>_xlfn.RANK.AVG(Table2[[#This Row],[6M Return vs Nifty Z-Score]],Table2[6M Return vs Nifty Z-Score])</f>
        <v>162</v>
      </c>
      <c r="AU218">
        <f>_xlfn.RANK.AVG(Table2[[#This Row],[Sharpe Ratio Z-Score]],Table2[Sharpe Ratio Z-Score])</f>
        <v>362</v>
      </c>
      <c r="AV218">
        <f>(Table2[[#This Row],[Rank 1Y]]+Table2[[#This Row],[Rank 6M]]+Table2[[#This Row],[Rank Sharpe]])/3</f>
        <v>260.33333333333331</v>
      </c>
    </row>
    <row r="219" spans="1:48" x14ac:dyDescent="0.3">
      <c r="A219" t="s">
        <v>760</v>
      </c>
      <c r="B219" t="s">
        <v>761</v>
      </c>
      <c r="C219" t="s">
        <v>3175</v>
      </c>
      <c r="D219" t="s">
        <v>51</v>
      </c>
      <c r="E219">
        <v>22990.98007206</v>
      </c>
      <c r="F219">
        <v>2197.65</v>
      </c>
      <c r="G219">
        <v>42.7915111831012</v>
      </c>
      <c r="H219">
        <f>(Table2[[#This Row],[1Y Return vs Nifty]]-AVERAGE(Table2[1Y Return vs Nifty]))/_xlfn.STDEV.P(Table2[1Y Return vs Nifty])</f>
        <v>0.51144036363416656</v>
      </c>
      <c r="I219">
        <v>17.000149731510501</v>
      </c>
      <c r="J219">
        <f>(Table2[[#This Row],[1M Return vs Nifty]]-AVERAGE(Table2[1M Return vs Nifty]))/_xlfn.STDEV.P(Table2[1M Return vs Nifty])</f>
        <v>1.8833115006746055</v>
      </c>
      <c r="K219">
        <v>46.757600872742501</v>
      </c>
      <c r="L219">
        <f>(Table2[[#This Row],[6M Return vs Nifty]]-AVERAGE(Table2[6M Return vs Nifty]))/_xlfn.STDEV.P(Table2[6M Return vs Nifty])</f>
        <v>1.2094192608340335</v>
      </c>
      <c r="M219">
        <v>4.4464917898436802</v>
      </c>
      <c r="N219">
        <f>(Table2[[#This Row],[1W Return vs Nifty]]-AVERAGE(Table2[1W Return vs Nifty]))/_xlfn.STDEV.P(Table2[1W Return vs Nifty])</f>
        <v>0.4824283655303645</v>
      </c>
      <c r="O219">
        <v>2008.83</v>
      </c>
      <c r="P219">
        <v>1940.2952096245999</v>
      </c>
      <c r="Q219">
        <v>1697.96879673378</v>
      </c>
      <c r="R219">
        <v>83.362112153637895</v>
      </c>
      <c r="S219" s="1">
        <f>(Table2[[#This Row],[Close Price]]-Table2[[#This Row],[20D EMA]])/Table2[[#This Row],[20D EMA]]</f>
        <v>9.3995012021923299E-2</v>
      </c>
      <c r="T219" s="1">
        <f>(Table2[[#This Row],[Close Price]]-Table2[[#This Row],[50D EMA]])/Table2[[#This Row],[50D EMA]]</f>
        <v>0.13263692509202871</v>
      </c>
      <c r="U219" s="1">
        <f>(Table2[[#This Row],[Close Price]]-Table2[[#This Row],[200D EMA]])/Table2[[#This Row],[200D EMA]]</f>
        <v>0.29428173487487463</v>
      </c>
      <c r="V219">
        <v>0.545530362340509</v>
      </c>
      <c r="W219">
        <v>2167</v>
      </c>
      <c r="X219">
        <v>2220</v>
      </c>
      <c r="Y219">
        <v>2129.9</v>
      </c>
      <c r="Z219">
        <v>2220</v>
      </c>
      <c r="AA219">
        <v>2129.9</v>
      </c>
      <c r="AB219">
        <v>2220</v>
      </c>
      <c r="AC219" s="1">
        <f>(Table2[[#This Row],[Close Price]]/Table2[[#This Row],[Day Low]])-1</f>
        <v>1.4143977849561562E-2</v>
      </c>
      <c r="AD219" s="1">
        <f>(Table2[[#This Row],[Day High]]/Table2[[#This Row],[Close Price]])-1</f>
        <v>1.0169954269333203E-2</v>
      </c>
      <c r="AE219" s="1">
        <f>(Table2[[#This Row],[Close Price]]/Table2[[#This Row],[Current Week Low]])-1</f>
        <v>3.18090051176112E-2</v>
      </c>
      <c r="AF219" s="1">
        <f>(Table2[[#This Row],[Current Week High]]/Table2[[#This Row],[Close Price]])-1</f>
        <v>1.0169954269333203E-2</v>
      </c>
      <c r="AG219" s="1">
        <f>(Table2[[#This Row],[Close Price]]/Table2[[#This Row],[Current Month Low]])-1</f>
        <v>3.18090051176112E-2</v>
      </c>
      <c r="AH219" s="1">
        <f>(Table2[[#This Row],[Current Month High]]/Table2[[#This Row],[Close Price]])-1</f>
        <v>1.0169954269333203E-2</v>
      </c>
      <c r="AI219">
        <v>21.220394512319899</v>
      </c>
      <c r="AJ219">
        <v>70.492629945694304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0.14000000000000001</v>
      </c>
      <c r="AM219" t="s">
        <v>3217</v>
      </c>
      <c r="AN219">
        <v>18.55</v>
      </c>
      <c r="AO219" t="s">
        <v>3217</v>
      </c>
      <c r="AQ219">
        <f>(Table2[[#This Row],[Sharpe Ratio]]-AVERAGE(Table2[Sharpe Ratio]))/_xlfn.STDEV.P(Table2[Sharpe Ratio])</f>
        <v>-0.69354145832708192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3.3930580323460884</v>
      </c>
      <c r="AS219">
        <f>_xlfn.RANK.AVG(Table2[[#This Row],[1Y Return vs Nifty Z-Score]],Table2[1Y Return vs Nifty Z-Score])</f>
        <v>163</v>
      </c>
      <c r="AT219">
        <f>_xlfn.RANK.AVG(Table2[[#This Row],[6M Return vs Nifty Z-Score]],Table2[6M Return vs Nifty Z-Score])</f>
        <v>80</v>
      </c>
      <c r="AU219">
        <f>_xlfn.RANK.AVG(Table2[[#This Row],[Sharpe Ratio Z-Score]],Table2[Sharpe Ratio Z-Score])</f>
        <v>538.5</v>
      </c>
      <c r="AV219">
        <f>(Table2[[#This Row],[Rank 1Y]]+Table2[[#This Row],[Rank 6M]]+Table2[[#This Row],[Rank Sharpe]])/3</f>
        <v>260.5</v>
      </c>
    </row>
    <row r="220" spans="1:48" x14ac:dyDescent="0.3">
      <c r="A220" t="s">
        <v>1298</v>
      </c>
      <c r="B220" t="s">
        <v>1299</v>
      </c>
      <c r="C220" t="s">
        <v>3179</v>
      </c>
      <c r="D220" t="s">
        <v>1300</v>
      </c>
      <c r="E220">
        <v>9096.8380626750004</v>
      </c>
      <c r="F220">
        <v>285.45</v>
      </c>
      <c r="G220">
        <v>23.5701312999287</v>
      </c>
      <c r="H220">
        <f>(Table2[[#This Row],[1Y Return vs Nifty]]-AVERAGE(Table2[1Y Return vs Nifty]))/_xlfn.STDEV.P(Table2[1Y Return vs Nifty])</f>
        <v>0.13620015094511909</v>
      </c>
      <c r="I220">
        <v>-5.1189406358770198</v>
      </c>
      <c r="J220">
        <f>(Table2[[#This Row],[1M Return vs Nifty]]-AVERAGE(Table2[1M Return vs Nifty]))/_xlfn.STDEV.P(Table2[1M Return vs Nifty])</f>
        <v>-0.45839416654538068</v>
      </c>
      <c r="K220">
        <v>51.711467760571701</v>
      </c>
      <c r="L220">
        <f>(Table2[[#This Row],[6M Return vs Nifty]]-AVERAGE(Table2[6M Return vs Nifty]))/_xlfn.STDEV.P(Table2[6M Return vs Nifty])</f>
        <v>1.3640393181371908</v>
      </c>
      <c r="M220">
        <v>-4.5992415504867399</v>
      </c>
      <c r="N220">
        <f>(Table2[[#This Row],[1W Return vs Nifty]]-AVERAGE(Table2[1W Return vs Nifty]))/_xlfn.STDEV.P(Table2[1W Return vs Nifty])</f>
        <v>-1.3018253323661706</v>
      </c>
      <c r="O220">
        <v>264.54000000000002</v>
      </c>
      <c r="P220">
        <v>260.25020853977998</v>
      </c>
      <c r="Q220">
        <v>231.40995840804001</v>
      </c>
      <c r="R220">
        <v>68.976969931051201</v>
      </c>
      <c r="S220" s="1">
        <f>(Table2[[#This Row],[Close Price]]-Table2[[#This Row],[20D EMA]])/Table2[[#This Row],[20D EMA]]</f>
        <v>7.9042866863234168E-2</v>
      </c>
      <c r="T220" s="1">
        <f>(Table2[[#This Row],[Close Price]]-Table2[[#This Row],[50D EMA]])/Table2[[#This Row],[50D EMA]]</f>
        <v>9.682909228627247E-2</v>
      </c>
      <c r="U220" s="1">
        <f>(Table2[[#This Row],[Close Price]]-Table2[[#This Row],[200D EMA]])/Table2[[#This Row],[200D EMA]]</f>
        <v>0.23352513419786533</v>
      </c>
      <c r="V220">
        <v>0.96746300996577095</v>
      </c>
      <c r="W220">
        <v>261.39999999999998</v>
      </c>
      <c r="X220">
        <v>287.8</v>
      </c>
      <c r="Y220">
        <v>256.39999999999998</v>
      </c>
      <c r="Z220">
        <v>287.8</v>
      </c>
      <c r="AA220">
        <v>256.39999999999998</v>
      </c>
      <c r="AB220">
        <v>287.8</v>
      </c>
      <c r="AC220" s="1">
        <f>(Table2[[#This Row],[Close Price]]/Table2[[#This Row],[Day Low]])-1</f>
        <v>9.2004590665646591E-2</v>
      </c>
      <c r="AD220" s="1">
        <f>(Table2[[#This Row],[Day High]]/Table2[[#This Row],[Close Price]])-1</f>
        <v>8.2326151690315097E-3</v>
      </c>
      <c r="AE220" s="1">
        <f>(Table2[[#This Row],[Close Price]]/Table2[[#This Row],[Current Week Low]])-1</f>
        <v>0.11329953198127929</v>
      </c>
      <c r="AF220" s="1">
        <f>(Table2[[#This Row],[Current Week High]]/Table2[[#This Row],[Close Price]])-1</f>
        <v>8.2326151690315097E-3</v>
      </c>
      <c r="AG220" s="1">
        <f>(Table2[[#This Row],[Close Price]]/Table2[[#This Row],[Current Month Low]])-1</f>
        <v>0.11329953198127929</v>
      </c>
      <c r="AH220" s="1">
        <f>(Table2[[#This Row],[Current Month High]]/Table2[[#This Row],[Close Price]])-1</f>
        <v>8.2326151690315097E-3</v>
      </c>
      <c r="AI220">
        <v>0.82326151690315097</v>
      </c>
      <c r="AJ220">
        <v>68.307783018867894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0.25</v>
      </c>
      <c r="AM220" t="s">
        <v>3217</v>
      </c>
      <c r="AN220">
        <v>9.26</v>
      </c>
      <c r="AO220" t="s">
        <v>3217</v>
      </c>
      <c r="AP220">
        <v>2.2888489218341E-2</v>
      </c>
      <c r="AQ220">
        <f>(Table2[[#This Row],[Sharpe Ratio]]-AVERAGE(Table2[Sharpe Ratio]))/_xlfn.STDEV.P(Table2[Sharpe Ratio])</f>
        <v>-0.42713276078849943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-0.68711279061774078</v>
      </c>
      <c r="AS220">
        <f>_xlfn.RANK.AVG(Table2[[#This Row],[1Y Return vs Nifty Z-Score]],Table2[1Y Return vs Nifty Z-Score])</f>
        <v>265</v>
      </c>
      <c r="AT220">
        <f>_xlfn.RANK.AVG(Table2[[#This Row],[6M Return vs Nifty Z-Score]],Table2[6M Return vs Nifty Z-Score])</f>
        <v>65</v>
      </c>
      <c r="AU220">
        <f>_xlfn.RANK.AVG(Table2[[#This Row],[Sharpe Ratio Z-Score]],Table2[Sharpe Ratio Z-Score])</f>
        <v>453</v>
      </c>
      <c r="AV220">
        <f>(Table2[[#This Row],[Rank 1Y]]+Table2[[#This Row],[Rank 6M]]+Table2[[#This Row],[Rank Sharpe]])/3</f>
        <v>261</v>
      </c>
    </row>
    <row r="221" spans="1:48" x14ac:dyDescent="0.3">
      <c r="A221" t="s">
        <v>940</v>
      </c>
      <c r="B221" t="s">
        <v>941</v>
      </c>
      <c r="C221" t="s">
        <v>3179</v>
      </c>
      <c r="D221" t="s">
        <v>270</v>
      </c>
      <c r="E221">
        <v>16174.23468014</v>
      </c>
      <c r="F221">
        <v>1114.5999999999999</v>
      </c>
      <c r="G221">
        <v>67.005309102620501</v>
      </c>
      <c r="H221">
        <f>(Table2[[#This Row],[1Y Return vs Nifty]]-AVERAGE(Table2[1Y Return vs Nifty]))/_xlfn.STDEV.P(Table2[1Y Return vs Nifty])</f>
        <v>0.98414267411107648</v>
      </c>
      <c r="I221">
        <v>-5.9695537885218499</v>
      </c>
      <c r="J221">
        <f>(Table2[[#This Row],[1M Return vs Nifty]]-AVERAGE(Table2[1M Return vs Nifty]))/_xlfn.STDEV.P(Table2[1M Return vs Nifty])</f>
        <v>-0.5484469493260461</v>
      </c>
      <c r="K221">
        <v>-20.6161688709091</v>
      </c>
      <c r="L221">
        <f>(Table2[[#This Row],[6M Return vs Nifty]]-AVERAGE(Table2[6M Return vs Nifty]))/_xlfn.STDEV.P(Table2[6M Return vs Nifty])</f>
        <v>-0.8934503507994016</v>
      </c>
      <c r="M221">
        <v>-2.52777631504817</v>
      </c>
      <c r="N221">
        <f>(Table2[[#This Row],[1W Return vs Nifty]]-AVERAGE(Table2[1W Return vs Nifty]))/_xlfn.STDEV.P(Table2[1W Return vs Nifty])</f>
        <v>-0.89323275425902315</v>
      </c>
      <c r="O221">
        <v>1122.6400000000001</v>
      </c>
      <c r="P221">
        <v>1153.18917027926</v>
      </c>
      <c r="Q221">
        <v>1089.0073612358799</v>
      </c>
      <c r="R221">
        <v>49.030008089827199</v>
      </c>
      <c r="S221" s="1">
        <f>(Table2[[#This Row],[Close Price]]-Table2[[#This Row],[20D EMA]])/Table2[[#This Row],[20D EMA]]</f>
        <v>-7.1616903014325075E-3</v>
      </c>
      <c r="T221" s="1">
        <f>(Table2[[#This Row],[Close Price]]-Table2[[#This Row],[50D EMA]])/Table2[[#This Row],[50D EMA]]</f>
        <v>-3.3463000931508238E-2</v>
      </c>
      <c r="U221" s="1">
        <f>(Table2[[#This Row],[Close Price]]-Table2[[#This Row],[200D EMA]])/Table2[[#This Row],[200D EMA]]</f>
        <v>2.3500886839805873E-2</v>
      </c>
      <c r="V221">
        <v>0.91379034114461999</v>
      </c>
      <c r="W221">
        <v>1088.0999999999999</v>
      </c>
      <c r="X221">
        <v>1130</v>
      </c>
      <c r="Y221">
        <v>1087</v>
      </c>
      <c r="Z221">
        <v>1130</v>
      </c>
      <c r="AA221">
        <v>1087</v>
      </c>
      <c r="AB221">
        <v>1130</v>
      </c>
      <c r="AC221" s="1">
        <f>(Table2[[#This Row],[Close Price]]/Table2[[#This Row],[Day Low]])-1</f>
        <v>2.4354379193088915E-2</v>
      </c>
      <c r="AD221" s="1">
        <f>(Table2[[#This Row],[Day High]]/Table2[[#This Row],[Close Price]])-1</f>
        <v>1.3816615826305556E-2</v>
      </c>
      <c r="AE221" s="1">
        <f>(Table2[[#This Row],[Close Price]]/Table2[[#This Row],[Current Week Low]])-1</f>
        <v>2.5390984360625479E-2</v>
      </c>
      <c r="AF221" s="1">
        <f>(Table2[[#This Row],[Current Week High]]/Table2[[#This Row],[Close Price]])-1</f>
        <v>1.3816615826305556E-2</v>
      </c>
      <c r="AG221" s="1">
        <f>(Table2[[#This Row],[Close Price]]/Table2[[#This Row],[Current Month Low]])-1</f>
        <v>2.5390984360625479E-2</v>
      </c>
      <c r="AH221" s="1">
        <f>(Table2[[#This Row],[Current Month High]]/Table2[[#This Row],[Close Price]])-1</f>
        <v>1.3816615826305556E-2</v>
      </c>
      <c r="AI221">
        <v>30.091512650278101</v>
      </c>
      <c r="AJ221">
        <v>93.641417651146597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-0.1</v>
      </c>
      <c r="AM221" t="s">
        <v>3218</v>
      </c>
      <c r="AN221">
        <v>1.65</v>
      </c>
      <c r="AO221" t="s">
        <v>3217</v>
      </c>
      <c r="AP221">
        <v>0.18490463627273199</v>
      </c>
      <c r="AQ221">
        <f>(Table2[[#This Row],[Sharpe Ratio]]-AVERAGE(Table2[Sharpe Ratio]))/_xlfn.STDEV.P(Table2[Sharpe Ratio])</f>
        <v>1.4586409268165685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92</v>
      </c>
      <c r="AT221">
        <f>_xlfn.RANK.AVG(Table2[[#This Row],[6M Return vs Nifty Z-Score]],Table2[6M Return vs Nifty Z-Score])</f>
        <v>645</v>
      </c>
      <c r="AU221">
        <f>_xlfn.RANK.AVG(Table2[[#This Row],[Sharpe Ratio Z-Score]],Table2[Sharpe Ratio Z-Score])</f>
        <v>48</v>
      </c>
      <c r="AV221">
        <f>(Table2[[#This Row],[Rank 1Y]]+Table2[[#This Row],[Rank 6M]]+Table2[[#This Row],[Rank Sharpe]])/3</f>
        <v>261.66666666666669</v>
      </c>
    </row>
    <row r="222" spans="1:48" x14ac:dyDescent="0.3">
      <c r="A222" t="s">
        <v>1792</v>
      </c>
      <c r="B222" t="s">
        <v>1793</v>
      </c>
      <c r="C222" t="s">
        <v>3179</v>
      </c>
      <c r="D222" t="s">
        <v>169</v>
      </c>
      <c r="E222">
        <v>4535.7070000000003</v>
      </c>
      <c r="F222">
        <v>4013.9</v>
      </c>
      <c r="G222">
        <v>79.932837865979195</v>
      </c>
      <c r="H222">
        <f>(Table2[[#This Row],[1Y Return vs Nifty]]-AVERAGE(Table2[1Y Return vs Nifty]))/_xlfn.STDEV.P(Table2[1Y Return vs Nifty])</f>
        <v>1.2365141829304447</v>
      </c>
      <c r="I222">
        <v>-17.200428515742001</v>
      </c>
      <c r="J222">
        <f>(Table2[[#This Row],[1M Return vs Nifty]]-AVERAGE(Table2[1M Return vs Nifty]))/_xlfn.STDEV.P(Table2[1M Return vs Nifty])</f>
        <v>-1.7374381130560475</v>
      </c>
      <c r="K222">
        <v>-17.186069017535502</v>
      </c>
      <c r="L222">
        <f>(Table2[[#This Row],[6M Return vs Nifty]]-AVERAGE(Table2[6M Return vs Nifty]))/_xlfn.STDEV.P(Table2[6M Return vs Nifty])</f>
        <v>-0.78639009910245239</v>
      </c>
      <c r="M222">
        <v>-0.67062884701793601</v>
      </c>
      <c r="N222">
        <f>(Table2[[#This Row],[1W Return vs Nifty]]-AVERAGE(Table2[1W Return vs Nifty]))/_xlfn.STDEV.P(Table2[1W Return vs Nifty])</f>
        <v>-0.52691394817634318</v>
      </c>
      <c r="O222">
        <v>4000.08</v>
      </c>
      <c r="P222">
        <v>4292.1752373774298</v>
      </c>
      <c r="Q222">
        <v>4045.3316242895999</v>
      </c>
      <c r="R222">
        <v>57.530554813254</v>
      </c>
      <c r="S222" s="1">
        <f>(Table2[[#This Row],[Close Price]]-Table2[[#This Row],[20D EMA]])/Table2[[#This Row],[20D EMA]]</f>
        <v>3.4549309013820135E-3</v>
      </c>
      <c r="T222" s="1">
        <f>(Table2[[#This Row],[Close Price]]-Table2[[#This Row],[50D EMA]])/Table2[[#This Row],[50D EMA]]</f>
        <v>-6.4833149158061668E-2</v>
      </c>
      <c r="U222" s="1">
        <f>(Table2[[#This Row],[Close Price]]-Table2[[#This Row],[200D EMA]])/Table2[[#This Row],[200D EMA]]</f>
        <v>-7.7698510799147332E-3</v>
      </c>
      <c r="V222">
        <v>1.0621480396341101</v>
      </c>
      <c r="W222">
        <v>3873</v>
      </c>
      <c r="X222">
        <v>4034.95</v>
      </c>
      <c r="Y222">
        <v>3834.05</v>
      </c>
      <c r="Z222">
        <v>4034.95</v>
      </c>
      <c r="AA222">
        <v>3834.05</v>
      </c>
      <c r="AB222">
        <v>4034.95</v>
      </c>
      <c r="AC222" s="1">
        <f>(Table2[[#This Row],[Close Price]]/Table2[[#This Row],[Day Low]])-1</f>
        <v>3.6380067131422722E-2</v>
      </c>
      <c r="AD222" s="1">
        <f>(Table2[[#This Row],[Day High]]/Table2[[#This Row],[Close Price]])-1</f>
        <v>5.2442761404118965E-3</v>
      </c>
      <c r="AE222" s="1">
        <f>(Table2[[#This Row],[Close Price]]/Table2[[#This Row],[Current Week Low]])-1</f>
        <v>4.6908621431645425E-2</v>
      </c>
      <c r="AF222" s="1">
        <f>(Table2[[#This Row],[Current Week High]]/Table2[[#This Row],[Close Price]])-1</f>
        <v>5.2442761404118965E-3</v>
      </c>
      <c r="AG222" s="1">
        <f>(Table2[[#This Row],[Close Price]]/Table2[[#This Row],[Current Month Low]])-1</f>
        <v>4.6908621431645425E-2</v>
      </c>
      <c r="AH222" s="1">
        <f>(Table2[[#This Row],[Current Month High]]/Table2[[#This Row],[Close Price]])-1</f>
        <v>5.2442761404118965E-3</v>
      </c>
      <c r="AI222">
        <v>41.748673360073703</v>
      </c>
      <c r="AJ222">
        <v>111.67288499822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-0.16</v>
      </c>
      <c r="AM222" t="s">
        <v>3218</v>
      </c>
      <c r="AN222">
        <v>10.38</v>
      </c>
      <c r="AO222" t="s">
        <v>3217</v>
      </c>
      <c r="AP222">
        <v>0.149391039917913</v>
      </c>
      <c r="AQ222">
        <f>(Table2[[#This Row],[Sharpe Ratio]]-AVERAGE(Table2[Sharpe Ratio]))/_xlfn.STDEV.P(Table2[Sharpe Ratio])</f>
        <v>1.0452833277393483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73</v>
      </c>
      <c r="AT222">
        <f>_xlfn.RANK.AVG(Table2[[#This Row],[6M Return vs Nifty Z-Score]],Table2[6M Return vs Nifty Z-Score])</f>
        <v>601</v>
      </c>
      <c r="AU222">
        <f>_xlfn.RANK.AVG(Table2[[#This Row],[Sharpe Ratio Z-Score]],Table2[Sharpe Ratio Z-Score])</f>
        <v>111</v>
      </c>
      <c r="AV222">
        <f>(Table2[[#This Row],[Rank 1Y]]+Table2[[#This Row],[Rank 6M]]+Table2[[#This Row],[Rank Sharpe]])/3</f>
        <v>261.66666666666669</v>
      </c>
    </row>
    <row r="223" spans="1:48" x14ac:dyDescent="0.3">
      <c r="A223" t="s">
        <v>234</v>
      </c>
      <c r="B223" t="s">
        <v>235</v>
      </c>
      <c r="C223" t="s">
        <v>3179</v>
      </c>
      <c r="D223" t="s">
        <v>236</v>
      </c>
      <c r="E223">
        <v>111490.20055625</v>
      </c>
      <c r="F223">
        <v>7412.5</v>
      </c>
      <c r="G223">
        <v>18.099899005361699</v>
      </c>
      <c r="H223">
        <f>(Table2[[#This Row],[1Y Return vs Nifty]]-AVERAGE(Table2[1Y Return vs Nifty]))/_xlfn.STDEV.P(Table2[1Y Return vs Nifty])</f>
        <v>2.9410152404544677E-2</v>
      </c>
      <c r="I223">
        <v>12.4756189370255</v>
      </c>
      <c r="J223">
        <f>(Table2[[#This Row],[1M Return vs Nifty]]-AVERAGE(Table2[1M Return vs Nifty]))/_xlfn.STDEV.P(Table2[1M Return vs Nifty])</f>
        <v>1.4043081046498596</v>
      </c>
      <c r="K223">
        <v>1.8464114881097999</v>
      </c>
      <c r="L223">
        <f>(Table2[[#This Row],[6M Return vs Nifty]]-AVERAGE(Table2[6M Return vs Nifty]))/_xlfn.STDEV.P(Table2[6M Return vs Nifty])</f>
        <v>-0.19234845586935312</v>
      </c>
      <c r="M223">
        <v>7.1674467222260798</v>
      </c>
      <c r="N223">
        <f>(Table2[[#This Row],[1W Return vs Nifty]]-AVERAGE(Table2[1W Return vs Nifty]))/_xlfn.STDEV.P(Table2[1W Return vs Nifty])</f>
        <v>1.0191315511380641</v>
      </c>
      <c r="O223">
        <v>6884.38</v>
      </c>
      <c r="P223">
        <v>6806.4465293633903</v>
      </c>
      <c r="Q223">
        <v>6294.0510163030203</v>
      </c>
      <c r="R223">
        <v>82.318967437696301</v>
      </c>
      <c r="S223" s="1">
        <f>(Table2[[#This Row],[Close Price]]-Table2[[#This Row],[20D EMA]])/Table2[[#This Row],[20D EMA]]</f>
        <v>7.6712790403783621E-2</v>
      </c>
      <c r="T223" s="1">
        <f>(Table2[[#This Row],[Close Price]]-Table2[[#This Row],[50D EMA]])/Table2[[#This Row],[50D EMA]]</f>
        <v>8.9041097733165347E-2</v>
      </c>
      <c r="U223" s="1">
        <f>(Table2[[#This Row],[Close Price]]-Table2[[#This Row],[200D EMA]])/Table2[[#This Row],[200D EMA]]</f>
        <v>0.17769938324299295</v>
      </c>
      <c r="V223">
        <v>0.79606992112987696</v>
      </c>
      <c r="W223">
        <v>7302</v>
      </c>
      <c r="X223">
        <v>7429.15</v>
      </c>
      <c r="Y223">
        <v>7290.15</v>
      </c>
      <c r="Z223">
        <v>7429.15</v>
      </c>
      <c r="AA223">
        <v>7290.15</v>
      </c>
      <c r="AB223">
        <v>7429.15</v>
      </c>
      <c r="AC223" s="1">
        <f>(Table2[[#This Row],[Close Price]]/Table2[[#This Row],[Day Low]])-1</f>
        <v>1.5132840317721108E-2</v>
      </c>
      <c r="AD223" s="1">
        <f>(Table2[[#This Row],[Day High]]/Table2[[#This Row],[Close Price]])-1</f>
        <v>2.2462057335581598E-3</v>
      </c>
      <c r="AE223" s="1">
        <f>(Table2[[#This Row],[Close Price]]/Table2[[#This Row],[Current Week Low]])-1</f>
        <v>1.6782919418667719E-2</v>
      </c>
      <c r="AF223" s="1">
        <f>(Table2[[#This Row],[Current Week High]]/Table2[[#This Row],[Close Price]])-1</f>
        <v>2.2462057335581598E-3</v>
      </c>
      <c r="AG223" s="1">
        <f>(Table2[[#This Row],[Close Price]]/Table2[[#This Row],[Current Month Low]])-1</f>
        <v>1.6782919418667719E-2</v>
      </c>
      <c r="AH223" s="1">
        <f>(Table2[[#This Row],[Current Month High]]/Table2[[#This Row],[Close Price]])-1</f>
        <v>2.2462057335581598E-3</v>
      </c>
      <c r="AI223">
        <v>2.5969645868465498</v>
      </c>
      <c r="AJ223">
        <v>95.014469876348301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0.17</v>
      </c>
      <c r="AM223" t="s">
        <v>3217</v>
      </c>
      <c r="AN223">
        <v>17.13</v>
      </c>
      <c r="AO223" t="s">
        <v>3217</v>
      </c>
      <c r="AP223">
        <v>0.14258135258697099</v>
      </c>
      <c r="AQ223">
        <f>(Table2[[#This Row],[Sharpe Ratio]]-AVERAGE(Table2[Sharpe Ratio]))/_xlfn.STDEV.P(Table2[Sharpe Ratio])</f>
        <v>0.96602252921414355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3.2265238815372586</v>
      </c>
      <c r="AS223">
        <f>_xlfn.RANK.AVG(Table2[[#This Row],[1Y Return vs Nifty Z-Score]],Table2[1Y Return vs Nifty Z-Score])</f>
        <v>297</v>
      </c>
      <c r="AT223">
        <f>_xlfn.RANK.AVG(Table2[[#This Row],[6M Return vs Nifty Z-Score]],Table2[6M Return vs Nifty Z-Score])</f>
        <v>365</v>
      </c>
      <c r="AU223">
        <f>_xlfn.RANK.AVG(Table2[[#This Row],[Sharpe Ratio Z-Score]],Table2[Sharpe Ratio Z-Score])</f>
        <v>126</v>
      </c>
      <c r="AV223">
        <f>(Table2[[#This Row],[Rank 1Y]]+Table2[[#This Row],[Rank 6M]]+Table2[[#This Row],[Rank Sharpe]])/3</f>
        <v>262.66666666666669</v>
      </c>
    </row>
    <row r="224" spans="1:48" x14ac:dyDescent="0.3">
      <c r="A224" t="s">
        <v>1764</v>
      </c>
      <c r="B224" t="s">
        <v>1765</v>
      </c>
      <c r="C224" t="s">
        <v>3181</v>
      </c>
      <c r="D224" t="s">
        <v>128</v>
      </c>
      <c r="E224">
        <v>4687.5</v>
      </c>
      <c r="F224">
        <v>7812.5</v>
      </c>
      <c r="G224">
        <v>-10.798205365653599</v>
      </c>
      <c r="H224">
        <f>(Table2[[#This Row],[1Y Return vs Nifty]]-AVERAGE(Table2[1Y Return vs Nifty]))/_xlfn.STDEV.P(Table2[1Y Return vs Nifty])</f>
        <v>-0.53473929453413738</v>
      </c>
      <c r="I224">
        <v>-4.1113209995762396</v>
      </c>
      <c r="J224">
        <f>(Table2[[#This Row],[1M Return vs Nifty]]-AVERAGE(Table2[1M Return vs Nifty]))/_xlfn.STDEV.P(Table2[1M Return vs Nifty])</f>
        <v>-0.35171940851796168</v>
      </c>
      <c r="K224">
        <v>29.931185811021301</v>
      </c>
      <c r="L224">
        <f>(Table2[[#This Row],[6M Return vs Nifty]]-AVERAGE(Table2[6M Return vs Nifty]))/_xlfn.STDEV.P(Table2[6M Return vs Nifty])</f>
        <v>0.68423331620520822</v>
      </c>
      <c r="M224">
        <v>1.45175862770979</v>
      </c>
      <c r="N224">
        <f>(Table2[[#This Row],[1W Return vs Nifty]]-AVERAGE(Table2[1W Return vs Nifty]))/_xlfn.STDEV.P(Table2[1W Return vs Nifty])</f>
        <v>-0.10827705521505805</v>
      </c>
      <c r="O224">
        <v>7800.14</v>
      </c>
      <c r="P224">
        <v>7999.6917090203797</v>
      </c>
      <c r="Q224">
        <v>7373.5389512709398</v>
      </c>
      <c r="R224">
        <v>57.703797604632797</v>
      </c>
      <c r="S224" s="1">
        <f>(Table2[[#This Row],[Close Price]]-Table2[[#This Row],[20D EMA]])/Table2[[#This Row],[20D EMA]]</f>
        <v>1.5845869433112319E-3</v>
      </c>
      <c r="T224" s="1">
        <f>(Table2[[#This Row],[Close Price]]-Table2[[#This Row],[50D EMA]])/Table2[[#This Row],[50D EMA]]</f>
        <v>-2.339986537347483E-2</v>
      </c>
      <c r="U224" s="1">
        <f>(Table2[[#This Row],[Close Price]]-Table2[[#This Row],[200D EMA]])/Table2[[#This Row],[200D EMA]]</f>
        <v>5.9531935971315196E-2</v>
      </c>
      <c r="V224">
        <v>0.263240406987163</v>
      </c>
      <c r="W224">
        <v>7800</v>
      </c>
      <c r="X224">
        <v>7927</v>
      </c>
      <c r="Y224">
        <v>7766.4</v>
      </c>
      <c r="Z224">
        <v>7927</v>
      </c>
      <c r="AA224">
        <v>7766.4</v>
      </c>
      <c r="AB224">
        <v>7927</v>
      </c>
      <c r="AC224" s="1">
        <f>(Table2[[#This Row],[Close Price]]/Table2[[#This Row],[Day Low]])-1</f>
        <v>1.6025641025640969E-3</v>
      </c>
      <c r="AD224" s="1">
        <f>(Table2[[#This Row],[Day High]]/Table2[[#This Row],[Close Price]])-1</f>
        <v>1.4656000000000002E-2</v>
      </c>
      <c r="AE224" s="1">
        <f>(Table2[[#This Row],[Close Price]]/Table2[[#This Row],[Current Week Low]])-1</f>
        <v>5.9358261227853149E-3</v>
      </c>
      <c r="AF224" s="1">
        <f>(Table2[[#This Row],[Current Week High]]/Table2[[#This Row],[Close Price]])-1</f>
        <v>1.4656000000000002E-2</v>
      </c>
      <c r="AG224" s="1">
        <f>(Table2[[#This Row],[Close Price]]/Table2[[#This Row],[Current Month Low]])-1</f>
        <v>5.9358261227853149E-3</v>
      </c>
      <c r="AH224" s="1">
        <f>(Table2[[#This Row],[Current Month High]]/Table2[[#This Row],[Close Price]])-1</f>
        <v>1.4656000000000002E-2</v>
      </c>
      <c r="AI224">
        <v>24.4294399999999</v>
      </c>
      <c r="AJ224">
        <v>65.027830293300596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0</v>
      </c>
      <c r="AM224" t="s">
        <v>3216</v>
      </c>
      <c r="AN224">
        <v>5.01</v>
      </c>
      <c r="AO224" t="s">
        <v>3217</v>
      </c>
      <c r="AP224">
        <v>0.124526700242041</v>
      </c>
      <c r="AQ224">
        <f>(Table2[[#This Row],[Sharpe Ratio]]-AVERAGE(Table2[Sharpe Ratio]))/_xlfn.STDEV.P(Table2[Sharpe Ratio])</f>
        <v>0.75587688046287393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504</v>
      </c>
      <c r="AT224">
        <f>_xlfn.RANK.AVG(Table2[[#This Row],[6M Return vs Nifty Z-Score]],Table2[6M Return vs Nifty Z-Score])</f>
        <v>130</v>
      </c>
      <c r="AU224">
        <f>_xlfn.RANK.AVG(Table2[[#This Row],[Sharpe Ratio Z-Score]],Table2[Sharpe Ratio Z-Score])</f>
        <v>154</v>
      </c>
      <c r="AV224">
        <f>(Table2[[#This Row],[Rank 1Y]]+Table2[[#This Row],[Rank 6M]]+Table2[[#This Row],[Rank Sharpe]])/3</f>
        <v>262.66666666666669</v>
      </c>
    </row>
    <row r="225" spans="1:48" x14ac:dyDescent="0.3">
      <c r="A225" t="s">
        <v>1932</v>
      </c>
      <c r="B225" t="s">
        <v>1933</v>
      </c>
      <c r="C225" t="s">
        <v>3175</v>
      </c>
      <c r="D225" t="s">
        <v>163</v>
      </c>
      <c r="E225">
        <v>3868.15251984</v>
      </c>
      <c r="F225">
        <v>246.72</v>
      </c>
      <c r="G225">
        <v>30.091386329248898</v>
      </c>
      <c r="H225">
        <f>(Table2[[#This Row],[1Y Return vs Nifty]]-AVERAGE(Table2[1Y Return vs Nifty]))/_xlfn.STDEV.P(Table2[1Y Return vs Nifty])</f>
        <v>0.2635082390779544</v>
      </c>
      <c r="I225">
        <v>26.2561901082167</v>
      </c>
      <c r="J225">
        <f>(Table2[[#This Row],[1M Return vs Nifty]]-AVERAGE(Table2[1M Return vs Nifty]))/_xlfn.STDEV.P(Table2[1M Return vs Nifty])</f>
        <v>2.8632307399443868</v>
      </c>
      <c r="K225">
        <v>55.234799320139899</v>
      </c>
      <c r="L225">
        <f>(Table2[[#This Row],[6M Return vs Nifty]]-AVERAGE(Table2[6M Return vs Nifty]))/_xlfn.STDEV.P(Table2[6M Return vs Nifty])</f>
        <v>1.4740095171703707</v>
      </c>
      <c r="M225">
        <v>2.2476134058048598</v>
      </c>
      <c r="N225">
        <f>(Table2[[#This Row],[1W Return vs Nifty]]-AVERAGE(Table2[1W Return vs Nifty]))/_xlfn.STDEV.P(Table2[1W Return vs Nifty])</f>
        <v>4.8703786180481573E-2</v>
      </c>
      <c r="O225">
        <v>220.01</v>
      </c>
      <c r="P225">
        <v>203.85495728184199</v>
      </c>
      <c r="Q225">
        <v>190.98862685247499</v>
      </c>
      <c r="R225">
        <v>72.309037261636306</v>
      </c>
      <c r="S225" s="1">
        <f>(Table2[[#This Row],[Close Price]]-Table2[[#This Row],[20D EMA]])/Table2[[#This Row],[20D EMA]]</f>
        <v>0.12140357256488346</v>
      </c>
      <c r="T225" s="1">
        <f>(Table2[[#This Row],[Close Price]]-Table2[[#This Row],[50D EMA]])/Table2[[#This Row],[50D EMA]]</f>
        <v>0.21027226067843155</v>
      </c>
      <c r="U225" s="1">
        <f>(Table2[[#This Row],[Close Price]]-Table2[[#This Row],[200D EMA]])/Table2[[#This Row],[200D EMA]]</f>
        <v>0.29180466955539447</v>
      </c>
      <c r="V225">
        <v>1.68592094814875</v>
      </c>
      <c r="W225">
        <v>242.45</v>
      </c>
      <c r="X225">
        <v>248.69</v>
      </c>
      <c r="Y225">
        <v>240.1</v>
      </c>
      <c r="Z225">
        <v>250.9</v>
      </c>
      <c r="AA225">
        <v>240.1</v>
      </c>
      <c r="AB225">
        <v>250.9</v>
      </c>
      <c r="AC225" s="1">
        <f>(Table2[[#This Row],[Close Price]]/Table2[[#This Row],[Day Low]])-1</f>
        <v>1.7611878737884057E-2</v>
      </c>
      <c r="AD225" s="1">
        <f>(Table2[[#This Row],[Day High]]/Table2[[#This Row],[Close Price]])-1</f>
        <v>7.9847600518807571E-3</v>
      </c>
      <c r="AE225" s="1">
        <f>(Table2[[#This Row],[Close Price]]/Table2[[#This Row],[Current Week Low]])-1</f>
        <v>2.7571845064556344E-2</v>
      </c>
      <c r="AF225" s="1">
        <f>(Table2[[#This Row],[Current Week High]]/Table2[[#This Row],[Close Price]])-1</f>
        <v>1.6942282749675686E-2</v>
      </c>
      <c r="AG225" s="1">
        <f>(Table2[[#This Row],[Close Price]]/Table2[[#This Row],[Current Month Low]])-1</f>
        <v>2.7571845064556344E-2</v>
      </c>
      <c r="AH225" s="1">
        <f>(Table2[[#This Row],[Current Month High]]/Table2[[#This Row],[Close Price]])-1</f>
        <v>1.6942282749675686E-2</v>
      </c>
      <c r="AI225">
        <v>14.7049286640726</v>
      </c>
      <c r="AJ225">
        <v>85.5037593984962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0.28000000000000003</v>
      </c>
      <c r="AM225" t="s">
        <v>3217</v>
      </c>
      <c r="AN225">
        <v>37.92</v>
      </c>
      <c r="AO225" t="s">
        <v>3217</v>
      </c>
      <c r="AP225">
        <v>5.9150890148519999E-3</v>
      </c>
      <c r="AQ225">
        <f>(Table2[[#This Row],[Sharpe Ratio]]-AVERAGE(Table2[Sharpe Ratio]))/_xlfn.STDEV.P(Table2[Sharpe Ratio])</f>
        <v>-0.62469326370667189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4.0247590186665212</v>
      </c>
      <c r="AS225">
        <f>_xlfn.RANK.AVG(Table2[[#This Row],[1Y Return vs Nifty Z-Score]],Table2[1Y Return vs Nifty Z-Score])</f>
        <v>227</v>
      </c>
      <c r="AT225">
        <f>_xlfn.RANK.AVG(Table2[[#This Row],[6M Return vs Nifty Z-Score]],Table2[6M Return vs Nifty Z-Score])</f>
        <v>60</v>
      </c>
      <c r="AU225">
        <f>_xlfn.RANK.AVG(Table2[[#This Row],[Sharpe Ratio Z-Score]],Table2[Sharpe Ratio Z-Score])</f>
        <v>501</v>
      </c>
      <c r="AV225">
        <f>(Table2[[#This Row],[Rank 1Y]]+Table2[[#This Row],[Rank 6M]]+Table2[[#This Row],[Rank Sharpe]])/3</f>
        <v>262.66666666666669</v>
      </c>
    </row>
    <row r="226" spans="1:48" x14ac:dyDescent="0.3">
      <c r="A226" t="s">
        <v>1655</v>
      </c>
      <c r="B226" t="s">
        <v>1656</v>
      </c>
      <c r="C226" t="s">
        <v>3180</v>
      </c>
      <c r="D226" t="s">
        <v>1590</v>
      </c>
      <c r="E226">
        <v>5670.5747732150003</v>
      </c>
      <c r="F226">
        <v>474.65</v>
      </c>
      <c r="G226">
        <v>9.7289680417619095</v>
      </c>
      <c r="H226">
        <f>(Table2[[#This Row],[1Y Return vs Nifty]]-AVERAGE(Table2[1Y Return vs Nifty]))/_xlfn.STDEV.P(Table2[1Y Return vs Nifty])</f>
        <v>-0.13400735113985104</v>
      </c>
      <c r="I226">
        <v>4.3469265270086099</v>
      </c>
      <c r="J226">
        <f>(Table2[[#This Row],[1M Return vs Nifty]]-AVERAGE(Table2[1M Return vs Nifty]))/_xlfn.STDEV.P(Table2[1M Return vs Nifty])</f>
        <v>0.54373903207669749</v>
      </c>
      <c r="K226">
        <v>44.768171439018602</v>
      </c>
      <c r="L226">
        <f>(Table2[[#This Row],[6M Return vs Nifty]]-AVERAGE(Table2[6M Return vs Nifty]))/_xlfn.STDEV.P(Table2[6M Return vs Nifty])</f>
        <v>1.1473252038058337</v>
      </c>
      <c r="M226">
        <v>10.1782234980583</v>
      </c>
      <c r="N226">
        <f>(Table2[[#This Row],[1W Return vs Nifty]]-AVERAGE(Table2[1W Return vs Nifty]))/_xlfn.STDEV.P(Table2[1W Return vs Nifty])</f>
        <v>1.6130015441731913</v>
      </c>
      <c r="O226">
        <v>449.25</v>
      </c>
      <c r="P226">
        <v>438.13342465854203</v>
      </c>
      <c r="Q226">
        <v>396.20192360963102</v>
      </c>
      <c r="R226">
        <v>66.059142898001099</v>
      </c>
      <c r="S226" s="1">
        <f>(Table2[[#This Row],[Close Price]]-Table2[[#This Row],[20D EMA]])/Table2[[#This Row],[20D EMA]]</f>
        <v>5.6538675570395054E-2</v>
      </c>
      <c r="T226" s="1">
        <f>(Table2[[#This Row],[Close Price]]-Table2[[#This Row],[50D EMA]])/Table2[[#This Row],[50D EMA]]</f>
        <v>8.3345787575821298E-2</v>
      </c>
      <c r="U226" s="1">
        <f>(Table2[[#This Row],[Close Price]]-Table2[[#This Row],[200D EMA]])/Table2[[#This Row],[200D EMA]]</f>
        <v>0.19800024107823894</v>
      </c>
      <c r="V226">
        <v>0.72657524321990596</v>
      </c>
      <c r="W226">
        <v>472</v>
      </c>
      <c r="X226">
        <v>485.4</v>
      </c>
      <c r="Y226">
        <v>450.05</v>
      </c>
      <c r="Z226">
        <v>485.4</v>
      </c>
      <c r="AA226">
        <v>450.05</v>
      </c>
      <c r="AB226">
        <v>485.4</v>
      </c>
      <c r="AC226" s="1">
        <f>(Table2[[#This Row],[Close Price]]/Table2[[#This Row],[Day Low]])-1</f>
        <v>5.6144067796610742E-3</v>
      </c>
      <c r="AD226" s="1">
        <f>(Table2[[#This Row],[Day High]]/Table2[[#This Row],[Close Price]])-1</f>
        <v>2.264826714421142E-2</v>
      </c>
      <c r="AE226" s="1">
        <f>(Table2[[#This Row],[Close Price]]/Table2[[#This Row],[Current Week Low]])-1</f>
        <v>5.4660593267414681E-2</v>
      </c>
      <c r="AF226" s="1">
        <f>(Table2[[#This Row],[Current Week High]]/Table2[[#This Row],[Close Price]])-1</f>
        <v>2.264826714421142E-2</v>
      </c>
      <c r="AG226" s="1">
        <f>(Table2[[#This Row],[Close Price]]/Table2[[#This Row],[Current Month Low]])-1</f>
        <v>5.4660593267414681E-2</v>
      </c>
      <c r="AH226" s="1">
        <f>(Table2[[#This Row],[Current Month High]]/Table2[[#This Row],[Close Price]])-1</f>
        <v>2.264826714421142E-2</v>
      </c>
      <c r="AI226">
        <v>8.6906141367323304</v>
      </c>
      <c r="AJ226">
        <v>66.397896581945602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0.22</v>
      </c>
      <c r="AM226" t="s">
        <v>3217</v>
      </c>
      <c r="AN226">
        <v>8.4499999999999993</v>
      </c>
      <c r="AO226" t="s">
        <v>3217</v>
      </c>
      <c r="AP226">
        <v>5.4032577059888003E-2</v>
      </c>
      <c r="AQ226">
        <f>(Table2[[#This Row],[Sharpe Ratio]]-AVERAGE(Table2[Sharpe Ratio]))/_xlfn.STDEV.P(Table2[Sharpe Ratio])</f>
        <v>-6.4633698541737269E-2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3.1054247303741342</v>
      </c>
      <c r="AS226">
        <f>_xlfn.RANK.AVG(Table2[[#This Row],[1Y Return vs Nifty Z-Score]],Table2[1Y Return vs Nifty Z-Score])</f>
        <v>349</v>
      </c>
      <c r="AT226">
        <f>_xlfn.RANK.AVG(Table2[[#This Row],[6M Return vs Nifty Z-Score]],Table2[6M Return vs Nifty Z-Score])</f>
        <v>85</v>
      </c>
      <c r="AU226">
        <f>_xlfn.RANK.AVG(Table2[[#This Row],[Sharpe Ratio Z-Score]],Table2[Sharpe Ratio Z-Score])</f>
        <v>372</v>
      </c>
      <c r="AV226">
        <f>(Table2[[#This Row],[Rank 1Y]]+Table2[[#This Row],[Rank 6M]]+Table2[[#This Row],[Rank Sharpe]])/3</f>
        <v>268.66666666666669</v>
      </c>
    </row>
    <row r="227" spans="1:48" x14ac:dyDescent="0.3">
      <c r="A227" t="s">
        <v>1004</v>
      </c>
      <c r="B227" t="s">
        <v>1005</v>
      </c>
      <c r="C227" t="s">
        <v>3173</v>
      </c>
      <c r="D227" t="s">
        <v>1006</v>
      </c>
      <c r="E227">
        <v>14532.078296924999</v>
      </c>
      <c r="F227">
        <v>755.85</v>
      </c>
      <c r="G227">
        <v>28.487005145260301</v>
      </c>
      <c r="H227">
        <f>(Table2[[#This Row],[1Y Return vs Nifty]]-AVERAGE(Table2[1Y Return vs Nifty]))/_xlfn.STDEV.P(Table2[1Y Return vs Nifty])</f>
        <v>0.23218747332787223</v>
      </c>
      <c r="I227">
        <v>5.7913889355134804</v>
      </c>
      <c r="J227">
        <f>(Table2[[#This Row],[1M Return vs Nifty]]-AVERAGE(Table2[1M Return vs Nifty]))/_xlfn.STDEV.P(Table2[1M Return vs Nifty])</f>
        <v>0.69666149642311859</v>
      </c>
      <c r="K227">
        <v>38.869665345041</v>
      </c>
      <c r="L227">
        <f>(Table2[[#This Row],[6M Return vs Nifty]]-AVERAGE(Table2[6M Return vs Nifty]))/_xlfn.STDEV.P(Table2[6M Return vs Nifty])</f>
        <v>0.96322107446506922</v>
      </c>
      <c r="M227">
        <v>0.41677011721419999</v>
      </c>
      <c r="N227">
        <f>(Table2[[#This Row],[1W Return vs Nifty]]-AVERAGE(Table2[1W Return vs Nifty]))/_xlfn.STDEV.P(Table2[1W Return vs Nifty])</f>
        <v>-0.31242657053392642</v>
      </c>
      <c r="O227">
        <v>739.42</v>
      </c>
      <c r="P227">
        <v>745.668479207823</v>
      </c>
      <c r="Q227">
        <v>688.46682473114697</v>
      </c>
      <c r="R227">
        <v>67.097967419166594</v>
      </c>
      <c r="S227" s="1">
        <f>(Table2[[#This Row],[Close Price]]-Table2[[#This Row],[20D EMA]])/Table2[[#This Row],[20D EMA]]</f>
        <v>2.2220118471234299E-2</v>
      </c>
      <c r="T227" s="1">
        <f>(Table2[[#This Row],[Close Price]]-Table2[[#This Row],[50D EMA]])/Table2[[#This Row],[50D EMA]]</f>
        <v>1.3654219101488082E-2</v>
      </c>
      <c r="U227" s="1">
        <f>(Table2[[#This Row],[Close Price]]-Table2[[#This Row],[200D EMA]])/Table2[[#This Row],[200D EMA]]</f>
        <v>9.7874251668069609E-2</v>
      </c>
      <c r="V227">
        <v>0.460980744278086</v>
      </c>
      <c r="W227">
        <v>749.4</v>
      </c>
      <c r="X227">
        <v>765.95</v>
      </c>
      <c r="Y227">
        <v>740</v>
      </c>
      <c r="Z227">
        <v>785.4</v>
      </c>
      <c r="AA227">
        <v>740</v>
      </c>
      <c r="AB227">
        <v>785.4</v>
      </c>
      <c r="AC227" s="1">
        <f>(Table2[[#This Row],[Close Price]]/Table2[[#This Row],[Day Low]])-1</f>
        <v>8.6068855084067142E-3</v>
      </c>
      <c r="AD227" s="1">
        <f>(Table2[[#This Row],[Day High]]/Table2[[#This Row],[Close Price]])-1</f>
        <v>1.3362439637494283E-2</v>
      </c>
      <c r="AE227" s="1">
        <f>(Table2[[#This Row],[Close Price]]/Table2[[#This Row],[Current Week Low]])-1</f>
        <v>2.1418918918918894E-2</v>
      </c>
      <c r="AF227" s="1">
        <f>(Table2[[#This Row],[Current Week High]]/Table2[[#This Row],[Close Price]])-1</f>
        <v>3.9095058543361816E-2</v>
      </c>
      <c r="AG227" s="1">
        <f>(Table2[[#This Row],[Close Price]]/Table2[[#This Row],[Current Month Low]])-1</f>
        <v>2.1418918918918894E-2</v>
      </c>
      <c r="AH227" s="1">
        <f>(Table2[[#This Row],[Current Month High]]/Table2[[#This Row],[Close Price]])-1</f>
        <v>3.9095058543361816E-2</v>
      </c>
      <c r="AI227">
        <v>15.988622081100701</v>
      </c>
      <c r="AJ227">
        <v>58.775338724923799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0.1</v>
      </c>
      <c r="AM227" t="s">
        <v>3217</v>
      </c>
      <c r="AN227">
        <v>7.44</v>
      </c>
      <c r="AO227" t="s">
        <v>3217</v>
      </c>
      <c r="AP227">
        <v>1.6877444398386999E-2</v>
      </c>
      <c r="AQ227">
        <f>(Table2[[#This Row],[Sharpe Ratio]]-AVERAGE(Table2[Sharpe Ratio]))/_xlfn.STDEV.P(Table2[Sharpe Ratio])</f>
        <v>-0.49709782515136525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235</v>
      </c>
      <c r="AT227">
        <f>_xlfn.RANK.AVG(Table2[[#This Row],[6M Return vs Nifty Z-Score]],Table2[6M Return vs Nifty Z-Score])</f>
        <v>99</v>
      </c>
      <c r="AU227">
        <f>_xlfn.RANK.AVG(Table2[[#This Row],[Sharpe Ratio Z-Score]],Table2[Sharpe Ratio Z-Score])</f>
        <v>473</v>
      </c>
      <c r="AV227">
        <f>(Table2[[#This Row],[Rank 1Y]]+Table2[[#This Row],[Rank 6M]]+Table2[[#This Row],[Rank Sharpe]])/3</f>
        <v>269</v>
      </c>
    </row>
    <row r="228" spans="1:48" x14ac:dyDescent="0.3">
      <c r="A228" t="s">
        <v>872</v>
      </c>
      <c r="B228" t="s">
        <v>873</v>
      </c>
      <c r="C228" t="s">
        <v>3170</v>
      </c>
      <c r="D228" t="s">
        <v>21</v>
      </c>
      <c r="E228">
        <v>17524.909121249999</v>
      </c>
      <c r="F228">
        <v>768.3</v>
      </c>
      <c r="G228">
        <v>22.696916076186898</v>
      </c>
      <c r="H228">
        <f>(Table2[[#This Row],[1Y Return vs Nifty]]-AVERAGE(Table2[1Y Return vs Nifty]))/_xlfn.STDEV.P(Table2[1Y Return vs Nifty])</f>
        <v>0.1191532236031833</v>
      </c>
      <c r="I228">
        <v>8.4118963655367693</v>
      </c>
      <c r="J228">
        <f>(Table2[[#This Row],[1M Return vs Nifty]]-AVERAGE(Table2[1M Return vs Nifty]))/_xlfn.STDEV.P(Table2[1M Return vs Nifty])</f>
        <v>0.97408959124772476</v>
      </c>
      <c r="K228">
        <v>22.654592203696101</v>
      </c>
      <c r="L228">
        <f>(Table2[[#This Row],[6M Return vs Nifty]]-AVERAGE(Table2[6M Return vs Nifty]))/_xlfn.STDEV.P(Table2[6M Return vs Nifty])</f>
        <v>0.45711632941240504</v>
      </c>
      <c r="M228">
        <v>4.1465826774590004</v>
      </c>
      <c r="N228">
        <f>(Table2[[#This Row],[1W Return vs Nifty]]-AVERAGE(Table2[1W Return vs Nifty]))/_xlfn.STDEV.P(Table2[1W Return vs Nifty])</f>
        <v>0.42327186348984713</v>
      </c>
      <c r="O228">
        <v>735.65</v>
      </c>
      <c r="P228">
        <v>721.61384352736297</v>
      </c>
      <c r="Q228">
        <v>674.39840811335</v>
      </c>
      <c r="R228">
        <v>70.922652570229403</v>
      </c>
      <c r="S228" s="1">
        <f>(Table2[[#This Row],[Close Price]]-Table2[[#This Row],[20D EMA]])/Table2[[#This Row],[20D EMA]]</f>
        <v>4.4382518860871308E-2</v>
      </c>
      <c r="T228" s="1">
        <f>(Table2[[#This Row],[Close Price]]-Table2[[#This Row],[50D EMA]])/Table2[[#This Row],[50D EMA]]</f>
        <v>6.4696869234697099E-2</v>
      </c>
      <c r="U228" s="1">
        <f>(Table2[[#This Row],[Close Price]]-Table2[[#This Row],[200D EMA]])/Table2[[#This Row],[200D EMA]]</f>
        <v>0.13923756455674696</v>
      </c>
      <c r="V228">
        <v>0.68490130695802198</v>
      </c>
      <c r="W228">
        <v>765.65</v>
      </c>
      <c r="X228">
        <v>781</v>
      </c>
      <c r="Y228">
        <v>751</v>
      </c>
      <c r="Z228">
        <v>781</v>
      </c>
      <c r="AA228">
        <v>751</v>
      </c>
      <c r="AB228">
        <v>781</v>
      </c>
      <c r="AC228" s="1">
        <f>(Table2[[#This Row],[Close Price]]/Table2[[#This Row],[Day Low]])-1</f>
        <v>3.4611114739109272E-3</v>
      </c>
      <c r="AD228" s="1">
        <f>(Table2[[#This Row],[Day High]]/Table2[[#This Row],[Close Price]])-1</f>
        <v>1.6530001301575004E-2</v>
      </c>
      <c r="AE228" s="1">
        <f>(Table2[[#This Row],[Close Price]]/Table2[[#This Row],[Current Week Low]])-1</f>
        <v>2.3035952063914733E-2</v>
      </c>
      <c r="AF228" s="1">
        <f>(Table2[[#This Row],[Current Week High]]/Table2[[#This Row],[Close Price]])-1</f>
        <v>1.6530001301575004E-2</v>
      </c>
      <c r="AG228" s="1">
        <f>(Table2[[#This Row],[Close Price]]/Table2[[#This Row],[Current Month Low]])-1</f>
        <v>2.3035952063914733E-2</v>
      </c>
      <c r="AH228" s="1">
        <f>(Table2[[#This Row],[Current Month High]]/Table2[[#This Row],[Close Price]])-1</f>
        <v>1.6530001301575004E-2</v>
      </c>
      <c r="AI228">
        <v>9.2672133281270295</v>
      </c>
      <c r="AJ228">
        <v>49.474708171206203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-0.01</v>
      </c>
      <c r="AM228" t="s">
        <v>3218</v>
      </c>
      <c r="AN228">
        <v>10.67</v>
      </c>
      <c r="AO228" t="s">
        <v>3217</v>
      </c>
      <c r="AP228">
        <v>5.7996935204858997E-2</v>
      </c>
      <c r="AQ228">
        <f>(Table2[[#This Row],[Sharpe Ratio]]-AVERAGE(Table2[Sharpe Ratio]))/_xlfn.STDEV.P(Table2[Sharpe Ratio])</f>
        <v>-1.8490876274032144E-2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1.9551401314791281</v>
      </c>
      <c r="AS228">
        <f>_xlfn.RANK.AVG(Table2[[#This Row],[1Y Return vs Nifty Z-Score]],Table2[1Y Return vs Nifty Z-Score])</f>
        <v>271</v>
      </c>
      <c r="AT228">
        <f>_xlfn.RANK.AVG(Table2[[#This Row],[6M Return vs Nifty Z-Score]],Table2[6M Return vs Nifty Z-Score])</f>
        <v>175</v>
      </c>
      <c r="AU228">
        <f>_xlfn.RANK.AVG(Table2[[#This Row],[Sharpe Ratio Z-Score]],Table2[Sharpe Ratio Z-Score])</f>
        <v>363</v>
      </c>
      <c r="AV228">
        <f>(Table2[[#This Row],[Rank 1Y]]+Table2[[#This Row],[Rank 6M]]+Table2[[#This Row],[Rank Sharpe]])/3</f>
        <v>269.66666666666669</v>
      </c>
    </row>
    <row r="229" spans="1:48" x14ac:dyDescent="0.3">
      <c r="A229" t="s">
        <v>840</v>
      </c>
      <c r="B229" t="s">
        <v>841</v>
      </c>
      <c r="C229" t="s">
        <v>3174</v>
      </c>
      <c r="D229" t="s">
        <v>273</v>
      </c>
      <c r="E229">
        <v>18675.621864679899</v>
      </c>
      <c r="F229">
        <v>1149.6500000000001</v>
      </c>
      <c r="G229">
        <v>44.4746227138872</v>
      </c>
      <c r="H229">
        <f>(Table2[[#This Row],[1Y Return vs Nifty]]-AVERAGE(Table2[1Y Return vs Nifty]))/_xlfn.STDEV.P(Table2[1Y Return vs Nifty])</f>
        <v>0.54429810499457953</v>
      </c>
      <c r="I229">
        <v>-12.746614909257801</v>
      </c>
      <c r="J229">
        <f>(Table2[[#This Row],[1M Return vs Nifty]]-AVERAGE(Table2[1M Return vs Nifty]))/_xlfn.STDEV.P(Table2[1M Return vs Nifty])</f>
        <v>-1.2659214100716032</v>
      </c>
      <c r="K229">
        <v>-11.119051748539601</v>
      </c>
      <c r="L229">
        <f>(Table2[[#This Row],[6M Return vs Nifty]]-AVERAGE(Table2[6M Return vs Nifty]))/_xlfn.STDEV.P(Table2[6M Return vs Nifty])</f>
        <v>-0.59702640019158781</v>
      </c>
      <c r="M229">
        <v>-0.39224396729285199</v>
      </c>
      <c r="N229">
        <f>(Table2[[#This Row],[1W Return vs Nifty]]-AVERAGE(Table2[1W Return vs Nifty]))/_xlfn.STDEV.P(Table2[1W Return vs Nifty])</f>
        <v>-0.47200306009241261</v>
      </c>
      <c r="O229">
        <v>1180.0899999999999</v>
      </c>
      <c r="P229">
        <v>1230.69868352863</v>
      </c>
      <c r="Q229">
        <v>1162.6125008997501</v>
      </c>
      <c r="R229">
        <v>42.403536740324803</v>
      </c>
      <c r="S229" s="1">
        <f>(Table2[[#This Row],[Close Price]]-Table2[[#This Row],[20D EMA]])/Table2[[#This Row],[20D EMA]]</f>
        <v>-2.5794642781482625E-2</v>
      </c>
      <c r="T229" s="1">
        <f>(Table2[[#This Row],[Close Price]]-Table2[[#This Row],[50D EMA]])/Table2[[#This Row],[50D EMA]]</f>
        <v>-6.5855830199028936E-2</v>
      </c>
      <c r="U229" s="1">
        <f>(Table2[[#This Row],[Close Price]]-Table2[[#This Row],[200D EMA]])/Table2[[#This Row],[200D EMA]]</f>
        <v>-1.1149459419813811E-2</v>
      </c>
      <c r="V229">
        <v>1.3778409579845201</v>
      </c>
      <c r="W229">
        <v>1132.9000000000001</v>
      </c>
      <c r="X229">
        <v>1158.05</v>
      </c>
      <c r="Y229">
        <v>1120.05</v>
      </c>
      <c r="Z229">
        <v>1158.05</v>
      </c>
      <c r="AA229">
        <v>1120.05</v>
      </c>
      <c r="AB229">
        <v>1158.05</v>
      </c>
      <c r="AC229" s="1">
        <f>(Table2[[#This Row],[Close Price]]/Table2[[#This Row],[Day Low]])-1</f>
        <v>1.4785064877747445E-2</v>
      </c>
      <c r="AD229" s="1">
        <f>(Table2[[#This Row],[Day High]]/Table2[[#This Row],[Close Price]])-1</f>
        <v>7.3065715652589347E-3</v>
      </c>
      <c r="AE229" s="1">
        <f>(Table2[[#This Row],[Close Price]]/Table2[[#This Row],[Current Week Low]])-1</f>
        <v>2.6427391634302078E-2</v>
      </c>
      <c r="AF229" s="1">
        <f>(Table2[[#This Row],[Current Week High]]/Table2[[#This Row],[Close Price]])-1</f>
        <v>7.3065715652589347E-3</v>
      </c>
      <c r="AG229" s="1">
        <f>(Table2[[#This Row],[Close Price]]/Table2[[#This Row],[Current Month Low]])-1</f>
        <v>2.6427391634302078E-2</v>
      </c>
      <c r="AH229" s="1">
        <f>(Table2[[#This Row],[Current Month High]]/Table2[[#This Row],[Close Price]])-1</f>
        <v>7.3065715652589347E-3</v>
      </c>
      <c r="AI229">
        <v>26.038359500717601</v>
      </c>
      <c r="AJ229">
        <v>83.371879735226102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-0.12</v>
      </c>
      <c r="AM229" t="s">
        <v>3218</v>
      </c>
      <c r="AN229">
        <v>-3.12</v>
      </c>
      <c r="AO229" t="s">
        <v>3218</v>
      </c>
      <c r="AP229">
        <v>0.146573917772792</v>
      </c>
      <c r="AQ229">
        <f>(Table2[[#This Row],[Sharpe Ratio]]-AVERAGE(Table2[Sharpe Ratio]))/_xlfn.STDEV.P(Table2[Sharpe Ratio])</f>
        <v>1.0124936650259444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154</v>
      </c>
      <c r="AT229">
        <f>_xlfn.RANK.AVG(Table2[[#This Row],[6M Return vs Nifty Z-Score]],Table2[6M Return vs Nifty Z-Score])</f>
        <v>540</v>
      </c>
      <c r="AU229">
        <f>_xlfn.RANK.AVG(Table2[[#This Row],[Sharpe Ratio Z-Score]],Table2[Sharpe Ratio Z-Score])</f>
        <v>117</v>
      </c>
      <c r="AV229">
        <f>(Table2[[#This Row],[Rank 1Y]]+Table2[[#This Row],[Rank 6M]]+Table2[[#This Row],[Rank Sharpe]])/3</f>
        <v>270.33333333333331</v>
      </c>
    </row>
    <row r="230" spans="1:48" x14ac:dyDescent="0.3">
      <c r="A230" t="s">
        <v>343</v>
      </c>
      <c r="B230" t="s">
        <v>344</v>
      </c>
      <c r="C230" t="s">
        <v>3184</v>
      </c>
      <c r="D230" t="s">
        <v>136</v>
      </c>
      <c r="E230">
        <v>74914.786900294901</v>
      </c>
      <c r="F230">
        <v>2060.35</v>
      </c>
      <c r="G230">
        <v>22.529810165998502</v>
      </c>
      <c r="H230">
        <f>(Table2[[#This Row],[1Y Return vs Nifty]]-AVERAGE(Table2[1Y Return vs Nifty]))/_xlfn.STDEV.P(Table2[1Y Return vs Nifty])</f>
        <v>0.115890978246096</v>
      </c>
      <c r="I230">
        <v>4.2725959061595002</v>
      </c>
      <c r="J230">
        <f>(Table2[[#This Row],[1M Return vs Nifty]]-AVERAGE(Table2[1M Return vs Nifty]))/_xlfn.STDEV.P(Table2[1M Return vs Nifty])</f>
        <v>0.53586979183221728</v>
      </c>
      <c r="K230">
        <v>4.2341142401305403</v>
      </c>
      <c r="L230">
        <f>(Table2[[#This Row],[6M Return vs Nifty]]-AVERAGE(Table2[6M Return vs Nifty]))/_xlfn.STDEV.P(Table2[6M Return vs Nifty])</f>
        <v>-0.11782349492472595</v>
      </c>
      <c r="M230">
        <v>6.1696244198930801</v>
      </c>
      <c r="N230">
        <f>(Table2[[#This Row],[1W Return vs Nifty]]-AVERAGE(Table2[1W Return vs Nifty]))/_xlfn.STDEV.P(Table2[1W Return vs Nifty])</f>
        <v>0.82231299969530647</v>
      </c>
      <c r="O230">
        <v>1986.67</v>
      </c>
      <c r="P230">
        <v>1939.51761062469</v>
      </c>
      <c r="Q230">
        <v>1731.12776772445</v>
      </c>
      <c r="R230">
        <v>67.791453509652598</v>
      </c>
      <c r="S230" s="1">
        <f>(Table2[[#This Row],[Close Price]]-Table2[[#This Row],[20D EMA]])/Table2[[#This Row],[20D EMA]]</f>
        <v>3.7087186095325263E-2</v>
      </c>
      <c r="T230" s="1">
        <f>(Table2[[#This Row],[Close Price]]-Table2[[#This Row],[50D EMA]])/Table2[[#This Row],[50D EMA]]</f>
        <v>6.2300228012052768E-2</v>
      </c>
      <c r="U230" s="1">
        <f>(Table2[[#This Row],[Close Price]]-Table2[[#This Row],[200D EMA]])/Table2[[#This Row],[200D EMA]]</f>
        <v>0.19017789351753581</v>
      </c>
      <c r="V230">
        <v>2.0392993770821901</v>
      </c>
      <c r="W230">
        <v>2031</v>
      </c>
      <c r="X230">
        <v>2119.25</v>
      </c>
      <c r="Y230">
        <v>1993.9</v>
      </c>
      <c r="Z230">
        <v>2119.25</v>
      </c>
      <c r="AA230">
        <v>1993.9</v>
      </c>
      <c r="AB230">
        <v>2119.25</v>
      </c>
      <c r="AC230" s="1">
        <f>(Table2[[#This Row],[Close Price]]/Table2[[#This Row],[Day Low]])-1</f>
        <v>1.4451009354997435E-2</v>
      </c>
      <c r="AD230" s="1">
        <f>(Table2[[#This Row],[Day High]]/Table2[[#This Row],[Close Price]])-1</f>
        <v>2.8587375931273806E-2</v>
      </c>
      <c r="AE230" s="1">
        <f>(Table2[[#This Row],[Close Price]]/Table2[[#This Row],[Current Week Low]])-1</f>
        <v>3.3326646271126803E-2</v>
      </c>
      <c r="AF230" s="1">
        <f>(Table2[[#This Row],[Current Week High]]/Table2[[#This Row],[Close Price]])-1</f>
        <v>2.8587375931273806E-2</v>
      </c>
      <c r="AG230" s="1">
        <f>(Table2[[#This Row],[Close Price]]/Table2[[#This Row],[Current Month Low]])-1</f>
        <v>3.3326646271126803E-2</v>
      </c>
      <c r="AH230" s="1">
        <f>(Table2[[#This Row],[Current Month High]]/Table2[[#This Row],[Close Price]])-1</f>
        <v>2.8587375931273806E-2</v>
      </c>
      <c r="AI230">
        <v>2.8587375931273802</v>
      </c>
      <c r="AJ230">
        <v>62.468950833891803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0.14000000000000001</v>
      </c>
      <c r="AM230" t="s">
        <v>3217</v>
      </c>
      <c r="AN230">
        <v>6.91</v>
      </c>
      <c r="AO230" t="s">
        <v>3217</v>
      </c>
      <c r="AP230">
        <v>0.107733012096334</v>
      </c>
      <c r="AQ230">
        <f>(Table2[[#This Row],[Sharpe Ratio]]-AVERAGE(Table2[Sharpe Ratio]))/_xlfn.STDEV.P(Table2[Sharpe Ratio])</f>
        <v>0.56040812133735496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1.9166583961862487</v>
      </c>
      <c r="AS230">
        <f>_xlfn.RANK.AVG(Table2[[#This Row],[1Y Return vs Nifty Z-Score]],Table2[1Y Return vs Nifty Z-Score])</f>
        <v>273</v>
      </c>
      <c r="AT230">
        <f>_xlfn.RANK.AVG(Table2[[#This Row],[6M Return vs Nifty Z-Score]],Table2[6M Return vs Nifty Z-Score])</f>
        <v>334</v>
      </c>
      <c r="AU230">
        <f>_xlfn.RANK.AVG(Table2[[#This Row],[Sharpe Ratio Z-Score]],Table2[Sharpe Ratio Z-Score])</f>
        <v>206</v>
      </c>
      <c r="AV230">
        <f>(Table2[[#This Row],[Rank 1Y]]+Table2[[#This Row],[Rank 6M]]+Table2[[#This Row],[Rank Sharpe]])/3</f>
        <v>271</v>
      </c>
    </row>
    <row r="231" spans="1:48" x14ac:dyDescent="0.3">
      <c r="A231" t="s">
        <v>1261</v>
      </c>
      <c r="B231" t="s">
        <v>1262</v>
      </c>
      <c r="C231" t="s">
        <v>3180</v>
      </c>
      <c r="D231" t="s">
        <v>259</v>
      </c>
      <c r="E231">
        <v>9571.763089</v>
      </c>
      <c r="F231">
        <v>1372.25</v>
      </c>
      <c r="G231">
        <v>35.605528134669797</v>
      </c>
      <c r="H231">
        <f>(Table2[[#This Row],[1Y Return vs Nifty]]-AVERAGE(Table2[1Y Return vs Nifty]))/_xlfn.STDEV.P(Table2[1Y Return vs Nifty])</f>
        <v>0.37115544008224544</v>
      </c>
      <c r="I231">
        <v>-10.6804769454537</v>
      </c>
      <c r="J231">
        <f>(Table2[[#This Row],[1M Return vs Nifty]]-AVERAGE(Table2[1M Return vs Nifty]))/_xlfn.STDEV.P(Table2[1M Return vs Nifty])</f>
        <v>-1.0471833472156362</v>
      </c>
      <c r="K231">
        <v>23.503166875105499</v>
      </c>
      <c r="L231">
        <f>(Table2[[#This Row],[6M Return vs Nifty]]-AVERAGE(Table2[6M Return vs Nifty]))/_xlfn.STDEV.P(Table2[6M Return vs Nifty])</f>
        <v>0.48360203588984008</v>
      </c>
      <c r="M231">
        <v>0.64546280612746298</v>
      </c>
      <c r="N231">
        <f>(Table2[[#This Row],[1W Return vs Nifty]]-AVERAGE(Table2[1W Return vs Nifty]))/_xlfn.STDEV.P(Table2[1W Return vs Nifty])</f>
        <v>-0.26731737258132721</v>
      </c>
      <c r="O231">
        <v>1433.36</v>
      </c>
      <c r="P231">
        <v>1501.98684291256</v>
      </c>
      <c r="Q231">
        <v>1317.51993508328</v>
      </c>
      <c r="R231">
        <v>46.7889437137231</v>
      </c>
      <c r="S231" s="1">
        <f>(Table2[[#This Row],[Close Price]]-Table2[[#This Row],[20D EMA]])/Table2[[#This Row],[20D EMA]]</f>
        <v>-4.2634090528548239E-2</v>
      </c>
      <c r="T231" s="1">
        <f>(Table2[[#This Row],[Close Price]]-Table2[[#This Row],[50D EMA]])/Table2[[#This Row],[50D EMA]]</f>
        <v>-8.6376817163712497E-2</v>
      </c>
      <c r="U231" s="1">
        <f>(Table2[[#This Row],[Close Price]]-Table2[[#This Row],[200D EMA]])/Table2[[#This Row],[200D EMA]]</f>
        <v>4.1540217691856458E-2</v>
      </c>
      <c r="V231">
        <v>0.52658858122285701</v>
      </c>
      <c r="W231">
        <v>1372.25</v>
      </c>
      <c r="X231">
        <v>1416</v>
      </c>
      <c r="Y231">
        <v>1325</v>
      </c>
      <c r="Z231">
        <v>1416</v>
      </c>
      <c r="AA231">
        <v>1325</v>
      </c>
      <c r="AB231">
        <v>1416</v>
      </c>
      <c r="AC231" s="1">
        <f>(Table2[[#This Row],[Close Price]]/Table2[[#This Row],[Day Low]])-1</f>
        <v>0</v>
      </c>
      <c r="AD231" s="1">
        <f>(Table2[[#This Row],[Day High]]/Table2[[#This Row],[Close Price]])-1</f>
        <v>3.1881945709601123E-2</v>
      </c>
      <c r="AE231" s="1">
        <f>(Table2[[#This Row],[Close Price]]/Table2[[#This Row],[Current Week Low]])-1</f>
        <v>3.566037735849048E-2</v>
      </c>
      <c r="AF231" s="1">
        <f>(Table2[[#This Row],[Current Week High]]/Table2[[#This Row],[Close Price]])-1</f>
        <v>3.1881945709601123E-2</v>
      </c>
      <c r="AG231" s="1">
        <f>(Table2[[#This Row],[Close Price]]/Table2[[#This Row],[Current Month Low]])-1</f>
        <v>3.566037735849048E-2</v>
      </c>
      <c r="AH231" s="1">
        <f>(Table2[[#This Row],[Current Month High]]/Table2[[#This Row],[Close Price]])-1</f>
        <v>3.1881945709601123E-2</v>
      </c>
      <c r="AI231">
        <v>37.0705046456549</v>
      </c>
      <c r="AJ231">
        <v>67.347560975609696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0.01</v>
      </c>
      <c r="AM231" t="s">
        <v>3217</v>
      </c>
      <c r="AN231">
        <v>-2.25</v>
      </c>
      <c r="AO231" t="s">
        <v>3218</v>
      </c>
      <c r="AP231">
        <v>2.3851151474013E-2</v>
      </c>
      <c r="AQ231">
        <f>(Table2[[#This Row],[Sharpe Ratio]]-AVERAGE(Table2[Sharpe Ratio]))/_xlfn.STDEV.P(Table2[Sharpe Ratio])</f>
        <v>-0.41592793222787849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190</v>
      </c>
      <c r="AT231">
        <f>_xlfn.RANK.AVG(Table2[[#This Row],[6M Return vs Nifty Z-Score]],Table2[6M Return vs Nifty Z-Score])</f>
        <v>172</v>
      </c>
      <c r="AU231">
        <f>_xlfn.RANK.AVG(Table2[[#This Row],[Sharpe Ratio Z-Score]],Table2[Sharpe Ratio Z-Score])</f>
        <v>451</v>
      </c>
      <c r="AV231">
        <f>(Table2[[#This Row],[Rank 1Y]]+Table2[[#This Row],[Rank 6M]]+Table2[[#This Row],[Rank Sharpe]])/3</f>
        <v>271</v>
      </c>
    </row>
    <row r="232" spans="1:48" x14ac:dyDescent="0.3">
      <c r="A232" t="s">
        <v>774</v>
      </c>
      <c r="B232" t="s">
        <v>775</v>
      </c>
      <c r="C232" t="s">
        <v>3185</v>
      </c>
      <c r="D232" t="s">
        <v>377</v>
      </c>
      <c r="E232">
        <v>21038.252115470001</v>
      </c>
      <c r="F232">
        <v>525.1</v>
      </c>
      <c r="G232">
        <v>40.924707792086998</v>
      </c>
      <c r="H232">
        <f>(Table2[[#This Row],[1Y Return vs Nifty]]-AVERAGE(Table2[1Y Return vs Nifty]))/_xlfn.STDEV.P(Table2[1Y Return vs Nifty])</f>
        <v>0.47499658562496849</v>
      </c>
      <c r="I232">
        <v>7.75627085017382</v>
      </c>
      <c r="J232">
        <f>(Table2[[#This Row],[1M Return vs Nifty]]-AVERAGE(Table2[1M Return vs Nifty]))/_xlfn.STDEV.P(Table2[1M Return vs Nifty])</f>
        <v>0.90467977559079027</v>
      </c>
      <c r="K232">
        <v>23.856315666289198</v>
      </c>
      <c r="L232">
        <f>(Table2[[#This Row],[6M Return vs Nifty]]-AVERAGE(Table2[6M Return vs Nifty]))/_xlfn.STDEV.P(Table2[6M Return vs Nifty])</f>
        <v>0.49462451339393221</v>
      </c>
      <c r="M232">
        <v>8.3161321010832108</v>
      </c>
      <c r="N232">
        <f>(Table2[[#This Row],[1W Return vs Nifty]]-AVERAGE(Table2[1W Return vs Nifty]))/_xlfn.STDEV.P(Table2[1W Return vs Nifty])</f>
        <v>1.2457075575086711</v>
      </c>
      <c r="O232">
        <v>490.6</v>
      </c>
      <c r="P232">
        <v>489.92835152207698</v>
      </c>
      <c r="Q232">
        <v>453.56771234216802</v>
      </c>
      <c r="R232">
        <v>77.637013259274397</v>
      </c>
      <c r="S232" s="1">
        <f>(Table2[[#This Row],[Close Price]]-Table2[[#This Row],[20D EMA]])/Table2[[#This Row],[20D EMA]]</f>
        <v>7.032205462698736E-2</v>
      </c>
      <c r="T232" s="1">
        <f>(Table2[[#This Row],[Close Price]]-Table2[[#This Row],[50D EMA]])/Table2[[#This Row],[50D EMA]]</f>
        <v>7.1789371585975981E-2</v>
      </c>
      <c r="U232" s="1">
        <f>(Table2[[#This Row],[Close Price]]-Table2[[#This Row],[200D EMA]])/Table2[[#This Row],[200D EMA]]</f>
        <v>0.1577102728244214</v>
      </c>
      <c r="V232">
        <v>0.82059051217166901</v>
      </c>
      <c r="W232">
        <v>522.85</v>
      </c>
      <c r="X232">
        <v>528.95000000000005</v>
      </c>
      <c r="Y232">
        <v>515.29999999999995</v>
      </c>
      <c r="Z232">
        <v>535.85</v>
      </c>
      <c r="AA232">
        <v>515.29999999999995</v>
      </c>
      <c r="AB232">
        <v>535.85</v>
      </c>
      <c r="AC232" s="1">
        <f>(Table2[[#This Row],[Close Price]]/Table2[[#This Row],[Day Low]])-1</f>
        <v>4.3033374772878386E-3</v>
      </c>
      <c r="AD232" s="1">
        <f>(Table2[[#This Row],[Day High]]/Table2[[#This Row],[Close Price]])-1</f>
        <v>7.3319367739479446E-3</v>
      </c>
      <c r="AE232" s="1">
        <f>(Table2[[#This Row],[Close Price]]/Table2[[#This Row],[Current Week Low]])-1</f>
        <v>1.9018047739181254E-2</v>
      </c>
      <c r="AF232" s="1">
        <f>(Table2[[#This Row],[Current Week High]]/Table2[[#This Row],[Close Price]])-1</f>
        <v>2.0472290992191944E-2</v>
      </c>
      <c r="AG232" s="1">
        <f>(Table2[[#This Row],[Close Price]]/Table2[[#This Row],[Current Month Low]])-1</f>
        <v>1.9018047739181254E-2</v>
      </c>
      <c r="AH232" s="1">
        <f>(Table2[[#This Row],[Current Month High]]/Table2[[#This Row],[Close Price]])-1</f>
        <v>2.0472290992191944E-2</v>
      </c>
      <c r="AI232">
        <v>9.3791658731670005</v>
      </c>
      <c r="AJ232">
        <v>63.353554207497197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0.11</v>
      </c>
      <c r="AM232" t="s">
        <v>3217</v>
      </c>
      <c r="AN232">
        <v>13.67</v>
      </c>
      <c r="AO232" t="s">
        <v>3217</v>
      </c>
      <c r="AP232">
        <v>1.6787692330286999E-2</v>
      </c>
      <c r="AQ232">
        <f>(Table2[[#This Row],[Sharpe Ratio]]-AVERAGE(Table2[Sharpe Ratio]))/_xlfn.STDEV.P(Table2[Sharpe Ratio])</f>
        <v>-0.49814248700457114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2.6218659451137909</v>
      </c>
      <c r="AS232">
        <f>_xlfn.RANK.AVG(Table2[[#This Row],[1Y Return vs Nifty Z-Score]],Table2[1Y Return vs Nifty Z-Score])</f>
        <v>172</v>
      </c>
      <c r="AT232">
        <f>_xlfn.RANK.AVG(Table2[[#This Row],[6M Return vs Nifty Z-Score]],Table2[6M Return vs Nifty Z-Score])</f>
        <v>168</v>
      </c>
      <c r="AU232">
        <f>_xlfn.RANK.AVG(Table2[[#This Row],[Sharpe Ratio Z-Score]],Table2[Sharpe Ratio Z-Score])</f>
        <v>474</v>
      </c>
      <c r="AV232">
        <f>(Table2[[#This Row],[Rank 1Y]]+Table2[[#This Row],[Rank 6M]]+Table2[[#This Row],[Rank Sharpe]])/3</f>
        <v>271.33333333333331</v>
      </c>
    </row>
    <row r="233" spans="1:48" x14ac:dyDescent="0.3">
      <c r="A233" t="s">
        <v>874</v>
      </c>
      <c r="B233" t="s">
        <v>875</v>
      </c>
      <c r="C233" t="s">
        <v>3179</v>
      </c>
      <c r="D233" t="s">
        <v>111</v>
      </c>
      <c r="E233">
        <v>17510.6757645</v>
      </c>
      <c r="F233">
        <v>11916.8</v>
      </c>
      <c r="G233">
        <v>91.662349090052402</v>
      </c>
      <c r="H233">
        <f>(Table2[[#This Row],[1Y Return vs Nifty]]-AVERAGE(Table2[1Y Return vs Nifty]))/_xlfn.STDEV.P(Table2[1Y Return vs Nifty])</f>
        <v>1.4654979662598104</v>
      </c>
      <c r="I233">
        <v>-1.61146536392423</v>
      </c>
      <c r="J233">
        <f>(Table2[[#This Row],[1M Return vs Nifty]]-AVERAGE(Table2[1M Return vs Nifty]))/_xlfn.STDEV.P(Table2[1M Return vs Nifty])</f>
        <v>-8.7064487722973399E-2</v>
      </c>
      <c r="K233">
        <v>15.4996233689451</v>
      </c>
      <c r="L233">
        <f>(Table2[[#This Row],[6M Return vs Nifty]]-AVERAGE(Table2[6M Return vs Nifty]))/_xlfn.STDEV.P(Table2[6M Return vs Nifty])</f>
        <v>0.23379549413734013</v>
      </c>
      <c r="M233">
        <v>-2.3810129852734798</v>
      </c>
      <c r="N233">
        <f>(Table2[[#This Row],[1W Return vs Nifty]]-AVERAGE(Table2[1W Return vs Nifty]))/_xlfn.STDEV.P(Table2[1W Return vs Nifty])</f>
        <v>-0.8642839665804628</v>
      </c>
      <c r="O233">
        <v>11921.42</v>
      </c>
      <c r="P233">
        <v>12397.584020355</v>
      </c>
      <c r="Q233">
        <v>11231.5176707425</v>
      </c>
      <c r="R233">
        <v>33.952541590448199</v>
      </c>
      <c r="S233" s="1">
        <f>(Table2[[#This Row],[Close Price]]-Table2[[#This Row],[20D EMA]])/Table2[[#This Row],[20D EMA]]</f>
        <v>-3.8753772621053536E-4</v>
      </c>
      <c r="T233" s="1">
        <f>(Table2[[#This Row],[Close Price]]-Table2[[#This Row],[50D EMA]])/Table2[[#This Row],[50D EMA]]</f>
        <v>-3.878046073861037E-2</v>
      </c>
      <c r="U233" s="1">
        <f>(Table2[[#This Row],[Close Price]]-Table2[[#This Row],[200D EMA]])/Table2[[#This Row],[200D EMA]]</f>
        <v>6.1014223486699673E-2</v>
      </c>
      <c r="V233">
        <v>1.4043766732187</v>
      </c>
      <c r="W233">
        <v>11850</v>
      </c>
      <c r="X233">
        <v>12097.2</v>
      </c>
      <c r="Y233">
        <v>11794.2</v>
      </c>
      <c r="Z233">
        <v>12099.9</v>
      </c>
      <c r="AA233">
        <v>11794.2</v>
      </c>
      <c r="AB233">
        <v>12099.9</v>
      </c>
      <c r="AC233" s="1">
        <f>(Table2[[#This Row],[Close Price]]/Table2[[#This Row],[Day Low]])-1</f>
        <v>5.6371308016875954E-3</v>
      </c>
      <c r="AD233" s="1">
        <f>(Table2[[#This Row],[Day High]]/Table2[[#This Row],[Close Price]])-1</f>
        <v>1.5138292158968891E-2</v>
      </c>
      <c r="AE233" s="1">
        <f>(Table2[[#This Row],[Close Price]]/Table2[[#This Row],[Current Week Low]])-1</f>
        <v>1.0394939885706389E-2</v>
      </c>
      <c r="AF233" s="1">
        <f>(Table2[[#This Row],[Current Week High]]/Table2[[#This Row],[Close Price]])-1</f>
        <v>1.5364863050483457E-2</v>
      </c>
      <c r="AG233" s="1">
        <f>(Table2[[#This Row],[Close Price]]/Table2[[#This Row],[Current Month Low]])-1</f>
        <v>1.0394939885706389E-2</v>
      </c>
      <c r="AH233" s="1">
        <f>(Table2[[#This Row],[Current Month High]]/Table2[[#This Row],[Close Price]])-1</f>
        <v>1.5364863050483457E-2</v>
      </c>
      <c r="AI233">
        <v>31.764399838882898</v>
      </c>
      <c r="AJ233">
        <v>123.789671361502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-0.1</v>
      </c>
      <c r="AM233" t="s">
        <v>3218</v>
      </c>
      <c r="AN233">
        <v>7.25</v>
      </c>
      <c r="AO233" t="s">
        <v>3217</v>
      </c>
      <c r="AQ233">
        <f>(Table2[[#This Row],[Sharpe Ratio]]-AVERAGE(Table2[Sharpe Ratio]))/_xlfn.STDEV.P(Table2[Sharpe Ratio])</f>
        <v>-0.69354145832708192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55</v>
      </c>
      <c r="AT233">
        <f>_xlfn.RANK.AVG(Table2[[#This Row],[6M Return vs Nifty Z-Score]],Table2[6M Return vs Nifty Z-Score])</f>
        <v>222</v>
      </c>
      <c r="AU233">
        <f>_xlfn.RANK.AVG(Table2[[#This Row],[Sharpe Ratio Z-Score]],Table2[Sharpe Ratio Z-Score])</f>
        <v>538.5</v>
      </c>
      <c r="AV233">
        <f>(Table2[[#This Row],[Rank 1Y]]+Table2[[#This Row],[Rank 6M]]+Table2[[#This Row],[Rank Sharpe]])/3</f>
        <v>271.83333333333331</v>
      </c>
    </row>
    <row r="234" spans="1:48" x14ac:dyDescent="0.3">
      <c r="A234" t="s">
        <v>1211</v>
      </c>
      <c r="B234" t="s">
        <v>1212</v>
      </c>
      <c r="C234" t="s">
        <v>3179</v>
      </c>
      <c r="D234" t="s">
        <v>466</v>
      </c>
      <c r="E234">
        <v>10088.154340528999</v>
      </c>
      <c r="F234">
        <v>163.19</v>
      </c>
      <c r="G234">
        <v>25.166183864366399</v>
      </c>
      <c r="H234">
        <f>(Table2[[#This Row],[1Y Return vs Nifty]]-AVERAGE(Table2[1Y Return vs Nifty]))/_xlfn.STDEV.P(Table2[1Y Return vs Nifty])</f>
        <v>0.16735832519601229</v>
      </c>
      <c r="I234">
        <v>-11.4707993035251</v>
      </c>
      <c r="J234">
        <f>(Table2[[#This Row],[1M Return vs Nifty]]-AVERAGE(Table2[1M Return vs Nifty]))/_xlfn.STDEV.P(Table2[1M Return vs Nifty])</f>
        <v>-1.1308532592277116</v>
      </c>
      <c r="K234">
        <v>-6.7330504887399902</v>
      </c>
      <c r="L234">
        <f>(Table2[[#This Row],[6M Return vs Nifty]]-AVERAGE(Table2[6M Return vs Nifty]))/_xlfn.STDEV.P(Table2[6M Return vs Nifty])</f>
        <v>-0.46013056074380881</v>
      </c>
      <c r="M234">
        <v>3.8060635662468898</v>
      </c>
      <c r="N234">
        <f>(Table2[[#This Row],[1W Return vs Nifty]]-AVERAGE(Table2[1W Return vs Nifty]))/_xlfn.STDEV.P(Table2[1W Return vs Nifty])</f>
        <v>0.35610511641409742</v>
      </c>
      <c r="O234">
        <v>155.78</v>
      </c>
      <c r="P234">
        <v>171.76977006813399</v>
      </c>
      <c r="Q234">
        <v>172.39306864485499</v>
      </c>
      <c r="R234">
        <v>69.957550237088796</v>
      </c>
      <c r="S234" s="1">
        <f>(Table2[[#This Row],[Close Price]]-Table2[[#This Row],[20D EMA]])/Table2[[#This Row],[20D EMA]]</f>
        <v>4.7567081782000233E-2</v>
      </c>
      <c r="T234" s="1">
        <f>(Table2[[#This Row],[Close Price]]-Table2[[#This Row],[50D EMA]])/Table2[[#This Row],[50D EMA]]</f>
        <v>-4.9949243482894312E-2</v>
      </c>
      <c r="U234" s="1">
        <f>(Table2[[#This Row],[Close Price]]-Table2[[#This Row],[200D EMA]])/Table2[[#This Row],[200D EMA]]</f>
        <v>-5.3384215022090779E-2</v>
      </c>
      <c r="V234">
        <v>0.79613797298016598</v>
      </c>
      <c r="W234">
        <v>153</v>
      </c>
      <c r="X234">
        <v>163.95</v>
      </c>
      <c r="Y234">
        <v>151.15</v>
      </c>
      <c r="Z234">
        <v>163.95</v>
      </c>
      <c r="AA234">
        <v>151.15</v>
      </c>
      <c r="AB234">
        <v>163.95</v>
      </c>
      <c r="AC234" s="1">
        <f>(Table2[[#This Row],[Close Price]]/Table2[[#This Row],[Day Low]])-1</f>
        <v>6.660130718954238E-2</v>
      </c>
      <c r="AD234" s="1">
        <f>(Table2[[#This Row],[Day High]]/Table2[[#This Row],[Close Price]])-1</f>
        <v>4.6571481095654121E-3</v>
      </c>
      <c r="AE234" s="1">
        <f>(Table2[[#This Row],[Close Price]]/Table2[[#This Row],[Current Week Low]])-1</f>
        <v>7.9655970889844552E-2</v>
      </c>
      <c r="AF234" s="1">
        <f>(Table2[[#This Row],[Current Week High]]/Table2[[#This Row],[Close Price]])-1</f>
        <v>4.6571481095654121E-3</v>
      </c>
      <c r="AG234" s="1">
        <f>(Table2[[#This Row],[Close Price]]/Table2[[#This Row],[Current Month Low]])-1</f>
        <v>7.9655970889844552E-2</v>
      </c>
      <c r="AH234" s="1">
        <f>(Table2[[#This Row],[Current Month High]]/Table2[[#This Row],[Close Price]])-1</f>
        <v>4.6571481095654121E-3</v>
      </c>
      <c r="AI234">
        <v>44.984374042527101</v>
      </c>
      <c r="AJ234">
        <v>53.952830188679201</v>
      </c>
      <c r="AK234" t="str">
        <f>IF(AND(Table2[[#This Row],[20D EMA]]&gt;Table2[[#This Row],[50D EMA]],Table2[[#This Row],[50D EMA]]&gt;Table2[[#This Row],[200D EMA]]),"Uptrend","Downtrend/NoTrend")</f>
        <v>Downtrend/NoTrend</v>
      </c>
      <c r="AL234">
        <v>-0.23</v>
      </c>
      <c r="AM234" t="s">
        <v>3218</v>
      </c>
      <c r="AN234">
        <v>15.44</v>
      </c>
      <c r="AO234" t="s">
        <v>3217</v>
      </c>
      <c r="AP234">
        <v>0.163389527262846</v>
      </c>
      <c r="AQ234">
        <f>(Table2[[#This Row],[Sharpe Ratio]]-AVERAGE(Table2[Sharpe Ratio]))/_xlfn.STDEV.P(Table2[Sharpe Ratio])</f>
        <v>1.208217575845403</v>
      </c>
      <c r="AR2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4">
        <f>_xlfn.RANK.AVG(Table2[[#This Row],[1Y Return vs Nifty Z-Score]],Table2[1Y Return vs Nifty Z-Score])</f>
        <v>258</v>
      </c>
      <c r="AT234">
        <f>_xlfn.RANK.AVG(Table2[[#This Row],[6M Return vs Nifty Z-Score]],Table2[6M Return vs Nifty Z-Score])</f>
        <v>483</v>
      </c>
      <c r="AU234">
        <f>_xlfn.RANK.AVG(Table2[[#This Row],[Sharpe Ratio Z-Score]],Table2[Sharpe Ratio Z-Score])</f>
        <v>81</v>
      </c>
      <c r="AV234">
        <f>(Table2[[#This Row],[Rank 1Y]]+Table2[[#This Row],[Rank 6M]]+Table2[[#This Row],[Rank Sharpe]])/3</f>
        <v>274</v>
      </c>
    </row>
    <row r="235" spans="1:48" x14ac:dyDescent="0.3">
      <c r="A235" t="s">
        <v>1556</v>
      </c>
      <c r="B235" t="s">
        <v>1557</v>
      </c>
      <c r="C235" t="s">
        <v>3176</v>
      </c>
      <c r="D235" t="s">
        <v>217</v>
      </c>
      <c r="E235">
        <v>6539.3903684999996</v>
      </c>
      <c r="F235">
        <v>455.25</v>
      </c>
      <c r="G235">
        <v>-11.5359783566796</v>
      </c>
      <c r="H235">
        <f>(Table2[[#This Row],[1Y Return vs Nifty]]-AVERAGE(Table2[1Y Return vs Nifty]))/_xlfn.STDEV.P(Table2[1Y Return vs Nifty])</f>
        <v>-0.54914211554654524</v>
      </c>
      <c r="I235">
        <v>-3.62652953820277</v>
      </c>
      <c r="J235">
        <f>(Table2[[#This Row],[1M Return vs Nifty]]-AVERAGE(Table2[1M Return vs Nifty]))/_xlfn.STDEV.P(Table2[1M Return vs Nifty])</f>
        <v>-0.30039546645423582</v>
      </c>
      <c r="K235">
        <v>22.0178549217976</v>
      </c>
      <c r="L235">
        <f>(Table2[[#This Row],[6M Return vs Nifty]]-AVERAGE(Table2[6M Return vs Nifty]))/_xlfn.STDEV.P(Table2[6M Return vs Nifty])</f>
        <v>0.43724248999696103</v>
      </c>
      <c r="M235">
        <v>1.81912993243925</v>
      </c>
      <c r="N235">
        <f>(Table2[[#This Row],[1W Return vs Nifty]]-AVERAGE(Table2[1W Return vs Nifty]))/_xlfn.STDEV.P(Table2[1W Return vs Nifty])</f>
        <v>-3.5813764036427033E-2</v>
      </c>
      <c r="O235">
        <v>442.09</v>
      </c>
      <c r="P235">
        <v>455.009245245079</v>
      </c>
      <c r="Q235">
        <v>433.659429456922</v>
      </c>
      <c r="R235">
        <v>67.419333327742507</v>
      </c>
      <c r="S235" s="1">
        <f>(Table2[[#This Row],[Close Price]]-Table2[[#This Row],[20D EMA]])/Table2[[#This Row],[20D EMA]]</f>
        <v>2.9767694360876801E-2</v>
      </c>
      <c r="T235" s="1">
        <f>(Table2[[#This Row],[Close Price]]-Table2[[#This Row],[50D EMA]])/Table2[[#This Row],[50D EMA]]</f>
        <v>5.2912057817929188E-4</v>
      </c>
      <c r="U235" s="1">
        <f>(Table2[[#This Row],[Close Price]]-Table2[[#This Row],[200D EMA]])/Table2[[#This Row],[200D EMA]]</f>
        <v>4.97869274285496E-2</v>
      </c>
      <c r="V235">
        <v>0.475410221467641</v>
      </c>
      <c r="W235">
        <v>446.55</v>
      </c>
      <c r="X235">
        <v>457.95</v>
      </c>
      <c r="Y235">
        <v>440.1</v>
      </c>
      <c r="Z235">
        <v>457.95</v>
      </c>
      <c r="AA235">
        <v>440.1</v>
      </c>
      <c r="AB235">
        <v>457.95</v>
      </c>
      <c r="AC235" s="1">
        <f>(Table2[[#This Row],[Close Price]]/Table2[[#This Row],[Day Low]])-1</f>
        <v>1.948270070540814E-2</v>
      </c>
      <c r="AD235" s="1">
        <f>(Table2[[#This Row],[Day High]]/Table2[[#This Row],[Close Price]])-1</f>
        <v>5.9308072487644914E-3</v>
      </c>
      <c r="AE235" s="1">
        <f>(Table2[[#This Row],[Close Price]]/Table2[[#This Row],[Current Week Low]])-1</f>
        <v>3.4423994546693981E-2</v>
      </c>
      <c r="AF235" s="1">
        <f>(Table2[[#This Row],[Current Week High]]/Table2[[#This Row],[Close Price]])-1</f>
        <v>5.9308072487644914E-3</v>
      </c>
      <c r="AG235" s="1">
        <f>(Table2[[#This Row],[Close Price]]/Table2[[#This Row],[Current Month Low]])-1</f>
        <v>3.4423994546693981E-2</v>
      </c>
      <c r="AH235" s="1">
        <f>(Table2[[#This Row],[Current Month High]]/Table2[[#This Row],[Close Price]])-1</f>
        <v>5.9308072487644914E-3</v>
      </c>
      <c r="AI235">
        <v>22.9104887424491</v>
      </c>
      <c r="AJ235">
        <v>67.648683483704602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-0.03</v>
      </c>
      <c r="AM235" t="s">
        <v>3218</v>
      </c>
      <c r="AN235">
        <v>9.8800000000000008</v>
      </c>
      <c r="AO235" t="s">
        <v>3217</v>
      </c>
      <c r="AP235">
        <v>0.13904129739716001</v>
      </c>
      <c r="AQ235">
        <f>(Table2[[#This Row],[Sharpe Ratio]]-AVERAGE(Table2[Sharpe Ratio]))/_xlfn.STDEV.P(Table2[Sharpe Ratio])</f>
        <v>0.92481834647688721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508</v>
      </c>
      <c r="AT235">
        <f>_xlfn.RANK.AVG(Table2[[#This Row],[6M Return vs Nifty Z-Score]],Table2[6M Return vs Nifty Z-Score])</f>
        <v>183</v>
      </c>
      <c r="AU235">
        <f>_xlfn.RANK.AVG(Table2[[#This Row],[Sharpe Ratio Z-Score]],Table2[Sharpe Ratio Z-Score])</f>
        <v>132</v>
      </c>
      <c r="AV235">
        <f>(Table2[[#This Row],[Rank 1Y]]+Table2[[#This Row],[Rank 6M]]+Table2[[#This Row],[Rank Sharpe]])/3</f>
        <v>274.33333333333331</v>
      </c>
    </row>
    <row r="236" spans="1:48" x14ac:dyDescent="0.3">
      <c r="A236" t="s">
        <v>1317</v>
      </c>
      <c r="B236" t="s">
        <v>1318</v>
      </c>
      <c r="C236" t="s">
        <v>3176</v>
      </c>
      <c r="D236" t="s">
        <v>217</v>
      </c>
      <c r="E236">
        <v>8908.8740940000007</v>
      </c>
      <c r="F236">
        <v>451.9</v>
      </c>
      <c r="G236">
        <v>35.427334873548403</v>
      </c>
      <c r="H236">
        <f>(Table2[[#This Row],[1Y Return vs Nifty]]-AVERAGE(Table2[1Y Return vs Nifty]))/_xlfn.STDEV.P(Table2[1Y Return vs Nifty])</f>
        <v>0.36767674720955085</v>
      </c>
      <c r="I236">
        <v>0.31502014904964498</v>
      </c>
      <c r="J236">
        <f>(Table2[[#This Row],[1M Return vs Nifty]]-AVERAGE(Table2[1M Return vs Nifty]))/_xlfn.STDEV.P(Table2[1M Return vs Nifty])</f>
        <v>0.1168888380521023</v>
      </c>
      <c r="K236">
        <v>41.140431336241797</v>
      </c>
      <c r="L236">
        <f>(Table2[[#This Row],[6M Return vs Nifty]]-AVERAGE(Table2[6M Return vs Nifty]))/_xlfn.STDEV.P(Table2[6M Return vs Nifty])</f>
        <v>1.0340962060807644</v>
      </c>
      <c r="M236">
        <v>-0.57097835219794202</v>
      </c>
      <c r="N236">
        <f>(Table2[[#This Row],[1W Return vs Nifty]]-AVERAGE(Table2[1W Return vs Nifty]))/_xlfn.STDEV.P(Table2[1W Return vs Nifty])</f>
        <v>-0.50725807759180319</v>
      </c>
      <c r="O236">
        <v>441.07</v>
      </c>
      <c r="P236">
        <v>433.19498182787697</v>
      </c>
      <c r="Q236">
        <v>375.02936902301099</v>
      </c>
      <c r="R236">
        <v>61.191053722063799</v>
      </c>
      <c r="S236" s="1">
        <f>(Table2[[#This Row],[Close Price]]-Table2[[#This Row],[20D EMA]])/Table2[[#This Row],[20D EMA]]</f>
        <v>2.4553925680730913E-2</v>
      </c>
      <c r="T236" s="1">
        <f>(Table2[[#This Row],[Close Price]]-Table2[[#This Row],[50D EMA]])/Table2[[#This Row],[50D EMA]]</f>
        <v>4.3179212495021796E-2</v>
      </c>
      <c r="U236" s="1">
        <f>(Table2[[#This Row],[Close Price]]-Table2[[#This Row],[200D EMA]])/Table2[[#This Row],[200D EMA]]</f>
        <v>0.20497229637573364</v>
      </c>
      <c r="V236">
        <v>0.52435200293657103</v>
      </c>
      <c r="W236">
        <v>449</v>
      </c>
      <c r="X236">
        <v>460</v>
      </c>
      <c r="Y236">
        <v>445.05</v>
      </c>
      <c r="Z236">
        <v>460</v>
      </c>
      <c r="AA236">
        <v>445.05</v>
      </c>
      <c r="AB236">
        <v>460</v>
      </c>
      <c r="AC236" s="1">
        <f>(Table2[[#This Row],[Close Price]]/Table2[[#This Row],[Day Low]])-1</f>
        <v>6.4587973273941834E-3</v>
      </c>
      <c r="AD236" s="1">
        <f>(Table2[[#This Row],[Day High]]/Table2[[#This Row],[Close Price]])-1</f>
        <v>1.7924319539721179E-2</v>
      </c>
      <c r="AE236" s="1">
        <f>(Table2[[#This Row],[Close Price]]/Table2[[#This Row],[Current Week Low]])-1</f>
        <v>1.5391529041680618E-2</v>
      </c>
      <c r="AF236" s="1">
        <f>(Table2[[#This Row],[Current Week High]]/Table2[[#This Row],[Close Price]])-1</f>
        <v>1.7924319539721179E-2</v>
      </c>
      <c r="AG236" s="1">
        <f>(Table2[[#This Row],[Close Price]]/Table2[[#This Row],[Current Month Low]])-1</f>
        <v>1.5391529041680618E-2</v>
      </c>
      <c r="AH236" s="1">
        <f>(Table2[[#This Row],[Current Month High]]/Table2[[#This Row],[Close Price]])-1</f>
        <v>1.7924319539721179E-2</v>
      </c>
      <c r="AI236">
        <v>7.3910157114405797</v>
      </c>
      <c r="AJ236">
        <v>88.213244481466006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0.08</v>
      </c>
      <c r="AM236" t="s">
        <v>3217</v>
      </c>
      <c r="AN236">
        <v>10.54</v>
      </c>
      <c r="AO236" t="s">
        <v>3217</v>
      </c>
      <c r="AQ236">
        <f>(Table2[[#This Row],[Sharpe Ratio]]-AVERAGE(Table2[Sharpe Ratio]))/_xlfn.STDEV.P(Table2[Sharpe Ratio])</f>
        <v>-0.69354145832708192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0.31786225542353241</v>
      </c>
      <c r="AS236">
        <f>_xlfn.RANK.AVG(Table2[[#This Row],[1Y Return vs Nifty Z-Score]],Table2[1Y Return vs Nifty Z-Score])</f>
        <v>193</v>
      </c>
      <c r="AT236">
        <f>_xlfn.RANK.AVG(Table2[[#This Row],[6M Return vs Nifty Z-Score]],Table2[6M Return vs Nifty Z-Score])</f>
        <v>92</v>
      </c>
      <c r="AU236">
        <f>_xlfn.RANK.AVG(Table2[[#This Row],[Sharpe Ratio Z-Score]],Table2[Sharpe Ratio Z-Score])</f>
        <v>538.5</v>
      </c>
      <c r="AV236">
        <f>(Table2[[#This Row],[Rank 1Y]]+Table2[[#This Row],[Rank 6M]]+Table2[[#This Row],[Rank Sharpe]])/3</f>
        <v>274.5</v>
      </c>
    </row>
    <row r="237" spans="1:48" x14ac:dyDescent="0.3">
      <c r="A237" t="s">
        <v>1164</v>
      </c>
      <c r="B237" t="s">
        <v>1165</v>
      </c>
      <c r="C237" t="s">
        <v>3173</v>
      </c>
      <c r="D237" t="s">
        <v>288</v>
      </c>
      <c r="E237">
        <v>10720.2890572</v>
      </c>
      <c r="F237">
        <v>802.85</v>
      </c>
      <c r="G237">
        <v>0.49723275320501797</v>
      </c>
      <c r="H237">
        <f>(Table2[[#This Row],[1Y Return vs Nifty]]-AVERAGE(Table2[1Y Return vs Nifty]))/_xlfn.STDEV.P(Table2[1Y Return vs Nifty])</f>
        <v>-0.31422949617948792</v>
      </c>
      <c r="I237">
        <v>16.525561278781598</v>
      </c>
      <c r="J237">
        <f>(Table2[[#This Row],[1M Return vs Nifty]]-AVERAGE(Table2[1M Return vs Nifty]))/_xlfn.STDEV.P(Table2[1M Return vs Nifty])</f>
        <v>1.8330677315641448</v>
      </c>
      <c r="K237">
        <v>33.652139448434397</v>
      </c>
      <c r="L237">
        <f>(Table2[[#This Row],[6M Return vs Nifty]]-AVERAGE(Table2[6M Return vs Nifty]))/_xlfn.STDEV.P(Table2[6M Return vs Nifty])</f>
        <v>0.80037169409596276</v>
      </c>
      <c r="M237">
        <v>3.7468415530791002</v>
      </c>
      <c r="N237">
        <f>(Table2[[#This Row],[1W Return vs Nifty]]-AVERAGE(Table2[1W Return vs Nifty]))/_xlfn.STDEV.P(Table2[1W Return vs Nifty])</f>
        <v>0.34442368694719183</v>
      </c>
      <c r="O237">
        <v>738.85</v>
      </c>
      <c r="P237">
        <v>708.661229889786</v>
      </c>
      <c r="Q237">
        <v>660.55369770847403</v>
      </c>
      <c r="R237">
        <v>84.808533423134307</v>
      </c>
      <c r="S237" s="1">
        <f>(Table2[[#This Row],[Close Price]]-Table2[[#This Row],[20D EMA]])/Table2[[#This Row],[20D EMA]]</f>
        <v>8.6621100358665493E-2</v>
      </c>
      <c r="T237" s="1">
        <f>(Table2[[#This Row],[Close Price]]-Table2[[#This Row],[50D EMA]])/Table2[[#This Row],[50D EMA]]</f>
        <v>0.13291085519785337</v>
      </c>
      <c r="U237" s="1">
        <f>(Table2[[#This Row],[Close Price]]-Table2[[#This Row],[200D EMA]])/Table2[[#This Row],[200D EMA]]</f>
        <v>0.21541973466376149</v>
      </c>
      <c r="V237">
        <v>0.653978517687128</v>
      </c>
      <c r="W237">
        <v>792.6</v>
      </c>
      <c r="X237">
        <v>810</v>
      </c>
      <c r="Y237">
        <v>783.55</v>
      </c>
      <c r="Z237">
        <v>810</v>
      </c>
      <c r="AA237">
        <v>783.55</v>
      </c>
      <c r="AB237">
        <v>810</v>
      </c>
      <c r="AC237" s="1">
        <f>(Table2[[#This Row],[Close Price]]/Table2[[#This Row],[Day Low]])-1</f>
        <v>1.293212212969963E-2</v>
      </c>
      <c r="AD237" s="1">
        <f>(Table2[[#This Row],[Day High]]/Table2[[#This Row],[Close Price]])-1</f>
        <v>8.9057731830353148E-3</v>
      </c>
      <c r="AE237" s="1">
        <f>(Table2[[#This Row],[Close Price]]/Table2[[#This Row],[Current Week Low]])-1</f>
        <v>2.4631484908429702E-2</v>
      </c>
      <c r="AF237" s="1">
        <f>(Table2[[#This Row],[Current Week High]]/Table2[[#This Row],[Close Price]])-1</f>
        <v>8.9057731830353148E-3</v>
      </c>
      <c r="AG237" s="1">
        <f>(Table2[[#This Row],[Close Price]]/Table2[[#This Row],[Current Month Low]])-1</f>
        <v>2.4631484908429702E-2</v>
      </c>
      <c r="AH237" s="1">
        <f>(Table2[[#This Row],[Current Month High]]/Table2[[#This Row],[Close Price]])-1</f>
        <v>8.9057731830353148E-3</v>
      </c>
      <c r="AI237">
        <v>6.4956093915426303</v>
      </c>
      <c r="AJ237">
        <v>45.549311094996298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0.23</v>
      </c>
      <c r="AM237" t="s">
        <v>3217</v>
      </c>
      <c r="AN237">
        <v>15.14</v>
      </c>
      <c r="AO237" t="s">
        <v>3217</v>
      </c>
      <c r="AP237">
        <v>7.8226104088790993E-2</v>
      </c>
      <c r="AQ237">
        <f>(Table2[[#This Row],[Sharpe Ratio]]-AVERAGE(Table2[Sharpe Ratio]))/_xlfn.STDEV.P(Table2[Sharpe Ratio])</f>
        <v>0.21696487981570789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2.8805984962435196</v>
      </c>
      <c r="AS237">
        <f>_xlfn.RANK.AVG(Table2[[#This Row],[1Y Return vs Nifty Z-Score]],Table2[1Y Return vs Nifty Z-Score])</f>
        <v>422</v>
      </c>
      <c r="AT237">
        <f>_xlfn.RANK.AVG(Table2[[#This Row],[6M Return vs Nifty Z-Score]],Table2[6M Return vs Nifty Z-Score])</f>
        <v>116</v>
      </c>
      <c r="AU237">
        <f>_xlfn.RANK.AVG(Table2[[#This Row],[Sharpe Ratio Z-Score]],Table2[Sharpe Ratio Z-Score])</f>
        <v>289</v>
      </c>
      <c r="AV237">
        <f>(Table2[[#This Row],[Rank 1Y]]+Table2[[#This Row],[Rank 6M]]+Table2[[#This Row],[Rank Sharpe]])/3</f>
        <v>275.66666666666669</v>
      </c>
    </row>
    <row r="238" spans="1:48" x14ac:dyDescent="0.3">
      <c r="A238" t="s">
        <v>349</v>
      </c>
      <c r="B238" t="s">
        <v>350</v>
      </c>
      <c r="C238" t="s">
        <v>3171</v>
      </c>
      <c r="D238" t="s">
        <v>37</v>
      </c>
      <c r="E238">
        <v>71342.676000000007</v>
      </c>
      <c r="F238">
        <v>406.65</v>
      </c>
      <c r="G238">
        <v>9.8135299181976894</v>
      </c>
      <c r="H238">
        <f>(Table2[[#This Row],[1Y Return vs Nifty]]-AVERAGE(Table2[1Y Return vs Nifty]))/_xlfn.STDEV.P(Table2[1Y Return vs Nifty])</f>
        <v>-0.13235653227606456</v>
      </c>
      <c r="I238">
        <v>9.0583807895646995</v>
      </c>
      <c r="J238">
        <f>(Table2[[#This Row],[1M Return vs Nifty]]-AVERAGE(Table2[1M Return vs Nifty]))/_xlfn.STDEV.P(Table2[1M Return vs Nifty])</f>
        <v>1.0425316570999317</v>
      </c>
      <c r="K238">
        <v>4.6723475045620297</v>
      </c>
      <c r="L238">
        <f>(Table2[[#This Row],[6M Return vs Nifty]]-AVERAGE(Table2[6M Return vs Nifty]))/_xlfn.STDEV.P(Table2[6M Return vs Nifty])</f>
        <v>-0.10414536145993296</v>
      </c>
      <c r="M238">
        <v>0.96505561076622903</v>
      </c>
      <c r="N238">
        <f>(Table2[[#This Row],[1W Return vs Nifty]]-AVERAGE(Table2[1W Return vs Nifty]))/_xlfn.STDEV.P(Table2[1W Return vs Nifty])</f>
        <v>-0.2042782996788074</v>
      </c>
      <c r="O238">
        <v>384.61</v>
      </c>
      <c r="P238">
        <v>382.33490037103297</v>
      </c>
      <c r="Q238">
        <v>363.89264935346802</v>
      </c>
      <c r="R238">
        <v>75.659600954096504</v>
      </c>
      <c r="S238" s="1">
        <f>(Table2[[#This Row],[Close Price]]-Table2[[#This Row],[20D EMA]])/Table2[[#This Row],[20D EMA]]</f>
        <v>5.7304802267231641E-2</v>
      </c>
      <c r="T238" s="1">
        <f>(Table2[[#This Row],[Close Price]]-Table2[[#This Row],[50D EMA]])/Table2[[#This Row],[50D EMA]]</f>
        <v>6.3596338198188732E-2</v>
      </c>
      <c r="U238" s="1">
        <f>(Table2[[#This Row],[Close Price]]-Table2[[#This Row],[200D EMA]])/Table2[[#This Row],[200D EMA]]</f>
        <v>0.11749990202467515</v>
      </c>
      <c r="V238">
        <v>0.84301882032008901</v>
      </c>
      <c r="W238">
        <v>403.1</v>
      </c>
      <c r="X238">
        <v>409.45</v>
      </c>
      <c r="Y238">
        <v>397.05</v>
      </c>
      <c r="Z238">
        <v>409.45</v>
      </c>
      <c r="AA238">
        <v>397.05</v>
      </c>
      <c r="AB238">
        <v>409.45</v>
      </c>
      <c r="AC238" s="1">
        <f>(Table2[[#This Row],[Close Price]]/Table2[[#This Row],[Day Low]])-1</f>
        <v>8.8067477052840015E-3</v>
      </c>
      <c r="AD238" s="1">
        <f>(Table2[[#This Row],[Day High]]/Table2[[#This Row],[Close Price]])-1</f>
        <v>6.8855280954138731E-3</v>
      </c>
      <c r="AE238" s="1">
        <f>(Table2[[#This Row],[Close Price]]/Table2[[#This Row],[Current Week Low]])-1</f>
        <v>2.4178315073668299E-2</v>
      </c>
      <c r="AF238" s="1">
        <f>(Table2[[#This Row],[Current Week High]]/Table2[[#This Row],[Close Price]])-1</f>
        <v>6.8855280954138731E-3</v>
      </c>
      <c r="AG238" s="1">
        <f>(Table2[[#This Row],[Close Price]]/Table2[[#This Row],[Current Month Low]])-1</f>
        <v>2.4178315073668299E-2</v>
      </c>
      <c r="AH238" s="1">
        <f>(Table2[[#This Row],[Current Month High]]/Table2[[#This Row],[Close Price]])-1</f>
        <v>6.8855280954138731E-3</v>
      </c>
      <c r="AI238">
        <v>15.0375015369482</v>
      </c>
      <c r="AJ238">
        <v>38.954382368016397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0.02</v>
      </c>
      <c r="AM238" t="s">
        <v>3217</v>
      </c>
      <c r="AN238">
        <v>16.62</v>
      </c>
      <c r="AO238" t="s">
        <v>3217</v>
      </c>
      <c r="AP238">
        <v>0.122949582915444</v>
      </c>
      <c r="AQ238">
        <f>(Table2[[#This Row],[Sharpe Ratio]]-AVERAGE(Table2[Sharpe Ratio]))/_xlfn.STDEV.P(Table2[Sharpe Ratio])</f>
        <v>0.73752015237845492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1.3392716160635816</v>
      </c>
      <c r="AS238">
        <f>_xlfn.RANK.AVG(Table2[[#This Row],[1Y Return vs Nifty Z-Score]],Table2[1Y Return vs Nifty Z-Score])</f>
        <v>347</v>
      </c>
      <c r="AT238">
        <f>_xlfn.RANK.AVG(Table2[[#This Row],[6M Return vs Nifty Z-Score]],Table2[6M Return vs Nifty Z-Score])</f>
        <v>324</v>
      </c>
      <c r="AU238">
        <f>_xlfn.RANK.AVG(Table2[[#This Row],[Sharpe Ratio Z-Score]],Table2[Sharpe Ratio Z-Score])</f>
        <v>158</v>
      </c>
      <c r="AV238">
        <f>(Table2[[#This Row],[Rank 1Y]]+Table2[[#This Row],[Rank 6M]]+Table2[[#This Row],[Rank Sharpe]])/3</f>
        <v>276.33333333333331</v>
      </c>
    </row>
    <row r="239" spans="1:48" x14ac:dyDescent="0.3">
      <c r="A239" t="s">
        <v>1697</v>
      </c>
      <c r="B239" t="s">
        <v>1698</v>
      </c>
      <c r="C239" t="s">
        <v>3175</v>
      </c>
      <c r="D239" t="s">
        <v>254</v>
      </c>
      <c r="E239">
        <v>5293.9546179449999</v>
      </c>
      <c r="F239">
        <v>610.04999999999995</v>
      </c>
      <c r="G239">
        <v>35.234015320064998</v>
      </c>
      <c r="H239">
        <f>(Table2[[#This Row],[1Y Return vs Nifty]]-AVERAGE(Table2[1Y Return vs Nifty]))/_xlfn.STDEV.P(Table2[1Y Return vs Nifty])</f>
        <v>0.36390275851534831</v>
      </c>
      <c r="I239">
        <v>-11.6352585917895</v>
      </c>
      <c r="J239">
        <f>(Table2[[#This Row],[1M Return vs Nifty]]-AVERAGE(Table2[1M Return vs Nifty]))/_xlfn.STDEV.P(Table2[1M Return vs Nifty])</f>
        <v>-1.1482642486020092</v>
      </c>
      <c r="K239">
        <v>39.810223958044901</v>
      </c>
      <c r="L239">
        <f>(Table2[[#This Row],[6M Return vs Nifty]]-AVERAGE(Table2[6M Return vs Nifty]))/_xlfn.STDEV.P(Table2[6M Return vs Nifty])</f>
        <v>0.99257778305910427</v>
      </c>
      <c r="M239">
        <v>-1.0199658842397299</v>
      </c>
      <c r="N239">
        <f>(Table2[[#This Row],[1W Return vs Nifty]]-AVERAGE(Table2[1W Return vs Nifty]))/_xlfn.STDEV.P(Table2[1W Return vs Nifty])</f>
        <v>-0.59582001438727095</v>
      </c>
      <c r="O239">
        <v>613.4</v>
      </c>
      <c r="P239">
        <v>599.27966310794602</v>
      </c>
      <c r="Q239">
        <v>505.03996149305101</v>
      </c>
      <c r="R239">
        <v>55.630881228338197</v>
      </c>
      <c r="S239" s="1">
        <f>(Table2[[#This Row],[Close Price]]-Table2[[#This Row],[20D EMA]])/Table2[[#This Row],[20D EMA]]</f>
        <v>-5.4613628953375003E-3</v>
      </c>
      <c r="T239" s="1">
        <f>(Table2[[#This Row],[Close Price]]-Table2[[#This Row],[50D EMA]])/Table2[[#This Row],[50D EMA]]</f>
        <v>1.7972138143646486E-2</v>
      </c>
      <c r="U239" s="1">
        <f>(Table2[[#This Row],[Close Price]]-Table2[[#This Row],[200D EMA]])/Table2[[#This Row],[200D EMA]]</f>
        <v>0.20792421692039473</v>
      </c>
      <c r="V239">
        <v>0.50773424141050105</v>
      </c>
      <c r="W239">
        <v>608</v>
      </c>
      <c r="X239">
        <v>618.9</v>
      </c>
      <c r="Y239">
        <v>594.65</v>
      </c>
      <c r="Z239">
        <v>618.9</v>
      </c>
      <c r="AA239">
        <v>594.65</v>
      </c>
      <c r="AB239">
        <v>618.9</v>
      </c>
      <c r="AC239" s="1">
        <f>(Table2[[#This Row],[Close Price]]/Table2[[#This Row],[Day Low]])-1</f>
        <v>3.3717105263157965E-3</v>
      </c>
      <c r="AD239" s="1">
        <f>(Table2[[#This Row],[Day High]]/Table2[[#This Row],[Close Price]])-1</f>
        <v>1.4507007622326151E-2</v>
      </c>
      <c r="AE239" s="1">
        <f>(Table2[[#This Row],[Close Price]]/Table2[[#This Row],[Current Week Low]])-1</f>
        <v>2.5897586815774032E-2</v>
      </c>
      <c r="AF239" s="1">
        <f>(Table2[[#This Row],[Current Week High]]/Table2[[#This Row],[Close Price]])-1</f>
        <v>1.4507007622326151E-2</v>
      </c>
      <c r="AG239" s="1">
        <f>(Table2[[#This Row],[Close Price]]/Table2[[#This Row],[Current Month Low]])-1</f>
        <v>2.5897586815774032E-2</v>
      </c>
      <c r="AH239" s="1">
        <f>(Table2[[#This Row],[Current Month High]]/Table2[[#This Row],[Close Price]])-1</f>
        <v>1.4507007622326151E-2</v>
      </c>
      <c r="AI239">
        <v>13.597246127366599</v>
      </c>
      <c r="AJ239">
        <v>69.4583333333333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0.13</v>
      </c>
      <c r="AM239" t="s">
        <v>3217</v>
      </c>
      <c r="AN239">
        <v>5.4</v>
      </c>
      <c r="AO239" t="s">
        <v>3217</v>
      </c>
      <c r="AQ239">
        <f>(Table2[[#This Row],[Sharpe Ratio]]-AVERAGE(Table2[Sharpe Ratio]))/_xlfn.STDEV.P(Table2[Sharpe Ratio])</f>
        <v>-0.69354145832708192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-1.0811451797419094</v>
      </c>
      <c r="AS239">
        <f>_xlfn.RANK.AVG(Table2[[#This Row],[1Y Return vs Nifty Z-Score]],Table2[1Y Return vs Nifty Z-Score])</f>
        <v>196</v>
      </c>
      <c r="AT239">
        <f>_xlfn.RANK.AVG(Table2[[#This Row],[6M Return vs Nifty Z-Score]],Table2[6M Return vs Nifty Z-Score])</f>
        <v>95</v>
      </c>
      <c r="AU239">
        <f>_xlfn.RANK.AVG(Table2[[#This Row],[Sharpe Ratio Z-Score]],Table2[Sharpe Ratio Z-Score])</f>
        <v>538.5</v>
      </c>
      <c r="AV239">
        <f>(Table2[[#This Row],[Rank 1Y]]+Table2[[#This Row],[Rank 6M]]+Table2[[#This Row],[Rank Sharpe]])/3</f>
        <v>276.5</v>
      </c>
    </row>
    <row r="240" spans="1:48" x14ac:dyDescent="0.3">
      <c r="A240" t="s">
        <v>492</v>
      </c>
      <c r="B240" t="s">
        <v>493</v>
      </c>
      <c r="C240" t="s">
        <v>3185</v>
      </c>
      <c r="D240" t="s">
        <v>494</v>
      </c>
      <c r="E240">
        <v>44534.288500000002</v>
      </c>
      <c r="F240">
        <v>4054.1</v>
      </c>
      <c r="G240">
        <v>20.499917876800399</v>
      </c>
      <c r="H240">
        <f>(Table2[[#This Row],[1Y Return vs Nifty]]-AVERAGE(Table2[1Y Return vs Nifty]))/_xlfn.STDEV.P(Table2[1Y Return vs Nifty])</f>
        <v>7.6263375078990031E-2</v>
      </c>
      <c r="I240">
        <v>-5.4717381053792904</v>
      </c>
      <c r="J240">
        <f>(Table2[[#This Row],[1M Return vs Nifty]]-AVERAGE(Table2[1M Return vs Nifty]))/_xlfn.STDEV.P(Table2[1M Return vs Nifty])</f>
        <v>-0.49574415788735798</v>
      </c>
      <c r="K240">
        <v>26.508116642982401</v>
      </c>
      <c r="L240">
        <f>(Table2[[#This Row],[6M Return vs Nifty]]-AVERAGE(Table2[6M Return vs Nifty]))/_xlfn.STDEV.P(Table2[6M Return vs Nifty])</f>
        <v>0.57739250620783356</v>
      </c>
      <c r="M240">
        <v>3.39580396467468</v>
      </c>
      <c r="N240">
        <f>(Table2[[#This Row],[1W Return vs Nifty]]-AVERAGE(Table2[1W Return vs Nifty]))/_xlfn.STDEV.P(Table2[1W Return vs Nifty])</f>
        <v>0.27518219024965712</v>
      </c>
      <c r="O240">
        <v>4042.47</v>
      </c>
      <c r="P240">
        <v>4074.7257948944198</v>
      </c>
      <c r="Q240">
        <v>3693.2907356076198</v>
      </c>
      <c r="R240">
        <v>57.3352001422843</v>
      </c>
      <c r="S240" s="1">
        <f>(Table2[[#This Row],[Close Price]]-Table2[[#This Row],[20D EMA]])/Table2[[#This Row],[20D EMA]]</f>
        <v>2.8769539415258766E-3</v>
      </c>
      <c r="T240" s="1">
        <f>(Table2[[#This Row],[Close Price]]-Table2[[#This Row],[50D EMA]])/Table2[[#This Row],[50D EMA]]</f>
        <v>-5.061885371590827E-3</v>
      </c>
      <c r="U240" s="1">
        <f>(Table2[[#This Row],[Close Price]]-Table2[[#This Row],[200D EMA]])/Table2[[#This Row],[200D EMA]]</f>
        <v>9.7693165857147116E-2</v>
      </c>
      <c r="V240">
        <v>0.43883198235952497</v>
      </c>
      <c r="W240">
        <v>4040.05</v>
      </c>
      <c r="X240">
        <v>4125</v>
      </c>
      <c r="Y240">
        <v>3960.05</v>
      </c>
      <c r="Z240">
        <v>4125</v>
      </c>
      <c r="AA240">
        <v>3960.05</v>
      </c>
      <c r="AB240">
        <v>4125</v>
      </c>
      <c r="AC240" s="1">
        <f>(Table2[[#This Row],[Close Price]]/Table2[[#This Row],[Day Low]])-1</f>
        <v>3.477679731686445E-3</v>
      </c>
      <c r="AD240" s="1">
        <f>(Table2[[#This Row],[Day High]]/Table2[[#This Row],[Close Price]])-1</f>
        <v>1.7488468464024187E-2</v>
      </c>
      <c r="AE240" s="1">
        <f>(Table2[[#This Row],[Close Price]]/Table2[[#This Row],[Current Week Low]])-1</f>
        <v>2.3749700130048845E-2</v>
      </c>
      <c r="AF240" s="1">
        <f>(Table2[[#This Row],[Current Week High]]/Table2[[#This Row],[Close Price]])-1</f>
        <v>1.7488468464024187E-2</v>
      </c>
      <c r="AG240" s="1">
        <f>(Table2[[#This Row],[Close Price]]/Table2[[#This Row],[Current Month Low]])-1</f>
        <v>2.3749700130048845E-2</v>
      </c>
      <c r="AH240" s="1">
        <f>(Table2[[#This Row],[Current Month High]]/Table2[[#This Row],[Close Price]])-1</f>
        <v>1.7488468464024187E-2</v>
      </c>
      <c r="AI240">
        <v>20.3954021854418</v>
      </c>
      <c r="AJ240">
        <v>63.735864297253599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0.01</v>
      </c>
      <c r="AM240" t="s">
        <v>3217</v>
      </c>
      <c r="AN240">
        <v>0.49</v>
      </c>
      <c r="AO240" t="s">
        <v>3217</v>
      </c>
      <c r="AP240">
        <v>4.8624161015520001E-2</v>
      </c>
      <c r="AQ240">
        <f>(Table2[[#This Row],[Sharpe Ratio]]-AVERAGE(Table2[Sharpe Ratio]))/_xlfn.STDEV.P(Table2[Sharpe Ratio])</f>
        <v>-0.12758451457778522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287</v>
      </c>
      <c r="AT240">
        <f>_xlfn.RANK.AVG(Table2[[#This Row],[6M Return vs Nifty Z-Score]],Table2[6M Return vs Nifty Z-Score])</f>
        <v>154</v>
      </c>
      <c r="AU240">
        <f>_xlfn.RANK.AVG(Table2[[#This Row],[Sharpe Ratio Z-Score]],Table2[Sharpe Ratio Z-Score])</f>
        <v>391</v>
      </c>
      <c r="AV240">
        <f>(Table2[[#This Row],[Rank 1Y]]+Table2[[#This Row],[Rank 6M]]+Table2[[#This Row],[Rank Sharpe]])/3</f>
        <v>277.33333333333331</v>
      </c>
    </row>
    <row r="241" spans="1:48" x14ac:dyDescent="0.3">
      <c r="A241" t="s">
        <v>156</v>
      </c>
      <c r="B241" t="s">
        <v>157</v>
      </c>
      <c r="C241" t="s">
        <v>3182</v>
      </c>
      <c r="D241" t="s">
        <v>158</v>
      </c>
      <c r="E241">
        <v>170224.26825195001</v>
      </c>
      <c r="F241">
        <v>4405.5</v>
      </c>
      <c r="G241">
        <v>35.5401722838455</v>
      </c>
      <c r="H241">
        <f>(Table2[[#This Row],[1Y Return vs Nifty]]-AVERAGE(Table2[1Y Return vs Nifty]))/_xlfn.STDEV.P(Table2[1Y Return vs Nifty])</f>
        <v>0.36987956168470887</v>
      </c>
      <c r="I241">
        <v>8.2363002809008101</v>
      </c>
      <c r="J241">
        <f>(Table2[[#This Row],[1M Return vs Nifty]]-AVERAGE(Table2[1M Return vs Nifty]))/_xlfn.STDEV.P(Table2[1M Return vs Nifty])</f>
        <v>0.95549957060474511</v>
      </c>
      <c r="K241">
        <v>-2.6292206630438302</v>
      </c>
      <c r="L241">
        <f>(Table2[[#This Row],[6M Return vs Nifty]]-AVERAGE(Table2[6M Return vs Nifty]))/_xlfn.STDEV.P(Table2[6M Return vs Nifty])</f>
        <v>-0.33204185404672582</v>
      </c>
      <c r="M241">
        <v>2.1199560186631898</v>
      </c>
      <c r="N241">
        <f>(Table2[[#This Row],[1W Return vs Nifty]]-AVERAGE(Table2[1W Return vs Nifty]))/_xlfn.STDEV.P(Table2[1W Return vs Nifty])</f>
        <v>2.3523609349952301E-2</v>
      </c>
      <c r="O241">
        <v>4226</v>
      </c>
      <c r="P241">
        <v>4316.8194755301902</v>
      </c>
      <c r="Q241">
        <v>4069.5970374318399</v>
      </c>
      <c r="R241">
        <v>77.981142228481602</v>
      </c>
      <c r="S241" s="1">
        <f>(Table2[[#This Row],[Close Price]]-Table2[[#This Row],[20D EMA]])/Table2[[#This Row],[20D EMA]]</f>
        <v>4.2475153809749172E-2</v>
      </c>
      <c r="T241" s="1">
        <f>(Table2[[#This Row],[Close Price]]-Table2[[#This Row],[50D EMA]])/Table2[[#This Row],[50D EMA]]</f>
        <v>2.0543023624799161E-2</v>
      </c>
      <c r="U241" s="1">
        <f>(Table2[[#This Row],[Close Price]]-Table2[[#This Row],[200D EMA]])/Table2[[#This Row],[200D EMA]]</f>
        <v>8.2539612516558891E-2</v>
      </c>
      <c r="V241">
        <v>0.81668732091241503</v>
      </c>
      <c r="W241">
        <v>4390</v>
      </c>
      <c r="X241">
        <v>4455.55</v>
      </c>
      <c r="Y241">
        <v>4352.75</v>
      </c>
      <c r="Z241">
        <v>4455.55</v>
      </c>
      <c r="AA241">
        <v>4352.75</v>
      </c>
      <c r="AB241">
        <v>4455.55</v>
      </c>
      <c r="AC241" s="1">
        <f>(Table2[[#This Row],[Close Price]]/Table2[[#This Row],[Day Low]])-1</f>
        <v>3.5307517084282036E-3</v>
      </c>
      <c r="AD241" s="1">
        <f>(Table2[[#This Row],[Day High]]/Table2[[#This Row],[Close Price]])-1</f>
        <v>1.1360799001248534E-2</v>
      </c>
      <c r="AE241" s="1">
        <f>(Table2[[#This Row],[Close Price]]/Table2[[#This Row],[Current Week Low]])-1</f>
        <v>1.2118775486761324E-2</v>
      </c>
      <c r="AF241" s="1">
        <f>(Table2[[#This Row],[Current Week High]]/Table2[[#This Row],[Close Price]])-1</f>
        <v>1.1360799001248534E-2</v>
      </c>
      <c r="AG241" s="1">
        <f>(Table2[[#This Row],[Close Price]]/Table2[[#This Row],[Current Month Low]])-1</f>
        <v>1.2118775486761324E-2</v>
      </c>
      <c r="AH241" s="1">
        <f>(Table2[[#This Row],[Current Month High]]/Table2[[#This Row],[Close Price]])-1</f>
        <v>1.1360799001248534E-2</v>
      </c>
      <c r="AI241">
        <v>14.2889569855862</v>
      </c>
      <c r="AJ241">
        <v>58.425632911392398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-7.0000000000000007E-2</v>
      </c>
      <c r="AM241" t="s">
        <v>3218</v>
      </c>
      <c r="AN241">
        <v>14.46</v>
      </c>
      <c r="AO241" t="s">
        <v>3217</v>
      </c>
      <c r="AP241">
        <v>0.102976024569052</v>
      </c>
      <c r="AQ241">
        <f>(Table2[[#This Row],[Sharpe Ratio]]-AVERAGE(Table2[Sharpe Ratio]))/_xlfn.STDEV.P(Table2[Sharpe Ratio])</f>
        <v>0.50503955422655733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191</v>
      </c>
      <c r="AT241">
        <f>_xlfn.RANK.AVG(Table2[[#This Row],[6M Return vs Nifty Z-Score]],Table2[6M Return vs Nifty Z-Score])</f>
        <v>424</v>
      </c>
      <c r="AU241">
        <f>_xlfn.RANK.AVG(Table2[[#This Row],[Sharpe Ratio Z-Score]],Table2[Sharpe Ratio Z-Score])</f>
        <v>218</v>
      </c>
      <c r="AV241">
        <f>(Table2[[#This Row],[Rank 1Y]]+Table2[[#This Row],[Rank 6M]]+Table2[[#This Row],[Rank Sharpe]])/3</f>
        <v>277.66666666666669</v>
      </c>
    </row>
    <row r="242" spans="1:48" x14ac:dyDescent="0.3">
      <c r="A242" t="s">
        <v>363</v>
      </c>
      <c r="B242" t="s">
        <v>364</v>
      </c>
      <c r="C242" t="s">
        <v>3173</v>
      </c>
      <c r="D242" t="s">
        <v>365</v>
      </c>
      <c r="E242">
        <v>67582.629080835002</v>
      </c>
      <c r="F242">
        <v>1866.95</v>
      </c>
      <c r="G242">
        <v>9.06551094189712</v>
      </c>
      <c r="H242">
        <f>(Table2[[#This Row],[1Y Return vs Nifty]]-AVERAGE(Table2[1Y Return vs Nifty]))/_xlfn.STDEV.P(Table2[1Y Return vs Nifty])</f>
        <v>-0.14695937564467196</v>
      </c>
      <c r="I242">
        <v>2.81642283265478</v>
      </c>
      <c r="J242">
        <f>(Table2[[#This Row],[1M Return vs Nifty]]-AVERAGE(Table2[1M Return vs Nifty]))/_xlfn.STDEV.P(Table2[1M Return vs Nifty])</f>
        <v>0.3817075418462611</v>
      </c>
      <c r="K242">
        <v>22.534238398030499</v>
      </c>
      <c r="L242">
        <f>(Table2[[#This Row],[6M Return vs Nifty]]-AVERAGE(Table2[6M Return vs Nifty]))/_xlfn.STDEV.P(Table2[6M Return vs Nifty])</f>
        <v>0.45335984730458179</v>
      </c>
      <c r="M242">
        <v>4.7782256483212304</v>
      </c>
      <c r="N242">
        <f>(Table2[[#This Row],[1W Return vs Nifty]]-AVERAGE(Table2[1W Return vs Nifty]))/_xlfn.STDEV.P(Table2[1W Return vs Nifty])</f>
        <v>0.54786223821231494</v>
      </c>
      <c r="O242">
        <v>1811.98</v>
      </c>
      <c r="P242">
        <v>1792.9314198854299</v>
      </c>
      <c r="Q242">
        <v>1655.3230012351901</v>
      </c>
      <c r="R242">
        <v>65.781031143308994</v>
      </c>
      <c r="S242" s="1">
        <f>(Table2[[#This Row],[Close Price]]-Table2[[#This Row],[20D EMA]])/Table2[[#This Row],[20D EMA]]</f>
        <v>3.0336979436859143E-2</v>
      </c>
      <c r="T242" s="1">
        <f>(Table2[[#This Row],[Close Price]]-Table2[[#This Row],[50D EMA]])/Table2[[#This Row],[50D EMA]]</f>
        <v>4.1283553455324001E-2</v>
      </c>
      <c r="U242" s="1">
        <f>(Table2[[#This Row],[Close Price]]-Table2[[#This Row],[200D EMA]])/Table2[[#This Row],[200D EMA]]</f>
        <v>0.12784634697089053</v>
      </c>
      <c r="V242">
        <v>0.65064664201251698</v>
      </c>
      <c r="W242">
        <v>1851</v>
      </c>
      <c r="X242">
        <v>1879.8</v>
      </c>
      <c r="Y242">
        <v>1810</v>
      </c>
      <c r="Z242">
        <v>1884.95</v>
      </c>
      <c r="AA242">
        <v>1810</v>
      </c>
      <c r="AB242">
        <v>1884.95</v>
      </c>
      <c r="AC242" s="1">
        <f>(Table2[[#This Row],[Close Price]]/Table2[[#This Row],[Day Low]])-1</f>
        <v>8.616963803349531E-3</v>
      </c>
      <c r="AD242" s="1">
        <f>(Table2[[#This Row],[Day High]]/Table2[[#This Row],[Close Price]])-1</f>
        <v>6.8828838479872978E-3</v>
      </c>
      <c r="AE242" s="1">
        <f>(Table2[[#This Row],[Close Price]]/Table2[[#This Row],[Current Week Low]])-1</f>
        <v>3.1464088397790135E-2</v>
      </c>
      <c r="AF242" s="1">
        <f>(Table2[[#This Row],[Current Week High]]/Table2[[#This Row],[Close Price]])-1</f>
        <v>9.641393717024993E-3</v>
      </c>
      <c r="AG242" s="1">
        <f>(Table2[[#This Row],[Close Price]]/Table2[[#This Row],[Current Month Low]])-1</f>
        <v>3.1464088397790135E-2</v>
      </c>
      <c r="AH242" s="1">
        <f>(Table2[[#This Row],[Current Month High]]/Table2[[#This Row],[Close Price]])-1</f>
        <v>9.641393717024993E-3</v>
      </c>
      <c r="AI242">
        <v>6.7088031280966298</v>
      </c>
      <c r="AJ242">
        <v>59.575195521176099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0.1</v>
      </c>
      <c r="AM242" t="s">
        <v>3217</v>
      </c>
      <c r="AN242">
        <v>1.3</v>
      </c>
      <c r="AO242" t="s">
        <v>3217</v>
      </c>
      <c r="AP242">
        <v>7.3896206590451E-2</v>
      </c>
      <c r="AQ242">
        <f>(Table2[[#This Row],[Sharpe Ratio]]-AVERAGE(Table2[Sharpe Ratio]))/_xlfn.STDEV.P(Table2[Sharpe Ratio])</f>
        <v>0.16656739215260849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1.4025376438710944</v>
      </c>
      <c r="AS242">
        <f>_xlfn.RANK.AVG(Table2[[#This Row],[1Y Return vs Nifty Z-Score]],Table2[1Y Return vs Nifty Z-Score])</f>
        <v>353</v>
      </c>
      <c r="AT242">
        <f>_xlfn.RANK.AVG(Table2[[#This Row],[6M Return vs Nifty Z-Score]],Table2[6M Return vs Nifty Z-Score])</f>
        <v>177</v>
      </c>
      <c r="AU242">
        <f>_xlfn.RANK.AVG(Table2[[#This Row],[Sharpe Ratio Z-Score]],Table2[Sharpe Ratio Z-Score])</f>
        <v>304</v>
      </c>
      <c r="AV242">
        <f>(Table2[[#This Row],[Rank 1Y]]+Table2[[#This Row],[Rank 6M]]+Table2[[#This Row],[Rank Sharpe]])/3</f>
        <v>278</v>
      </c>
    </row>
    <row r="243" spans="1:48" x14ac:dyDescent="0.3">
      <c r="A243" t="s">
        <v>1187</v>
      </c>
      <c r="B243" t="s">
        <v>1188</v>
      </c>
      <c r="C243" t="s">
        <v>3179</v>
      </c>
      <c r="D243" t="s">
        <v>169</v>
      </c>
      <c r="E243">
        <v>10427.6649984</v>
      </c>
      <c r="F243">
        <v>10237.85</v>
      </c>
      <c r="G243">
        <v>50.009808831267598</v>
      </c>
      <c r="H243">
        <f>(Table2[[#This Row],[1Y Return vs Nifty]]-AVERAGE(Table2[1Y Return vs Nifty]))/_xlfn.STDEV.P(Table2[1Y Return vs Nifty])</f>
        <v>0.65235613353277155</v>
      </c>
      <c r="I243">
        <v>-15.3132773737006</v>
      </c>
      <c r="J243">
        <f>(Table2[[#This Row],[1M Return vs Nifty]]-AVERAGE(Table2[1M Return vs Nifty]))/_xlfn.STDEV.P(Table2[1M Return vs Nifty])</f>
        <v>-1.5376490416783819</v>
      </c>
      <c r="K243">
        <v>-18.114079728588301</v>
      </c>
      <c r="L243">
        <f>(Table2[[#This Row],[6M Return vs Nifty]]-AVERAGE(Table2[6M Return vs Nifty]))/_xlfn.STDEV.P(Table2[6M Return vs Nifty])</f>
        <v>-0.81535516267197528</v>
      </c>
      <c r="M243">
        <v>1.1906464755975901</v>
      </c>
      <c r="N243">
        <f>(Table2[[#This Row],[1W Return vs Nifty]]-AVERAGE(Table2[1W Return vs Nifty]))/_xlfn.STDEV.P(Table2[1W Return vs Nifty])</f>
        <v>-0.15978093062720872</v>
      </c>
      <c r="O243">
        <v>10370.64</v>
      </c>
      <c r="P243">
        <v>11398.4058833869</v>
      </c>
      <c r="Q243">
        <v>10866.142840083699</v>
      </c>
      <c r="R243">
        <v>54.682356822691503</v>
      </c>
      <c r="S243" s="1">
        <f>(Table2[[#This Row],[Close Price]]-Table2[[#This Row],[20D EMA]])/Table2[[#This Row],[20D EMA]]</f>
        <v>-1.2804417085155695E-2</v>
      </c>
      <c r="T243" s="1">
        <f>(Table2[[#This Row],[Close Price]]-Table2[[#This Row],[50D EMA]])/Table2[[#This Row],[50D EMA]]</f>
        <v>-0.10181738527826968</v>
      </c>
      <c r="U243" s="1">
        <f>(Table2[[#This Row],[Close Price]]-Table2[[#This Row],[200D EMA]])/Table2[[#This Row],[200D EMA]]</f>
        <v>-5.7821146779519002E-2</v>
      </c>
      <c r="V243">
        <v>1.24463562064022</v>
      </c>
      <c r="W243">
        <v>10176.049999999999</v>
      </c>
      <c r="X243">
        <v>10350</v>
      </c>
      <c r="Y243">
        <v>10129.5</v>
      </c>
      <c r="Z243">
        <v>10360</v>
      </c>
      <c r="AA243">
        <v>10129.5</v>
      </c>
      <c r="AB243">
        <v>10360</v>
      </c>
      <c r="AC243" s="1">
        <f>(Table2[[#This Row],[Close Price]]/Table2[[#This Row],[Day Low]])-1</f>
        <v>6.0730833673183771E-3</v>
      </c>
      <c r="AD243" s="1">
        <f>(Table2[[#This Row],[Day High]]/Table2[[#This Row],[Close Price]])-1</f>
        <v>1.0954448443764919E-2</v>
      </c>
      <c r="AE243" s="1">
        <f>(Table2[[#This Row],[Close Price]]/Table2[[#This Row],[Current Week Low]])-1</f>
        <v>1.069648057653394E-2</v>
      </c>
      <c r="AF243" s="1">
        <f>(Table2[[#This Row],[Current Week High]]/Table2[[#This Row],[Close Price]])-1</f>
        <v>1.193121602680236E-2</v>
      </c>
      <c r="AG243" s="1">
        <f>(Table2[[#This Row],[Close Price]]/Table2[[#This Row],[Current Month Low]])-1</f>
        <v>1.069648057653394E-2</v>
      </c>
      <c r="AH243" s="1">
        <f>(Table2[[#This Row],[Current Month High]]/Table2[[#This Row],[Close Price]])-1</f>
        <v>1.193121602680236E-2</v>
      </c>
      <c r="AI243">
        <v>44.561602289543202</v>
      </c>
      <c r="AJ243">
        <v>82.006222222222206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-0.22</v>
      </c>
      <c r="AM243" t="s">
        <v>3218</v>
      </c>
      <c r="AN243">
        <v>6.1</v>
      </c>
      <c r="AO243" t="s">
        <v>3217</v>
      </c>
      <c r="AP243">
        <v>0.16228013715818301</v>
      </c>
      <c r="AQ243">
        <f>(Table2[[#This Row],[Sharpe Ratio]]-AVERAGE(Table2[Sharpe Ratio]))/_xlfn.STDEV.P(Table2[Sharpe Ratio])</f>
        <v>1.1953049204916093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140</v>
      </c>
      <c r="AT243">
        <f>_xlfn.RANK.AVG(Table2[[#This Row],[6M Return vs Nifty Z-Score]],Table2[6M Return vs Nifty Z-Score])</f>
        <v>615</v>
      </c>
      <c r="AU243">
        <f>_xlfn.RANK.AVG(Table2[[#This Row],[Sharpe Ratio Z-Score]],Table2[Sharpe Ratio Z-Score])</f>
        <v>83</v>
      </c>
      <c r="AV243">
        <f>(Table2[[#This Row],[Rank 1Y]]+Table2[[#This Row],[Rank 6M]]+Table2[[#This Row],[Rank Sharpe]])/3</f>
        <v>279.33333333333331</v>
      </c>
    </row>
    <row r="244" spans="1:48" x14ac:dyDescent="0.3">
      <c r="A244" t="s">
        <v>103</v>
      </c>
      <c r="B244" t="s">
        <v>104</v>
      </c>
      <c r="C244" t="s">
        <v>3176</v>
      </c>
      <c r="D244" t="s">
        <v>105</v>
      </c>
      <c r="E244">
        <v>255850.23529744</v>
      </c>
      <c r="F244">
        <v>9161.7999999999993</v>
      </c>
      <c r="G244">
        <v>27.061077396038499</v>
      </c>
      <c r="H244">
        <f>(Table2[[#This Row],[1Y Return vs Nifty]]-AVERAGE(Table2[1Y Return vs Nifty]))/_xlfn.STDEV.P(Table2[1Y Return vs Nifty])</f>
        <v>0.20435047956627289</v>
      </c>
      <c r="I244">
        <v>-6.00042998270116</v>
      </c>
      <c r="J244">
        <f>(Table2[[#This Row],[1M Return vs Nifty]]-AVERAGE(Table2[1M Return vs Nifty]))/_xlfn.STDEV.P(Table2[1M Return vs Nifty])</f>
        <v>-0.55171575277550799</v>
      </c>
      <c r="K244">
        <v>-6.9893054471213398</v>
      </c>
      <c r="L244">
        <f>(Table2[[#This Row],[6M Return vs Nifty]]-AVERAGE(Table2[6M Return vs Nifty]))/_xlfn.STDEV.P(Table2[6M Return vs Nifty])</f>
        <v>-0.46812878864260177</v>
      </c>
      <c r="M244">
        <v>-4.0574157703392402</v>
      </c>
      <c r="N244">
        <f>(Table2[[#This Row],[1W Return vs Nifty]]-AVERAGE(Table2[1W Return vs Nifty]))/_xlfn.STDEV.P(Table2[1W Return vs Nifty])</f>
        <v>-1.194951227694792</v>
      </c>
      <c r="O244">
        <v>9513.0400000000009</v>
      </c>
      <c r="P244">
        <v>10052.899586219701</v>
      </c>
      <c r="Q244">
        <v>9436.9167234012693</v>
      </c>
      <c r="R244">
        <v>34.692506405360596</v>
      </c>
      <c r="S244" s="1">
        <f>(Table2[[#This Row],[Close Price]]-Table2[[#This Row],[20D EMA]])/Table2[[#This Row],[20D EMA]]</f>
        <v>-3.6921951342578349E-2</v>
      </c>
      <c r="T244" s="1">
        <f>(Table2[[#This Row],[Close Price]]-Table2[[#This Row],[50D EMA]])/Table2[[#This Row],[50D EMA]]</f>
        <v>-8.8641051129288273E-2</v>
      </c>
      <c r="U244" s="1">
        <f>(Table2[[#This Row],[Close Price]]-Table2[[#This Row],[200D EMA]])/Table2[[#This Row],[200D EMA]]</f>
        <v>-2.9153242681377825E-2</v>
      </c>
      <c r="V244">
        <v>0.87048014808261998</v>
      </c>
      <c r="W244">
        <v>9105</v>
      </c>
      <c r="X244">
        <v>9225.0499999999993</v>
      </c>
      <c r="Y244">
        <v>9056.9500000000007</v>
      </c>
      <c r="Z244">
        <v>9225.0499999999993</v>
      </c>
      <c r="AA244">
        <v>9056.9500000000007</v>
      </c>
      <c r="AB244">
        <v>9225.0499999999993</v>
      </c>
      <c r="AC244" s="1">
        <f>(Table2[[#This Row],[Close Price]]/Table2[[#This Row],[Day Low]])-1</f>
        <v>6.2383305875890471E-3</v>
      </c>
      <c r="AD244" s="1">
        <f>(Table2[[#This Row],[Day High]]/Table2[[#This Row],[Close Price]])-1</f>
        <v>6.9036652186251768E-3</v>
      </c>
      <c r="AE244" s="1">
        <f>(Table2[[#This Row],[Close Price]]/Table2[[#This Row],[Current Week Low]])-1</f>
        <v>1.1576744930688498E-2</v>
      </c>
      <c r="AF244" s="1">
        <f>(Table2[[#This Row],[Current Week High]]/Table2[[#This Row],[Close Price]])-1</f>
        <v>6.9036652186251768E-3</v>
      </c>
      <c r="AG244" s="1">
        <f>(Table2[[#This Row],[Close Price]]/Table2[[#This Row],[Current Month Low]])-1</f>
        <v>1.1576744930688498E-2</v>
      </c>
      <c r="AH244" s="1">
        <f>(Table2[[#This Row],[Current Month High]]/Table2[[#This Row],[Close Price]])-1</f>
        <v>6.9036652186251768E-3</v>
      </c>
      <c r="AI244">
        <v>39.426750201925302</v>
      </c>
      <c r="AJ244">
        <v>53.006504838965498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-0.15</v>
      </c>
      <c r="AM244" t="s">
        <v>3218</v>
      </c>
      <c r="AN244">
        <v>-3.07</v>
      </c>
      <c r="AO244" t="s">
        <v>3218</v>
      </c>
      <c r="AP244">
        <v>0.14862045153390299</v>
      </c>
      <c r="AQ244">
        <f>(Table2[[#This Row],[Sharpe Ratio]]-AVERAGE(Table2[Sharpe Ratio]))/_xlfn.STDEV.P(Table2[Sharpe Ratio])</f>
        <v>1.0363141272926031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245</v>
      </c>
      <c r="AT244">
        <f>_xlfn.RANK.AVG(Table2[[#This Row],[6M Return vs Nifty Z-Score]],Table2[6M Return vs Nifty Z-Score])</f>
        <v>486</v>
      </c>
      <c r="AU244">
        <f>_xlfn.RANK.AVG(Table2[[#This Row],[Sharpe Ratio Z-Score]],Table2[Sharpe Ratio Z-Score])</f>
        <v>112</v>
      </c>
      <c r="AV244">
        <f>(Table2[[#This Row],[Rank 1Y]]+Table2[[#This Row],[Rank 6M]]+Table2[[#This Row],[Rank Sharpe]])/3</f>
        <v>281</v>
      </c>
    </row>
    <row r="245" spans="1:48" x14ac:dyDescent="0.3">
      <c r="A245" t="s">
        <v>1189</v>
      </c>
      <c r="B245" t="s">
        <v>1190</v>
      </c>
      <c r="C245" t="s">
        <v>3179</v>
      </c>
      <c r="D245" t="s">
        <v>310</v>
      </c>
      <c r="E245">
        <v>10426.940835269999</v>
      </c>
      <c r="F245">
        <v>1763.9</v>
      </c>
      <c r="G245">
        <v>139.684859935845</v>
      </c>
      <c r="H245">
        <f>(Table2[[#This Row],[1Y Return vs Nifty]]-AVERAGE(Table2[1Y Return vs Nifty]))/_xlfn.STDEV.P(Table2[1Y Return vs Nifty])</f>
        <v>2.4029945088162075</v>
      </c>
      <c r="I245">
        <v>12.9177677520705</v>
      </c>
      <c r="J245">
        <f>(Table2[[#This Row],[1M Return vs Nifty]]-AVERAGE(Table2[1M Return vs Nifty]))/_xlfn.STDEV.P(Table2[1M Return vs Nifty])</f>
        <v>1.4511175515461048</v>
      </c>
      <c r="K245">
        <v>9.0095427281820992</v>
      </c>
      <c r="L245">
        <f>(Table2[[#This Row],[6M Return vs Nifty]]-AVERAGE(Table2[6M Return vs Nifty]))/_xlfn.STDEV.P(Table2[6M Return vs Nifty])</f>
        <v>3.1227144341283906E-2</v>
      </c>
      <c r="M245">
        <v>0.78863940211962302</v>
      </c>
      <c r="N245">
        <f>(Table2[[#This Row],[1W Return vs Nifty]]-AVERAGE(Table2[1W Return vs Nifty]))/_xlfn.STDEV.P(Table2[1W Return vs Nifty])</f>
        <v>-0.23907606131999851</v>
      </c>
      <c r="O245">
        <v>1655.92</v>
      </c>
      <c r="P245">
        <v>1593.7427871765001</v>
      </c>
      <c r="Q245">
        <v>1427.5881378546801</v>
      </c>
      <c r="R245">
        <v>68.214004643909902</v>
      </c>
      <c r="S245" s="1">
        <f>(Table2[[#This Row],[Close Price]]-Table2[[#This Row],[20D EMA]])/Table2[[#This Row],[20D EMA]]</f>
        <v>6.5208464177013384E-2</v>
      </c>
      <c r="T245" s="1">
        <f>(Table2[[#This Row],[Close Price]]-Table2[[#This Row],[50D EMA]])/Table2[[#This Row],[50D EMA]]</f>
        <v>0.10676579319612371</v>
      </c>
      <c r="U245" s="1">
        <f>(Table2[[#This Row],[Close Price]]-Table2[[#This Row],[200D EMA]])/Table2[[#This Row],[200D EMA]]</f>
        <v>0.23558045435339314</v>
      </c>
      <c r="V245">
        <v>1.47500533000067</v>
      </c>
      <c r="W245">
        <v>1752.2</v>
      </c>
      <c r="X245">
        <v>1815</v>
      </c>
      <c r="Y245">
        <v>1736</v>
      </c>
      <c r="Z245">
        <v>1845</v>
      </c>
      <c r="AA245">
        <v>1736</v>
      </c>
      <c r="AB245">
        <v>1845</v>
      </c>
      <c r="AC245" s="1">
        <f>(Table2[[#This Row],[Close Price]]/Table2[[#This Row],[Day Low]])-1</f>
        <v>6.6773199406460204E-3</v>
      </c>
      <c r="AD245" s="1">
        <f>(Table2[[#This Row],[Day High]]/Table2[[#This Row],[Close Price]])-1</f>
        <v>2.8969896252621918E-2</v>
      </c>
      <c r="AE245" s="1">
        <f>(Table2[[#This Row],[Close Price]]/Table2[[#This Row],[Current Week Low]])-1</f>
        <v>1.6071428571428514E-2</v>
      </c>
      <c r="AF245" s="1">
        <f>(Table2[[#This Row],[Current Week High]]/Table2[[#This Row],[Close Price]])-1</f>
        <v>4.5977663132830582E-2</v>
      </c>
      <c r="AG245" s="1">
        <f>(Table2[[#This Row],[Close Price]]/Table2[[#This Row],[Current Month Low]])-1</f>
        <v>1.6071428571428514E-2</v>
      </c>
      <c r="AH245" s="1">
        <f>(Table2[[#This Row],[Current Month High]]/Table2[[#This Row],[Close Price]])-1</f>
        <v>4.5977663132830582E-2</v>
      </c>
      <c r="AI245">
        <v>17.9205170361131</v>
      </c>
      <c r="AJ245">
        <v>174.57970112079701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0.18</v>
      </c>
      <c r="AM245" t="s">
        <v>3217</v>
      </c>
      <c r="AN245">
        <v>13.03</v>
      </c>
      <c r="AO245" t="s">
        <v>3217</v>
      </c>
      <c r="AQ245">
        <f>(Table2[[#This Row],[Sharpe Ratio]]-AVERAGE(Table2[Sharpe Ratio]))/_xlfn.STDEV.P(Table2[Sharpe Ratio])</f>
        <v>-0.69354145832708192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2.9527216850565154</v>
      </c>
      <c r="AS245">
        <f>_xlfn.RANK.AVG(Table2[[#This Row],[1Y Return vs Nifty Z-Score]],Table2[1Y Return vs Nifty Z-Score])</f>
        <v>24</v>
      </c>
      <c r="AT245">
        <f>_xlfn.RANK.AVG(Table2[[#This Row],[6M Return vs Nifty Z-Score]],Table2[6M Return vs Nifty Z-Score])</f>
        <v>284</v>
      </c>
      <c r="AU245">
        <f>_xlfn.RANK.AVG(Table2[[#This Row],[Sharpe Ratio Z-Score]],Table2[Sharpe Ratio Z-Score])</f>
        <v>538.5</v>
      </c>
      <c r="AV245">
        <f>(Table2[[#This Row],[Rank 1Y]]+Table2[[#This Row],[Rank 6M]]+Table2[[#This Row],[Rank Sharpe]])/3</f>
        <v>282.16666666666669</v>
      </c>
    </row>
    <row r="246" spans="1:48" x14ac:dyDescent="0.3">
      <c r="A246" t="s">
        <v>1822</v>
      </c>
      <c r="B246" t="s">
        <v>1823</v>
      </c>
      <c r="C246" t="s">
        <v>3179</v>
      </c>
      <c r="D246" t="s">
        <v>270</v>
      </c>
      <c r="E246">
        <v>4391.1121963679998</v>
      </c>
      <c r="F246">
        <v>188.88</v>
      </c>
      <c r="G246">
        <v>14.8255948726068</v>
      </c>
      <c r="H246">
        <f>(Table2[[#This Row],[1Y Return vs Nifty]]-AVERAGE(Table2[1Y Return vs Nifty]))/_xlfn.STDEV.P(Table2[1Y Return vs Nifty])</f>
        <v>-3.4510886909558204E-2</v>
      </c>
      <c r="I246">
        <v>0.97538321285160201</v>
      </c>
      <c r="J246">
        <f>(Table2[[#This Row],[1M Return vs Nifty]]-AVERAGE(Table2[1M Return vs Nifty]))/_xlfn.STDEV.P(Table2[1M Return vs Nifty])</f>
        <v>0.18680020887446575</v>
      </c>
      <c r="K246">
        <v>47.934017496087399</v>
      </c>
      <c r="L246">
        <f>(Table2[[#This Row],[6M Return vs Nifty]]-AVERAGE(Table2[6M Return vs Nifty]))/_xlfn.STDEV.P(Table2[6M Return vs Nifty])</f>
        <v>1.246137567932851</v>
      </c>
      <c r="M246">
        <v>8.2619977571105299</v>
      </c>
      <c r="N246">
        <f>(Table2[[#This Row],[1W Return vs Nifty]]-AVERAGE(Table2[1W Return vs Nifty]))/_xlfn.STDEV.P(Table2[1W Return vs Nifty])</f>
        <v>1.2350296611145981</v>
      </c>
      <c r="O246">
        <v>180.57</v>
      </c>
      <c r="P246">
        <v>178.196957356669</v>
      </c>
      <c r="Q246">
        <v>162.40172003067201</v>
      </c>
      <c r="R246">
        <v>64.672704949430496</v>
      </c>
      <c r="S246" s="1">
        <f>(Table2[[#This Row],[Close Price]]-Table2[[#This Row],[20D EMA]])/Table2[[#This Row],[20D EMA]]</f>
        <v>4.6020933709918603E-2</v>
      </c>
      <c r="T246" s="1">
        <f>(Table2[[#This Row],[Close Price]]-Table2[[#This Row],[50D EMA]])/Table2[[#This Row],[50D EMA]]</f>
        <v>5.9950757868151558E-2</v>
      </c>
      <c r="U246" s="1">
        <f>(Table2[[#This Row],[Close Price]]-Table2[[#This Row],[200D EMA]])/Table2[[#This Row],[200D EMA]]</f>
        <v>0.16304186904133258</v>
      </c>
      <c r="V246">
        <v>0.84557152391296997</v>
      </c>
      <c r="W246">
        <v>188.08</v>
      </c>
      <c r="X246">
        <v>194</v>
      </c>
      <c r="Y246">
        <v>188.08</v>
      </c>
      <c r="Z246">
        <v>196.7</v>
      </c>
      <c r="AA246">
        <v>188.08</v>
      </c>
      <c r="AB246">
        <v>196.7</v>
      </c>
      <c r="AC246" s="1">
        <f>(Table2[[#This Row],[Close Price]]/Table2[[#This Row],[Day Low]])-1</f>
        <v>4.2535091450446316E-3</v>
      </c>
      <c r="AD246" s="1">
        <f>(Table2[[#This Row],[Day High]]/Table2[[#This Row],[Close Price]])-1</f>
        <v>2.7107157983905061E-2</v>
      </c>
      <c r="AE246" s="1">
        <f>(Table2[[#This Row],[Close Price]]/Table2[[#This Row],[Current Week Low]])-1</f>
        <v>4.2535091450446316E-3</v>
      </c>
      <c r="AF246" s="1">
        <f>(Table2[[#This Row],[Current Week High]]/Table2[[#This Row],[Close Price]])-1</f>
        <v>4.1401948326980076E-2</v>
      </c>
      <c r="AG246" s="1">
        <f>(Table2[[#This Row],[Close Price]]/Table2[[#This Row],[Current Month Low]])-1</f>
        <v>4.2535091450446316E-3</v>
      </c>
      <c r="AH246" s="1">
        <f>(Table2[[#This Row],[Current Month High]]/Table2[[#This Row],[Close Price]])-1</f>
        <v>4.1401948326980076E-2</v>
      </c>
      <c r="AI246">
        <v>5.59085133418042</v>
      </c>
      <c r="AJ246">
        <v>68.567603748326604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0.15</v>
      </c>
      <c r="AM246" t="s">
        <v>3217</v>
      </c>
      <c r="AN246">
        <v>18.62</v>
      </c>
      <c r="AO246" t="s">
        <v>3217</v>
      </c>
      <c r="AP246">
        <v>2.1628744536838999E-2</v>
      </c>
      <c r="AQ246">
        <f>(Table2[[#This Row],[Sharpe Ratio]]-AVERAGE(Table2[Sharpe Ratio]))/_xlfn.STDEV.P(Table2[Sharpe Ratio])</f>
        <v>-0.44179545593751679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2.1916610950748399</v>
      </c>
      <c r="AS246">
        <f>_xlfn.RANK.AVG(Table2[[#This Row],[1Y Return vs Nifty Z-Score]],Table2[1Y Return vs Nifty Z-Score])</f>
        <v>317</v>
      </c>
      <c r="AT246">
        <f>_xlfn.RANK.AVG(Table2[[#This Row],[6M Return vs Nifty Z-Score]],Table2[6M Return vs Nifty Z-Score])</f>
        <v>75</v>
      </c>
      <c r="AU246">
        <f>_xlfn.RANK.AVG(Table2[[#This Row],[Sharpe Ratio Z-Score]],Table2[Sharpe Ratio Z-Score])</f>
        <v>457</v>
      </c>
      <c r="AV246">
        <f>(Table2[[#This Row],[Rank 1Y]]+Table2[[#This Row],[Rank 6M]]+Table2[[#This Row],[Rank Sharpe]])/3</f>
        <v>283</v>
      </c>
    </row>
    <row r="247" spans="1:48" x14ac:dyDescent="0.3">
      <c r="A247" t="s">
        <v>142</v>
      </c>
      <c r="B247" t="s">
        <v>143</v>
      </c>
      <c r="C247" t="s">
        <v>3171</v>
      </c>
      <c r="D247" t="s">
        <v>144</v>
      </c>
      <c r="E247">
        <v>193675.25891999999</v>
      </c>
      <c r="F247">
        <v>148.19999999999999</v>
      </c>
      <c r="G247">
        <v>73.3096739850332</v>
      </c>
      <c r="H247">
        <f>(Table2[[#This Row],[1Y Return vs Nifty]]-AVERAGE(Table2[1Y Return vs Nifty]))/_xlfn.STDEV.P(Table2[1Y Return vs Nifty])</f>
        <v>1.1072166278919353</v>
      </c>
      <c r="I247">
        <v>-7.8714198244710598</v>
      </c>
      <c r="J247">
        <f>(Table2[[#This Row],[1M Return vs Nifty]]-AVERAGE(Table2[1M Return vs Nifty]))/_xlfn.STDEV.P(Table2[1M Return vs Nifty])</f>
        <v>-0.749793858294866</v>
      </c>
      <c r="K247">
        <v>-26.6957435779706</v>
      </c>
      <c r="L247">
        <f>(Table2[[#This Row],[6M Return vs Nifty]]-AVERAGE(Table2[6M Return vs Nifty]))/_xlfn.STDEV.P(Table2[6M Return vs Nifty])</f>
        <v>-1.0832059923759145</v>
      </c>
      <c r="M247">
        <v>-0.53256303149256801</v>
      </c>
      <c r="N247">
        <f>(Table2[[#This Row],[1W Return vs Nifty]]-AVERAGE(Table2[1W Return vs Nifty]))/_xlfn.STDEV.P(Table2[1W Return vs Nifty])</f>
        <v>-0.49968072864223295</v>
      </c>
      <c r="O247">
        <v>147.44</v>
      </c>
      <c r="P247">
        <v>151.689133109327</v>
      </c>
      <c r="Q247">
        <v>150.59215963179801</v>
      </c>
      <c r="R247">
        <v>52.419344612784897</v>
      </c>
      <c r="S247" s="1">
        <f>(Table2[[#This Row],[Close Price]]-Table2[[#This Row],[20D EMA]])/Table2[[#This Row],[20D EMA]]</f>
        <v>5.1546391752576703E-3</v>
      </c>
      <c r="T247" s="1">
        <f>(Table2[[#This Row],[Close Price]]-Table2[[#This Row],[50D EMA]])/Table2[[#This Row],[50D EMA]]</f>
        <v>-2.3001865972905843E-2</v>
      </c>
      <c r="U247" s="1">
        <f>(Table2[[#This Row],[Close Price]]-Table2[[#This Row],[200D EMA]])/Table2[[#This Row],[200D EMA]]</f>
        <v>-1.5885021090386905E-2</v>
      </c>
      <c r="V247">
        <v>0.95925464104464098</v>
      </c>
      <c r="W247">
        <v>147.52000000000001</v>
      </c>
      <c r="X247">
        <v>149.26</v>
      </c>
      <c r="Y247">
        <v>147.01</v>
      </c>
      <c r="Z247">
        <v>150.21</v>
      </c>
      <c r="AA247">
        <v>147.01</v>
      </c>
      <c r="AB247">
        <v>150.21</v>
      </c>
      <c r="AC247" s="1">
        <f>(Table2[[#This Row],[Close Price]]/Table2[[#This Row],[Day Low]])-1</f>
        <v>4.6095444685465559E-3</v>
      </c>
      <c r="AD247" s="1">
        <f>(Table2[[#This Row],[Day High]]/Table2[[#This Row],[Close Price]])-1</f>
        <v>7.1524966261808931E-3</v>
      </c>
      <c r="AE247" s="1">
        <f>(Table2[[#This Row],[Close Price]]/Table2[[#This Row],[Current Week Low]])-1</f>
        <v>8.0946874362288757E-3</v>
      </c>
      <c r="AF247" s="1">
        <f>(Table2[[#This Row],[Current Week High]]/Table2[[#This Row],[Close Price]])-1</f>
        <v>1.3562753036437281E-2</v>
      </c>
      <c r="AG247" s="1">
        <f>(Table2[[#This Row],[Close Price]]/Table2[[#This Row],[Current Month Low]])-1</f>
        <v>8.0946874362288757E-3</v>
      </c>
      <c r="AH247" s="1">
        <f>(Table2[[#This Row],[Current Month High]]/Table2[[#This Row],[Close Price]])-1</f>
        <v>1.3562753036437281E-2</v>
      </c>
      <c r="AI247">
        <v>54.520917678812403</v>
      </c>
      <c r="AJ247">
        <v>98.659517426273396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-0.13</v>
      </c>
      <c r="AM247" t="s">
        <v>3218</v>
      </c>
      <c r="AN247">
        <v>6.15</v>
      </c>
      <c r="AO247" t="s">
        <v>3217</v>
      </c>
      <c r="AP247">
        <v>0.16000956683752399</v>
      </c>
      <c r="AQ247">
        <f>(Table2[[#This Row],[Sharpe Ratio]]-AVERAGE(Table2[Sharpe Ratio]))/_xlfn.STDEV.P(Table2[Sharpe Ratio])</f>
        <v>1.1688768030205876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78</v>
      </c>
      <c r="AT247">
        <f>_xlfn.RANK.AVG(Table2[[#This Row],[6M Return vs Nifty Z-Score]],Table2[6M Return vs Nifty Z-Score])</f>
        <v>684</v>
      </c>
      <c r="AU247">
        <f>_xlfn.RANK.AVG(Table2[[#This Row],[Sharpe Ratio Z-Score]],Table2[Sharpe Ratio Z-Score])</f>
        <v>88</v>
      </c>
      <c r="AV247">
        <f>(Table2[[#This Row],[Rank 1Y]]+Table2[[#This Row],[Rank 6M]]+Table2[[#This Row],[Rank Sharpe]])/3</f>
        <v>283.33333333333331</v>
      </c>
    </row>
    <row r="248" spans="1:48" x14ac:dyDescent="0.3">
      <c r="A248" t="s">
        <v>1051</v>
      </c>
      <c r="B248" t="s">
        <v>1052</v>
      </c>
      <c r="C248" t="s">
        <v>3179</v>
      </c>
      <c r="D248" t="s">
        <v>111</v>
      </c>
      <c r="E248">
        <v>13242.3589373</v>
      </c>
      <c r="F248">
        <v>197.95</v>
      </c>
      <c r="G248">
        <v>21.976721459346599</v>
      </c>
      <c r="H248">
        <f>(Table2[[#This Row],[1Y Return vs Nifty]]-AVERAGE(Table2[1Y Return vs Nifty]))/_xlfn.STDEV.P(Table2[1Y Return vs Nifty])</f>
        <v>0.10509356800908884</v>
      </c>
      <c r="I248">
        <v>-4.2814335950332598</v>
      </c>
      <c r="J248">
        <f>(Table2[[#This Row],[1M Return vs Nifty]]-AVERAGE(Table2[1M Return vs Nifty]))/_xlfn.STDEV.P(Table2[1M Return vs Nifty])</f>
        <v>-0.36972890268027764</v>
      </c>
      <c r="K248">
        <v>-4.1342936209039296</v>
      </c>
      <c r="L248">
        <f>(Table2[[#This Row],[6M Return vs Nifty]]-AVERAGE(Table2[6M Return vs Nifty]))/_xlfn.STDEV.P(Table2[6M Return vs Nifty])</f>
        <v>-0.37901818027008483</v>
      </c>
      <c r="M248">
        <v>2.4526277862157801</v>
      </c>
      <c r="N248">
        <f>(Table2[[#This Row],[1W Return vs Nifty]]-AVERAGE(Table2[1W Return vs Nifty]))/_xlfn.STDEV.P(Table2[1W Return vs Nifty])</f>
        <v>8.9142482813206969E-2</v>
      </c>
      <c r="O248">
        <v>190.25</v>
      </c>
      <c r="P248">
        <v>191.99747926642101</v>
      </c>
      <c r="Q248">
        <v>183.0008342859</v>
      </c>
      <c r="R248">
        <v>70.102691451622206</v>
      </c>
      <c r="S248" s="1">
        <f>(Table2[[#This Row],[Close Price]]-Table2[[#This Row],[20D EMA]])/Table2[[#This Row],[20D EMA]]</f>
        <v>4.0473061760840937E-2</v>
      </c>
      <c r="T248" s="1">
        <f>(Table2[[#This Row],[Close Price]]-Table2[[#This Row],[50D EMA]])/Table2[[#This Row],[50D EMA]]</f>
        <v>3.1003119188450889E-2</v>
      </c>
      <c r="U248" s="1">
        <f>(Table2[[#This Row],[Close Price]]-Table2[[#This Row],[200D EMA]])/Table2[[#This Row],[200D EMA]]</f>
        <v>8.168905771623472E-2</v>
      </c>
      <c r="V248">
        <v>0.50485048777960195</v>
      </c>
      <c r="W248">
        <v>193.05</v>
      </c>
      <c r="X248">
        <v>202.49</v>
      </c>
      <c r="Y248">
        <v>185.45</v>
      </c>
      <c r="Z248">
        <v>202.49</v>
      </c>
      <c r="AA248">
        <v>185.45</v>
      </c>
      <c r="AB248">
        <v>202.49</v>
      </c>
      <c r="AC248" s="1">
        <f>(Table2[[#This Row],[Close Price]]/Table2[[#This Row],[Day Low]])-1</f>
        <v>2.5382025382025164E-2</v>
      </c>
      <c r="AD248" s="1">
        <f>(Table2[[#This Row],[Day High]]/Table2[[#This Row],[Close Price]])-1</f>
        <v>2.2935084617327739E-2</v>
      </c>
      <c r="AE248" s="1">
        <f>(Table2[[#This Row],[Close Price]]/Table2[[#This Row],[Current Week Low]])-1</f>
        <v>6.740361283364793E-2</v>
      </c>
      <c r="AF248" s="1">
        <f>(Table2[[#This Row],[Current Week High]]/Table2[[#This Row],[Close Price]])-1</f>
        <v>2.2935084617327739E-2</v>
      </c>
      <c r="AG248" s="1">
        <f>(Table2[[#This Row],[Close Price]]/Table2[[#This Row],[Current Month Low]])-1</f>
        <v>6.740361283364793E-2</v>
      </c>
      <c r="AH248" s="1">
        <f>(Table2[[#This Row],[Current Month High]]/Table2[[#This Row],[Close Price]])-1</f>
        <v>2.2935084617327739E-2</v>
      </c>
      <c r="AI248">
        <v>23.662541045718601</v>
      </c>
      <c r="AJ248">
        <v>50.417933130698998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0.09</v>
      </c>
      <c r="AM248" t="s">
        <v>3217</v>
      </c>
      <c r="AN248">
        <v>6.91</v>
      </c>
      <c r="AO248" t="s">
        <v>3217</v>
      </c>
      <c r="AP248">
        <v>0.13900958987825199</v>
      </c>
      <c r="AQ248">
        <f>(Table2[[#This Row],[Sharpe Ratio]]-AVERAGE(Table2[Sharpe Ratio]))/_xlfn.STDEV.P(Table2[Sharpe Ratio])</f>
        <v>0.92444928940484172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278</v>
      </c>
      <c r="AT248">
        <f>_xlfn.RANK.AVG(Table2[[#This Row],[6M Return vs Nifty Z-Score]],Table2[6M Return vs Nifty Z-Score])</f>
        <v>443</v>
      </c>
      <c r="AU248">
        <f>_xlfn.RANK.AVG(Table2[[#This Row],[Sharpe Ratio Z-Score]],Table2[Sharpe Ratio Z-Score])</f>
        <v>133</v>
      </c>
      <c r="AV248">
        <f>(Table2[[#This Row],[Rank 1Y]]+Table2[[#This Row],[Rank 6M]]+Table2[[#This Row],[Rank Sharpe]])/3</f>
        <v>284.66666666666669</v>
      </c>
    </row>
    <row r="249" spans="1:48" x14ac:dyDescent="0.3">
      <c r="A249" t="s">
        <v>2049</v>
      </c>
      <c r="B249" t="s">
        <v>2050</v>
      </c>
      <c r="C249" t="s">
        <v>3185</v>
      </c>
      <c r="D249" t="s">
        <v>285</v>
      </c>
      <c r="E249">
        <v>3272.7376074599902</v>
      </c>
      <c r="F249">
        <v>131.51</v>
      </c>
      <c r="G249">
        <v>21.4267806289586</v>
      </c>
      <c r="H249">
        <f>(Table2[[#This Row],[1Y Return vs Nifty]]-AVERAGE(Table2[1Y Return vs Nifty]))/_xlfn.STDEV.P(Table2[1Y Return vs Nifty])</f>
        <v>9.4357610683681439E-2</v>
      </c>
      <c r="I249">
        <v>-5.0975585092317299</v>
      </c>
      <c r="J249">
        <f>(Table2[[#This Row],[1M Return vs Nifty]]-AVERAGE(Table2[1M Return vs Nifty]))/_xlfn.STDEV.P(Table2[1M Return vs Nifty])</f>
        <v>-0.4561304818137375</v>
      </c>
      <c r="K249">
        <v>32.577614702634897</v>
      </c>
      <c r="L249">
        <f>(Table2[[#This Row],[6M Return vs Nifty]]-AVERAGE(Table2[6M Return vs Nifty]))/_xlfn.STDEV.P(Table2[6M Return vs Nifty])</f>
        <v>0.76683363553864381</v>
      </c>
      <c r="M249">
        <v>3.9994416372414898</v>
      </c>
      <c r="N249">
        <f>(Table2[[#This Row],[1W Return vs Nifty]]-AVERAGE(Table2[1W Return vs Nifty]))/_xlfn.STDEV.P(Table2[1W Return vs Nifty])</f>
        <v>0.39424857314478307</v>
      </c>
      <c r="O249">
        <v>128.51</v>
      </c>
      <c r="P249">
        <v>135.59967173908299</v>
      </c>
      <c r="Q249">
        <v>128.17993199551501</v>
      </c>
      <c r="R249">
        <v>67.044624711553396</v>
      </c>
      <c r="S249" s="1">
        <f>(Table2[[#This Row],[Close Price]]-Table2[[#This Row],[20D EMA]])/Table2[[#This Row],[20D EMA]]</f>
        <v>2.3344486810364953E-2</v>
      </c>
      <c r="T249" s="1">
        <f>(Table2[[#This Row],[Close Price]]-Table2[[#This Row],[50D EMA]])/Table2[[#This Row],[50D EMA]]</f>
        <v>-3.0159894095851732E-2</v>
      </c>
      <c r="U249" s="1">
        <f>(Table2[[#This Row],[Close Price]]-Table2[[#This Row],[200D EMA]])/Table2[[#This Row],[200D EMA]]</f>
        <v>2.5979636224190725E-2</v>
      </c>
      <c r="V249">
        <v>0.45165969845874598</v>
      </c>
      <c r="W249">
        <v>130.53</v>
      </c>
      <c r="X249">
        <v>132.41</v>
      </c>
      <c r="Y249">
        <v>125.6</v>
      </c>
      <c r="Z249">
        <v>132.41</v>
      </c>
      <c r="AA249">
        <v>125.6</v>
      </c>
      <c r="AB249">
        <v>132.41</v>
      </c>
      <c r="AC249" s="1">
        <f>(Table2[[#This Row],[Close Price]]/Table2[[#This Row],[Day Low]])-1</f>
        <v>7.5078526009346724E-3</v>
      </c>
      <c r="AD249" s="1">
        <f>(Table2[[#This Row],[Day High]]/Table2[[#This Row],[Close Price]])-1</f>
        <v>6.843586039084526E-3</v>
      </c>
      <c r="AE249" s="1">
        <f>(Table2[[#This Row],[Close Price]]/Table2[[#This Row],[Current Week Low]])-1</f>
        <v>4.7054140127388511E-2</v>
      </c>
      <c r="AF249" s="1">
        <f>(Table2[[#This Row],[Current Week High]]/Table2[[#This Row],[Close Price]])-1</f>
        <v>6.843586039084526E-3</v>
      </c>
      <c r="AG249" s="1">
        <f>(Table2[[#This Row],[Close Price]]/Table2[[#This Row],[Current Month Low]])-1</f>
        <v>4.7054140127388511E-2</v>
      </c>
      <c r="AH249" s="1">
        <f>(Table2[[#This Row],[Current Month High]]/Table2[[#This Row],[Close Price]])-1</f>
        <v>6.843586039084526E-3</v>
      </c>
      <c r="AI249">
        <v>34.590525435328097</v>
      </c>
      <c r="AJ249">
        <v>61.164215686274503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-0.11</v>
      </c>
      <c r="AM249" t="s">
        <v>3218</v>
      </c>
      <c r="AN249">
        <v>9.6</v>
      </c>
      <c r="AO249" t="s">
        <v>3217</v>
      </c>
      <c r="AP249">
        <v>2.1820531932025999E-2</v>
      </c>
      <c r="AQ249">
        <f>(Table2[[#This Row],[Sharpe Ratio]]-AVERAGE(Table2[Sharpe Ratio]))/_xlfn.STDEV.P(Table2[Sharpe Ratio])</f>
        <v>-0.43956316224313252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281</v>
      </c>
      <c r="AT249">
        <f>_xlfn.RANK.AVG(Table2[[#This Row],[6M Return vs Nifty Z-Score]],Table2[6M Return vs Nifty Z-Score])</f>
        <v>118</v>
      </c>
      <c r="AU249">
        <f>_xlfn.RANK.AVG(Table2[[#This Row],[Sharpe Ratio Z-Score]],Table2[Sharpe Ratio Z-Score])</f>
        <v>456</v>
      </c>
      <c r="AV249">
        <f>(Table2[[#This Row],[Rank 1Y]]+Table2[[#This Row],[Rank 6M]]+Table2[[#This Row],[Rank Sharpe]])/3</f>
        <v>285</v>
      </c>
    </row>
    <row r="250" spans="1:48" x14ac:dyDescent="0.3">
      <c r="A250" t="s">
        <v>505</v>
      </c>
      <c r="B250" t="s">
        <v>506</v>
      </c>
      <c r="C250" t="s">
        <v>3171</v>
      </c>
      <c r="D250" t="s">
        <v>210</v>
      </c>
      <c r="E250">
        <v>43215.987311625002</v>
      </c>
      <c r="F250">
        <v>682.35</v>
      </c>
      <c r="G250">
        <v>33.900782890182199</v>
      </c>
      <c r="H250">
        <f>(Table2[[#This Row],[1Y Return vs Nifty]]-AVERAGE(Table2[1Y Return vs Nifty]))/_xlfn.STDEV.P(Table2[1Y Return vs Nifty])</f>
        <v>0.33787536487379544</v>
      </c>
      <c r="I250">
        <v>-3.8880906597239302</v>
      </c>
      <c r="J250">
        <f>(Table2[[#This Row],[1M Return vs Nifty]]-AVERAGE(Table2[1M Return vs Nifty]))/_xlfn.STDEV.P(Table2[1M Return vs Nifty])</f>
        <v>-0.32808644064970222</v>
      </c>
      <c r="K250">
        <v>4.2743678234717901</v>
      </c>
      <c r="L250">
        <f>(Table2[[#This Row],[6M Return vs Nifty]]-AVERAGE(Table2[6M Return vs Nifty]))/_xlfn.STDEV.P(Table2[6M Return vs Nifty])</f>
        <v>-0.11656710037400179</v>
      </c>
      <c r="M250">
        <v>-3.4888007860197501</v>
      </c>
      <c r="N250">
        <f>(Table2[[#This Row],[1W Return vs Nifty]]-AVERAGE(Table2[1W Return vs Nifty]))/_xlfn.STDEV.P(Table2[1W Return vs Nifty])</f>
        <v>-1.0827930034491091</v>
      </c>
      <c r="O250">
        <v>688.95</v>
      </c>
      <c r="P250">
        <v>685.03010460711198</v>
      </c>
      <c r="Q250">
        <v>615.22360171223295</v>
      </c>
      <c r="R250">
        <v>44.708961372303598</v>
      </c>
      <c r="S250" s="1">
        <f>(Table2[[#This Row],[Close Price]]-Table2[[#This Row],[20D EMA]])/Table2[[#This Row],[20D EMA]]</f>
        <v>-9.5797953407359346E-3</v>
      </c>
      <c r="T250" s="1">
        <f>(Table2[[#This Row],[Close Price]]-Table2[[#This Row],[50D EMA]])/Table2[[#This Row],[50D EMA]]</f>
        <v>-3.9123895272443364E-3</v>
      </c>
      <c r="U250" s="1">
        <f>(Table2[[#This Row],[Close Price]]-Table2[[#This Row],[200D EMA]])/Table2[[#This Row],[200D EMA]]</f>
        <v>0.10910894526956889</v>
      </c>
      <c r="V250">
        <v>0.64851976838141501</v>
      </c>
      <c r="W250">
        <v>676.6</v>
      </c>
      <c r="X250">
        <v>691.95</v>
      </c>
      <c r="Y250">
        <v>673</v>
      </c>
      <c r="Z250">
        <v>694.8</v>
      </c>
      <c r="AA250">
        <v>673</v>
      </c>
      <c r="AB250">
        <v>694.8</v>
      </c>
      <c r="AC250" s="1">
        <f>(Table2[[#This Row],[Close Price]]/Table2[[#This Row],[Day Low]])-1</f>
        <v>8.4983742240614113E-3</v>
      </c>
      <c r="AD250" s="1">
        <f>(Table2[[#This Row],[Day High]]/Table2[[#This Row],[Close Price]])-1</f>
        <v>1.4069026159595488E-2</v>
      </c>
      <c r="AE250" s="1">
        <f>(Table2[[#This Row],[Close Price]]/Table2[[#This Row],[Current Week Low]])-1</f>
        <v>1.3893016344725062E-2</v>
      </c>
      <c r="AF250" s="1">
        <f>(Table2[[#This Row],[Current Week High]]/Table2[[#This Row],[Close Price]])-1</f>
        <v>1.8245768300725329E-2</v>
      </c>
      <c r="AG250" s="1">
        <f>(Table2[[#This Row],[Close Price]]/Table2[[#This Row],[Current Month Low]])-1</f>
        <v>1.3893016344725062E-2</v>
      </c>
      <c r="AH250" s="1">
        <f>(Table2[[#This Row],[Current Month High]]/Table2[[#This Row],[Close Price]])-1</f>
        <v>1.8245768300725329E-2</v>
      </c>
      <c r="AI250">
        <v>9.7090935736791906</v>
      </c>
      <c r="AJ250">
        <v>58.6860465116279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</v>
      </c>
      <c r="AM250" t="s">
        <v>3216</v>
      </c>
      <c r="AN250">
        <v>1.84</v>
      </c>
      <c r="AO250" t="s">
        <v>3217</v>
      </c>
      <c r="AP250">
        <v>7.0119864261286996E-2</v>
      </c>
      <c r="AQ250">
        <f>(Table2[[#This Row],[Sharpe Ratio]]-AVERAGE(Table2[Sharpe Ratio]))/_xlfn.STDEV.P(Table2[Sharpe Ratio])</f>
        <v>0.12261296458968175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-1.066958215009336</v>
      </c>
      <c r="AS250">
        <f>_xlfn.RANK.AVG(Table2[[#This Row],[1Y Return vs Nifty Z-Score]],Table2[1Y Return vs Nifty Z-Score])</f>
        <v>205</v>
      </c>
      <c r="AT250">
        <f>_xlfn.RANK.AVG(Table2[[#This Row],[6M Return vs Nifty Z-Score]],Table2[6M Return vs Nifty Z-Score])</f>
        <v>330</v>
      </c>
      <c r="AU250">
        <f>_xlfn.RANK.AVG(Table2[[#This Row],[Sharpe Ratio Z-Score]],Table2[Sharpe Ratio Z-Score])</f>
        <v>323</v>
      </c>
      <c r="AV250">
        <f>(Table2[[#This Row],[Rank 1Y]]+Table2[[#This Row],[Rank 6M]]+Table2[[#This Row],[Rank Sharpe]])/3</f>
        <v>286</v>
      </c>
    </row>
    <row r="251" spans="1:48" x14ac:dyDescent="0.3">
      <c r="A251" t="s">
        <v>1173</v>
      </c>
      <c r="B251" t="s">
        <v>1174</v>
      </c>
      <c r="C251" t="s">
        <v>3179</v>
      </c>
      <c r="D251" t="s">
        <v>270</v>
      </c>
      <c r="E251">
        <v>10648.6428132</v>
      </c>
      <c r="F251">
        <v>5328.1</v>
      </c>
      <c r="G251">
        <v>16.283925136614801</v>
      </c>
      <c r="H251">
        <f>(Table2[[#This Row],[1Y Return vs Nifty]]-AVERAGE(Table2[1Y Return vs Nifty]))/_xlfn.STDEV.P(Table2[1Y Return vs Nifty])</f>
        <v>-6.0413305216576339E-3</v>
      </c>
      <c r="I251">
        <v>0.18682156985033199</v>
      </c>
      <c r="J251">
        <f>(Table2[[#This Row],[1M Return vs Nifty]]-AVERAGE(Table2[1M Return vs Nifty]))/_xlfn.STDEV.P(Table2[1M Return vs Nifty])</f>
        <v>0.10331670038937081</v>
      </c>
      <c r="K251">
        <v>-8.0843765865079593</v>
      </c>
      <c r="L251">
        <f>(Table2[[#This Row],[6M Return vs Nifty]]-AVERAGE(Table2[6M Return vs Nifty]))/_xlfn.STDEV.P(Table2[6M Return vs Nifty])</f>
        <v>-0.5023081410872513</v>
      </c>
      <c r="M251">
        <v>-0.41578050695947799</v>
      </c>
      <c r="N251">
        <f>(Table2[[#This Row],[1W Return vs Nifty]]-AVERAGE(Table2[1W Return vs Nifty]))/_xlfn.STDEV.P(Table2[1W Return vs Nifty])</f>
        <v>-0.47664559777906201</v>
      </c>
      <c r="O251">
        <v>5339.21</v>
      </c>
      <c r="P251">
        <v>5357.9306651904899</v>
      </c>
      <c r="Q251">
        <v>4821.1963804349098</v>
      </c>
      <c r="R251">
        <v>38.947078112400597</v>
      </c>
      <c r="S251" s="1">
        <f>(Table2[[#This Row],[Close Price]]-Table2[[#This Row],[20D EMA]])/Table2[[#This Row],[20D EMA]]</f>
        <v>-2.0808321830382533E-3</v>
      </c>
      <c r="T251" s="1">
        <f>(Table2[[#This Row],[Close Price]]-Table2[[#This Row],[50D EMA]])/Table2[[#This Row],[50D EMA]]</f>
        <v>-5.5675720823141631E-3</v>
      </c>
      <c r="U251" s="1">
        <f>(Table2[[#This Row],[Close Price]]-Table2[[#This Row],[200D EMA]])/Table2[[#This Row],[200D EMA]]</f>
        <v>0.10514062891571405</v>
      </c>
      <c r="V251">
        <v>0.38166279937841002</v>
      </c>
      <c r="W251">
        <v>5235</v>
      </c>
      <c r="X251">
        <v>5434.9</v>
      </c>
      <c r="Y251">
        <v>5235</v>
      </c>
      <c r="Z251">
        <v>5445.9</v>
      </c>
      <c r="AA251">
        <v>5235</v>
      </c>
      <c r="AB251">
        <v>5445.9</v>
      </c>
      <c r="AC251" s="1">
        <f>(Table2[[#This Row],[Close Price]]/Table2[[#This Row],[Day Low]])-1</f>
        <v>1.7784145176695354E-2</v>
      </c>
      <c r="AD251" s="1">
        <f>(Table2[[#This Row],[Day High]]/Table2[[#This Row],[Close Price]])-1</f>
        <v>2.0044668831290524E-2</v>
      </c>
      <c r="AE251" s="1">
        <f>(Table2[[#This Row],[Close Price]]/Table2[[#This Row],[Current Week Low]])-1</f>
        <v>1.7784145176695354E-2</v>
      </c>
      <c r="AF251" s="1">
        <f>(Table2[[#This Row],[Current Week High]]/Table2[[#This Row],[Close Price]])-1</f>
        <v>2.2109194647247365E-2</v>
      </c>
      <c r="AG251" s="1">
        <f>(Table2[[#This Row],[Close Price]]/Table2[[#This Row],[Current Month Low]])-1</f>
        <v>1.7784145176695354E-2</v>
      </c>
      <c r="AH251" s="1">
        <f>(Table2[[#This Row],[Current Month High]]/Table2[[#This Row],[Close Price]])-1</f>
        <v>2.2109194647247365E-2</v>
      </c>
      <c r="AI251">
        <v>12.591730635686201</v>
      </c>
      <c r="AJ251">
        <v>76.895750332005306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0.03</v>
      </c>
      <c r="AM251" t="s">
        <v>3217</v>
      </c>
      <c r="AN251">
        <v>-0.91</v>
      </c>
      <c r="AO251" t="s">
        <v>3218</v>
      </c>
      <c r="AP251">
        <v>0.18254546058232901</v>
      </c>
      <c r="AQ251">
        <f>(Table2[[#This Row],[Sharpe Ratio]]-AVERAGE(Table2[Sharpe Ratio]))/_xlfn.STDEV.P(Table2[Sharpe Ratio])</f>
        <v>1.431181494394034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306</v>
      </c>
      <c r="AT251">
        <f>_xlfn.RANK.AVG(Table2[[#This Row],[6M Return vs Nifty Z-Score]],Table2[6M Return vs Nifty Z-Score])</f>
        <v>505</v>
      </c>
      <c r="AU251">
        <f>_xlfn.RANK.AVG(Table2[[#This Row],[Sharpe Ratio Z-Score]],Table2[Sharpe Ratio Z-Score])</f>
        <v>50</v>
      </c>
      <c r="AV251">
        <f>(Table2[[#This Row],[Rank 1Y]]+Table2[[#This Row],[Rank 6M]]+Table2[[#This Row],[Rank Sharpe]])/3</f>
        <v>287</v>
      </c>
    </row>
    <row r="252" spans="1:48" x14ac:dyDescent="0.3">
      <c r="A252" t="s">
        <v>727</v>
      </c>
      <c r="B252" t="s">
        <v>728</v>
      </c>
      <c r="C252" t="s">
        <v>3183</v>
      </c>
      <c r="D252" t="s">
        <v>222</v>
      </c>
      <c r="E252">
        <v>24489.261367120002</v>
      </c>
      <c r="F252">
        <v>391.6</v>
      </c>
      <c r="G252">
        <v>43.282887693389299</v>
      </c>
      <c r="H252">
        <f>(Table2[[#This Row],[1Y Return vs Nifty]]-AVERAGE(Table2[1Y Return vs Nifty]))/_xlfn.STDEV.P(Table2[1Y Return vs Nifty])</f>
        <v>0.5210330269784007</v>
      </c>
      <c r="I252">
        <v>0.102105853334562</v>
      </c>
      <c r="J252">
        <f>(Table2[[#This Row],[1M Return vs Nifty]]-AVERAGE(Table2[1M Return vs Nifty]))/_xlfn.STDEV.P(Table2[1M Return vs Nifty])</f>
        <v>9.4348009987885229E-2</v>
      </c>
      <c r="K252">
        <v>-12.387924558181099</v>
      </c>
      <c r="L252">
        <f>(Table2[[#This Row],[6M Return vs Nifty]]-AVERAGE(Table2[6M Return vs Nifty]))/_xlfn.STDEV.P(Table2[6M Return vs Nifty])</f>
        <v>-0.63663044910521527</v>
      </c>
      <c r="M252">
        <v>2.7068651966355901</v>
      </c>
      <c r="N252">
        <f>(Table2[[#This Row],[1W Return vs Nifty]]-AVERAGE(Table2[1W Return vs Nifty]))/_xlfn.STDEV.P(Table2[1W Return vs Nifty])</f>
        <v>0.1392903285011515</v>
      </c>
      <c r="O252">
        <v>370.84</v>
      </c>
      <c r="P252">
        <v>376.32147427091701</v>
      </c>
      <c r="Q252">
        <v>377.83044490105902</v>
      </c>
      <c r="R252">
        <v>77.8779529871872</v>
      </c>
      <c r="S252" s="1">
        <f>(Table2[[#This Row],[Close Price]]-Table2[[#This Row],[20D EMA]])/Table2[[#This Row],[20D EMA]]</f>
        <v>5.5981016071621315E-2</v>
      </c>
      <c r="T252" s="1">
        <f>(Table2[[#This Row],[Close Price]]-Table2[[#This Row],[50D EMA]])/Table2[[#This Row],[50D EMA]]</f>
        <v>4.059966484422272E-2</v>
      </c>
      <c r="U252" s="1">
        <f>(Table2[[#This Row],[Close Price]]-Table2[[#This Row],[200D EMA]])/Table2[[#This Row],[200D EMA]]</f>
        <v>3.6443741590349549E-2</v>
      </c>
      <c r="V252">
        <v>0.74804969622982698</v>
      </c>
      <c r="W252">
        <v>376.15</v>
      </c>
      <c r="X252">
        <v>397</v>
      </c>
      <c r="Y252">
        <v>376.15</v>
      </c>
      <c r="Z252">
        <v>397</v>
      </c>
      <c r="AA252">
        <v>376.15</v>
      </c>
      <c r="AB252">
        <v>397</v>
      </c>
      <c r="AC252" s="1">
        <f>(Table2[[#This Row],[Close Price]]/Table2[[#This Row],[Day Low]])-1</f>
        <v>4.1074039611857183E-2</v>
      </c>
      <c r="AD252" s="1">
        <f>(Table2[[#This Row],[Day High]]/Table2[[#This Row],[Close Price]])-1</f>
        <v>1.3789581205311485E-2</v>
      </c>
      <c r="AE252" s="1">
        <f>(Table2[[#This Row],[Close Price]]/Table2[[#This Row],[Current Week Low]])-1</f>
        <v>4.1074039611857183E-2</v>
      </c>
      <c r="AF252" s="1">
        <f>(Table2[[#This Row],[Current Week High]]/Table2[[#This Row],[Close Price]])-1</f>
        <v>1.3789581205311485E-2</v>
      </c>
      <c r="AG252" s="1">
        <f>(Table2[[#This Row],[Close Price]]/Table2[[#This Row],[Current Month Low]])-1</f>
        <v>4.1074039611857183E-2</v>
      </c>
      <c r="AH252" s="1">
        <f>(Table2[[#This Row],[Current Month High]]/Table2[[#This Row],[Close Price]])-1</f>
        <v>1.3789581205311485E-2</v>
      </c>
      <c r="AI252">
        <v>28.243105209397299</v>
      </c>
      <c r="AJ252">
        <v>76.039559451562099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0.03</v>
      </c>
      <c r="AM252" t="s">
        <v>3217</v>
      </c>
      <c r="AN252">
        <v>10.51</v>
      </c>
      <c r="AO252" t="s">
        <v>3217</v>
      </c>
      <c r="AP252">
        <v>0.126596826346173</v>
      </c>
      <c r="AQ252">
        <f>(Table2[[#This Row],[Sharpe Ratio]]-AVERAGE(Table2[Sharpe Ratio]))/_xlfn.STDEV.P(Table2[Sharpe Ratio])</f>
        <v>0.77997194387581847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159</v>
      </c>
      <c r="AT252">
        <f>_xlfn.RANK.AVG(Table2[[#This Row],[6M Return vs Nifty Z-Score]],Table2[6M Return vs Nifty Z-Score])</f>
        <v>552</v>
      </c>
      <c r="AU252">
        <f>_xlfn.RANK.AVG(Table2[[#This Row],[Sharpe Ratio Z-Score]],Table2[Sharpe Ratio Z-Score])</f>
        <v>151</v>
      </c>
      <c r="AV252">
        <f>(Table2[[#This Row],[Rank 1Y]]+Table2[[#This Row],[Rank 6M]]+Table2[[#This Row],[Rank Sharpe]])/3</f>
        <v>287.33333333333331</v>
      </c>
    </row>
    <row r="253" spans="1:48" x14ac:dyDescent="0.3">
      <c r="A253" t="s">
        <v>963</v>
      </c>
      <c r="B253" t="s">
        <v>964</v>
      </c>
      <c r="C253" t="s">
        <v>3182</v>
      </c>
      <c r="D253" t="s">
        <v>461</v>
      </c>
      <c r="E253">
        <v>15845.013363585</v>
      </c>
      <c r="F253">
        <v>1109.8499999999999</v>
      </c>
      <c r="G253">
        <v>3.8160630873702202</v>
      </c>
      <c r="H253">
        <f>(Table2[[#This Row],[1Y Return vs Nifty]]-AVERAGE(Table2[1Y Return vs Nifty]))/_xlfn.STDEV.P(Table2[1Y Return vs Nifty])</f>
        <v>-0.24943921535468244</v>
      </c>
      <c r="I253">
        <v>-16.663008721591599</v>
      </c>
      <c r="J253">
        <f>(Table2[[#This Row],[1M Return vs Nifty]]-AVERAGE(Table2[1M Return vs Nifty]))/_xlfn.STDEV.P(Table2[1M Return vs Nifty])</f>
        <v>-1.6805425103555989</v>
      </c>
      <c r="K253">
        <v>-0.92281629254242103</v>
      </c>
      <c r="L253">
        <f>(Table2[[#This Row],[6M Return vs Nifty]]-AVERAGE(Table2[6M Return vs Nifty]))/_xlfn.STDEV.P(Table2[6M Return vs Nifty])</f>
        <v>-0.27878157323508235</v>
      </c>
      <c r="M253">
        <v>-3.5452620261199099</v>
      </c>
      <c r="N253">
        <f>(Table2[[#This Row],[1W Return vs Nifty]]-AVERAGE(Table2[1W Return vs Nifty]))/_xlfn.STDEV.P(Table2[1W Return vs Nifty])</f>
        <v>-1.0939298756789568</v>
      </c>
      <c r="O253">
        <v>1135</v>
      </c>
      <c r="P253">
        <v>1190.5546570194999</v>
      </c>
      <c r="Q253">
        <v>1149.9974011474301</v>
      </c>
      <c r="R253">
        <v>47.015921719570301</v>
      </c>
      <c r="S253" s="1">
        <f>(Table2[[#This Row],[Close Price]]-Table2[[#This Row],[20D EMA]])/Table2[[#This Row],[20D EMA]]</f>
        <v>-2.2158590308370123E-2</v>
      </c>
      <c r="T253" s="1">
        <f>(Table2[[#This Row],[Close Price]]-Table2[[#This Row],[50D EMA]])/Table2[[#This Row],[50D EMA]]</f>
        <v>-6.7787443897401989E-2</v>
      </c>
      <c r="U253" s="1">
        <f>(Table2[[#This Row],[Close Price]]-Table2[[#This Row],[200D EMA]])/Table2[[#This Row],[200D EMA]]</f>
        <v>-3.4910862500534698E-2</v>
      </c>
      <c r="V253">
        <v>0.77371924608390896</v>
      </c>
      <c r="W253">
        <v>1078.7</v>
      </c>
      <c r="X253">
        <v>1124.4000000000001</v>
      </c>
      <c r="Y253">
        <v>1068</v>
      </c>
      <c r="Z253">
        <v>1124.4000000000001</v>
      </c>
      <c r="AA253">
        <v>1068</v>
      </c>
      <c r="AB253">
        <v>1124.4000000000001</v>
      </c>
      <c r="AC253" s="1">
        <f>(Table2[[#This Row],[Close Price]]/Table2[[#This Row],[Day Low]])-1</f>
        <v>2.887735236859168E-2</v>
      </c>
      <c r="AD253" s="1">
        <f>(Table2[[#This Row],[Day High]]/Table2[[#This Row],[Close Price]])-1</f>
        <v>1.3109879713474992E-2</v>
      </c>
      <c r="AE253" s="1">
        <f>(Table2[[#This Row],[Close Price]]/Table2[[#This Row],[Current Week Low]])-1</f>
        <v>3.9185393258426959E-2</v>
      </c>
      <c r="AF253" s="1">
        <f>(Table2[[#This Row],[Current Week High]]/Table2[[#This Row],[Close Price]])-1</f>
        <v>1.3109879713474992E-2</v>
      </c>
      <c r="AG253" s="1">
        <f>(Table2[[#This Row],[Close Price]]/Table2[[#This Row],[Current Month Low]])-1</f>
        <v>3.9185393258426959E-2</v>
      </c>
      <c r="AH253" s="1">
        <f>(Table2[[#This Row],[Current Month High]]/Table2[[#This Row],[Close Price]])-1</f>
        <v>1.3109879713474992E-2</v>
      </c>
      <c r="AI253">
        <v>39.090868135333601</v>
      </c>
      <c r="AJ253">
        <v>30.1418855534709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-0.09</v>
      </c>
      <c r="AM253" t="s">
        <v>3218</v>
      </c>
      <c r="AN253">
        <v>2.25</v>
      </c>
      <c r="AO253" t="s">
        <v>3217</v>
      </c>
      <c r="AP253">
        <v>0.16346913644330299</v>
      </c>
      <c r="AQ253">
        <f>(Table2[[#This Row],[Sharpe Ratio]]-AVERAGE(Table2[Sharpe Ratio]))/_xlfn.STDEV.P(Table2[Sharpe Ratio])</f>
        <v>1.2091441803877712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390</v>
      </c>
      <c r="AT253">
        <f>_xlfn.RANK.AVG(Table2[[#This Row],[6M Return vs Nifty Z-Score]],Table2[6M Return vs Nifty Z-Score])</f>
        <v>401</v>
      </c>
      <c r="AU253">
        <f>_xlfn.RANK.AVG(Table2[[#This Row],[Sharpe Ratio Z-Score]],Table2[Sharpe Ratio Z-Score])</f>
        <v>80</v>
      </c>
      <c r="AV253">
        <f>(Table2[[#This Row],[Rank 1Y]]+Table2[[#This Row],[Rank 6M]]+Table2[[#This Row],[Rank Sharpe]])/3</f>
        <v>290.33333333333331</v>
      </c>
    </row>
    <row r="254" spans="1:48" x14ac:dyDescent="0.3">
      <c r="A254" t="s">
        <v>1087</v>
      </c>
      <c r="B254" t="s">
        <v>1088</v>
      </c>
      <c r="C254" t="s">
        <v>3182</v>
      </c>
      <c r="D254" t="s">
        <v>88</v>
      </c>
      <c r="E254">
        <v>12073.5</v>
      </c>
      <c r="F254">
        <v>80.489999999999995</v>
      </c>
      <c r="G254">
        <v>35.017270165170402</v>
      </c>
      <c r="H254">
        <f>(Table2[[#This Row],[1Y Return vs Nifty]]-AVERAGE(Table2[1Y Return vs Nifty]))/_xlfn.STDEV.P(Table2[1Y Return vs Nifty])</f>
        <v>0.3596714547007262</v>
      </c>
      <c r="I254">
        <v>2.3288388211089499</v>
      </c>
      <c r="J254">
        <f>(Table2[[#This Row],[1M Return vs Nifty]]-AVERAGE(Table2[1M Return vs Nifty]))/_xlfn.STDEV.P(Table2[1M Return vs Nifty])</f>
        <v>0.3300879578526007</v>
      </c>
      <c r="K254">
        <v>4.7547674642809898</v>
      </c>
      <c r="L254">
        <f>(Table2[[#This Row],[6M Return vs Nifty]]-AVERAGE(Table2[6M Return vs Nifty]))/_xlfn.STDEV.P(Table2[6M Return vs Nifty])</f>
        <v>-0.10157287027613091</v>
      </c>
      <c r="M254">
        <v>5.1619771535279702</v>
      </c>
      <c r="N254">
        <f>(Table2[[#This Row],[1W Return vs Nifty]]-AVERAGE(Table2[1W Return vs Nifty]))/_xlfn.STDEV.P(Table2[1W Return vs Nifty])</f>
        <v>0.62355649278266645</v>
      </c>
      <c r="O254">
        <v>78.38</v>
      </c>
      <c r="P254">
        <v>81.416930590584599</v>
      </c>
      <c r="Q254">
        <v>80.219393392824998</v>
      </c>
      <c r="R254">
        <v>62.7896587149257</v>
      </c>
      <c r="S254" s="1">
        <f>(Table2[[#This Row],[Close Price]]-Table2[[#This Row],[20D EMA]])/Table2[[#This Row],[20D EMA]]</f>
        <v>2.6920132686909921E-2</v>
      </c>
      <c r="T254" s="1">
        <f>(Table2[[#This Row],[Close Price]]-Table2[[#This Row],[50D EMA]])/Table2[[#This Row],[50D EMA]]</f>
        <v>-1.1384985700895462E-2</v>
      </c>
      <c r="U254" s="1">
        <f>(Table2[[#This Row],[Close Price]]-Table2[[#This Row],[200D EMA]])/Table2[[#This Row],[200D EMA]]</f>
        <v>3.3733315066329203E-3</v>
      </c>
      <c r="V254">
        <v>1.0395138065707099</v>
      </c>
      <c r="W254">
        <v>79.61</v>
      </c>
      <c r="X254">
        <v>82.6</v>
      </c>
      <c r="Y254">
        <v>77.39</v>
      </c>
      <c r="Z254">
        <v>82.6</v>
      </c>
      <c r="AA254">
        <v>77.39</v>
      </c>
      <c r="AB254">
        <v>82.6</v>
      </c>
      <c r="AC254" s="1">
        <f>(Table2[[#This Row],[Close Price]]/Table2[[#This Row],[Day Low]])-1</f>
        <v>1.1053887702549892E-2</v>
      </c>
      <c r="AD254" s="1">
        <f>(Table2[[#This Row],[Day High]]/Table2[[#This Row],[Close Price]])-1</f>
        <v>2.6214436575972222E-2</v>
      </c>
      <c r="AE254" s="1">
        <f>(Table2[[#This Row],[Close Price]]/Table2[[#This Row],[Current Week Low]])-1</f>
        <v>4.0056854890812676E-2</v>
      </c>
      <c r="AF254" s="1">
        <f>(Table2[[#This Row],[Current Week High]]/Table2[[#This Row],[Close Price]])-1</f>
        <v>2.6214436575972222E-2</v>
      </c>
      <c r="AG254" s="1">
        <f>(Table2[[#This Row],[Close Price]]/Table2[[#This Row],[Current Month Low]])-1</f>
        <v>4.0056854890812676E-2</v>
      </c>
      <c r="AH254" s="1">
        <f>(Table2[[#This Row],[Current Month High]]/Table2[[#This Row],[Close Price]])-1</f>
        <v>2.6214436575972222E-2</v>
      </c>
      <c r="AI254">
        <v>63.747049322897197</v>
      </c>
      <c r="AJ254">
        <v>59.386138613861299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-0.14000000000000001</v>
      </c>
      <c r="AM254" t="s">
        <v>3218</v>
      </c>
      <c r="AN254">
        <v>6.69</v>
      </c>
      <c r="AO254" t="s">
        <v>3217</v>
      </c>
      <c r="AP254">
        <v>6.0907592287340002E-2</v>
      </c>
      <c r="AQ254">
        <f>(Table2[[#This Row],[Sharpe Ratio]]-AVERAGE(Table2[Sharpe Ratio]))/_xlfn.STDEV.P(Table2[Sharpe Ratio])</f>
        <v>1.5387478689818075E-2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199</v>
      </c>
      <c r="AT254">
        <f>_xlfn.RANK.AVG(Table2[[#This Row],[6M Return vs Nifty Z-Score]],Table2[6M Return vs Nifty Z-Score])</f>
        <v>320</v>
      </c>
      <c r="AU254">
        <f>_xlfn.RANK.AVG(Table2[[#This Row],[Sharpe Ratio Z-Score]],Table2[Sharpe Ratio Z-Score])</f>
        <v>353</v>
      </c>
      <c r="AV254">
        <f>(Table2[[#This Row],[Rank 1Y]]+Table2[[#This Row],[Rank 6M]]+Table2[[#This Row],[Rank Sharpe]])/3</f>
        <v>290.66666666666669</v>
      </c>
    </row>
    <row r="255" spans="1:48" x14ac:dyDescent="0.3">
      <c r="A255" t="s">
        <v>1659</v>
      </c>
      <c r="B255" t="s">
        <v>1660</v>
      </c>
      <c r="C255" t="s">
        <v>3185</v>
      </c>
      <c r="D255" t="s">
        <v>494</v>
      </c>
      <c r="E255">
        <v>5640.0061760899998</v>
      </c>
      <c r="F255">
        <v>2137.85</v>
      </c>
      <c r="G255">
        <v>20.568683317732201</v>
      </c>
      <c r="H255">
        <f>(Table2[[#This Row],[1Y Return vs Nifty]]-AVERAGE(Table2[1Y Return vs Nifty]))/_xlfn.STDEV.P(Table2[1Y Return vs Nifty])</f>
        <v>7.7605815571698641E-2</v>
      </c>
      <c r="I255">
        <v>-3.2077308675627401</v>
      </c>
      <c r="J255">
        <f>(Table2[[#This Row],[1M Return vs Nifty]]-AVERAGE(Table2[1M Return vs Nifty]))/_xlfn.STDEV.P(Table2[1M Return vs Nifty])</f>
        <v>-0.25605805455469827</v>
      </c>
      <c r="K255">
        <v>37.1475287713033</v>
      </c>
      <c r="L255">
        <f>(Table2[[#This Row],[6M Return vs Nifty]]-AVERAGE(Table2[6M Return vs Nifty]))/_xlfn.STDEV.P(Table2[6M Return vs Nifty])</f>
        <v>0.90946976024034054</v>
      </c>
      <c r="M255">
        <v>6.3819226993738098</v>
      </c>
      <c r="N255">
        <f>(Table2[[#This Row],[1W Return vs Nifty]]-AVERAGE(Table2[1W Return vs Nifty]))/_xlfn.STDEV.P(Table2[1W Return vs Nifty])</f>
        <v>0.8641884315667846</v>
      </c>
      <c r="O255">
        <v>2054.88</v>
      </c>
      <c r="P255">
        <v>2002.0285587129699</v>
      </c>
      <c r="Q255">
        <v>1746.1526406820401</v>
      </c>
      <c r="R255">
        <v>63.196448209063703</v>
      </c>
      <c r="S255" s="1">
        <f>(Table2[[#This Row],[Close Price]]-Table2[[#This Row],[20D EMA]])/Table2[[#This Row],[20D EMA]]</f>
        <v>4.0377053647901479E-2</v>
      </c>
      <c r="T255" s="1">
        <f>(Table2[[#This Row],[Close Price]]-Table2[[#This Row],[50D EMA]])/Table2[[#This Row],[50D EMA]]</f>
        <v>6.7841909994702854E-2</v>
      </c>
      <c r="U255" s="1">
        <f>(Table2[[#This Row],[Close Price]]-Table2[[#This Row],[200D EMA]])/Table2[[#This Row],[200D EMA]]</f>
        <v>0.22432022847954713</v>
      </c>
      <c r="V255">
        <v>0.35185635254347403</v>
      </c>
      <c r="W255">
        <v>2115.5</v>
      </c>
      <c r="X255">
        <v>2208.75</v>
      </c>
      <c r="Y255">
        <v>2049.1999999999998</v>
      </c>
      <c r="Z255">
        <v>2208.75</v>
      </c>
      <c r="AA255">
        <v>2049.1999999999998</v>
      </c>
      <c r="AB255">
        <v>2208.75</v>
      </c>
      <c r="AC255" s="1">
        <f>(Table2[[#This Row],[Close Price]]/Table2[[#This Row],[Day Low]])-1</f>
        <v>1.0564878279366585E-2</v>
      </c>
      <c r="AD255" s="1">
        <f>(Table2[[#This Row],[Day High]]/Table2[[#This Row],[Close Price]])-1</f>
        <v>3.3164160254461228E-2</v>
      </c>
      <c r="AE255" s="1">
        <f>(Table2[[#This Row],[Close Price]]/Table2[[#This Row],[Current Week Low]])-1</f>
        <v>4.3260784696466992E-2</v>
      </c>
      <c r="AF255" s="1">
        <f>(Table2[[#This Row],[Current Week High]]/Table2[[#This Row],[Close Price]])-1</f>
        <v>3.3164160254461228E-2</v>
      </c>
      <c r="AG255" s="1">
        <f>(Table2[[#This Row],[Close Price]]/Table2[[#This Row],[Current Month Low]])-1</f>
        <v>4.3260784696466992E-2</v>
      </c>
      <c r="AH255" s="1">
        <f>(Table2[[#This Row],[Current Month High]]/Table2[[#This Row],[Close Price]])-1</f>
        <v>3.3164160254461228E-2</v>
      </c>
      <c r="AI255">
        <v>11.794559955095</v>
      </c>
      <c r="AJ255">
        <v>81.789965986394506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0.49</v>
      </c>
      <c r="AM255" t="s">
        <v>3217</v>
      </c>
      <c r="AN255">
        <v>9.5299999999999994</v>
      </c>
      <c r="AO255" t="s">
        <v>3217</v>
      </c>
      <c r="AP255">
        <v>1.4404303241974999E-2</v>
      </c>
      <c r="AQ255">
        <f>(Table2[[#This Row],[Sharpe Ratio]]-AVERAGE(Table2[Sharpe Ratio]))/_xlfn.STDEV.P(Table2[Sharpe Ratio])</f>
        <v>-0.52588374929094639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1.0693222035331793</v>
      </c>
      <c r="AS255">
        <f>_xlfn.RANK.AVG(Table2[[#This Row],[1Y Return vs Nifty Z-Score]],Table2[1Y Return vs Nifty Z-Score])</f>
        <v>286</v>
      </c>
      <c r="AT255">
        <f>_xlfn.RANK.AVG(Table2[[#This Row],[6M Return vs Nifty Z-Score]],Table2[6M Return vs Nifty Z-Score])</f>
        <v>107</v>
      </c>
      <c r="AU255">
        <f>_xlfn.RANK.AVG(Table2[[#This Row],[Sharpe Ratio Z-Score]],Table2[Sharpe Ratio Z-Score])</f>
        <v>479</v>
      </c>
      <c r="AV255">
        <f>(Table2[[#This Row],[Rank 1Y]]+Table2[[#This Row],[Rank 6M]]+Table2[[#This Row],[Rank Sharpe]])/3</f>
        <v>290.66666666666669</v>
      </c>
    </row>
    <row r="256" spans="1:48" x14ac:dyDescent="0.3">
      <c r="A256" t="s">
        <v>1824</v>
      </c>
      <c r="B256" t="s">
        <v>1825</v>
      </c>
      <c r="C256" t="s">
        <v>3179</v>
      </c>
      <c r="D256" t="s">
        <v>80</v>
      </c>
      <c r="E256">
        <v>4388.5845234750004</v>
      </c>
      <c r="F256">
        <v>1089.1500000000001</v>
      </c>
      <c r="G256">
        <v>32.8617694805261</v>
      </c>
      <c r="H256">
        <f>(Table2[[#This Row],[1Y Return vs Nifty]]-AVERAGE(Table2[1Y Return vs Nifty]))/_xlfn.STDEV.P(Table2[1Y Return vs Nifty])</f>
        <v>0.31759172159761989</v>
      </c>
      <c r="I256">
        <v>-2.6157529178855001</v>
      </c>
      <c r="J256">
        <f>(Table2[[#This Row],[1M Return vs Nifty]]-AVERAGE(Table2[1M Return vs Nifty]))/_xlfn.STDEV.P(Table2[1M Return vs Nifty])</f>
        <v>-0.19338648458487998</v>
      </c>
      <c r="K256">
        <v>12.229786923225801</v>
      </c>
      <c r="L256">
        <f>(Table2[[#This Row],[6M Return vs Nifty]]-AVERAGE(Table2[6M Return vs Nifty]))/_xlfn.STDEV.P(Table2[6M Return vs Nifty])</f>
        <v>0.13173738275546218</v>
      </c>
      <c r="M256">
        <v>3.6105011307463699</v>
      </c>
      <c r="N256">
        <f>(Table2[[#This Row],[1W Return vs Nifty]]-AVERAGE(Table2[1W Return vs Nifty]))/_xlfn.STDEV.P(Table2[1W Return vs Nifty])</f>
        <v>0.31753079793891786</v>
      </c>
      <c r="O256">
        <v>1033.77</v>
      </c>
      <c r="P256">
        <v>1053.74564577603</v>
      </c>
      <c r="Q256">
        <v>1014.19546496571</v>
      </c>
      <c r="R256">
        <v>67.917568087928004</v>
      </c>
      <c r="S256" s="1">
        <f>(Table2[[#This Row],[Close Price]]-Table2[[#This Row],[20D EMA]])/Table2[[#This Row],[20D EMA]]</f>
        <v>5.357091035723624E-2</v>
      </c>
      <c r="T256" s="1">
        <f>(Table2[[#This Row],[Close Price]]-Table2[[#This Row],[50D EMA]])/Table2[[#This Row],[50D EMA]]</f>
        <v>3.3598577005646016E-2</v>
      </c>
      <c r="U256" s="1">
        <f>(Table2[[#This Row],[Close Price]]-Table2[[#This Row],[200D EMA]])/Table2[[#This Row],[200D EMA]]</f>
        <v>7.3905413328607505E-2</v>
      </c>
      <c r="V256">
        <v>1.7051360551408801</v>
      </c>
      <c r="W256">
        <v>1071.5999999999999</v>
      </c>
      <c r="X256">
        <v>1098</v>
      </c>
      <c r="Y256">
        <v>1056.1500000000001</v>
      </c>
      <c r="Z256">
        <v>1098</v>
      </c>
      <c r="AA256">
        <v>1056.1500000000001</v>
      </c>
      <c r="AB256">
        <v>1098</v>
      </c>
      <c r="AC256" s="1">
        <f>(Table2[[#This Row],[Close Price]]/Table2[[#This Row],[Day Low]])-1</f>
        <v>1.6377379619261001E-2</v>
      </c>
      <c r="AD256" s="1">
        <f>(Table2[[#This Row],[Day High]]/Table2[[#This Row],[Close Price]])-1</f>
        <v>8.1256025340861182E-3</v>
      </c>
      <c r="AE256" s="1">
        <f>(Table2[[#This Row],[Close Price]]/Table2[[#This Row],[Current Week Low]])-1</f>
        <v>3.1245561709984271E-2</v>
      </c>
      <c r="AF256" s="1">
        <f>(Table2[[#This Row],[Current Week High]]/Table2[[#This Row],[Close Price]])-1</f>
        <v>8.1256025340861182E-3</v>
      </c>
      <c r="AG256" s="1">
        <f>(Table2[[#This Row],[Close Price]]/Table2[[#This Row],[Current Month Low]])-1</f>
        <v>3.1245561709984271E-2</v>
      </c>
      <c r="AH256" s="1">
        <f>(Table2[[#This Row],[Current Month High]]/Table2[[#This Row],[Close Price]])-1</f>
        <v>8.1256025340861182E-3</v>
      </c>
      <c r="AI256">
        <v>46.233301198181998</v>
      </c>
      <c r="AJ256">
        <v>78.549180327868797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0</v>
      </c>
      <c r="AM256">
        <v>0</v>
      </c>
      <c r="AN256">
        <v>16.62</v>
      </c>
      <c r="AO256" t="s">
        <v>3217</v>
      </c>
      <c r="AP256">
        <v>3.5949990300033E-2</v>
      </c>
      <c r="AQ256">
        <f>(Table2[[#This Row],[Sharpe Ratio]]-AVERAGE(Table2[Sharpe Ratio]))/_xlfn.STDEV.P(Table2[Sharpe Ratio])</f>
        <v>-0.27510448762995471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211</v>
      </c>
      <c r="AT256">
        <f>_xlfn.RANK.AVG(Table2[[#This Row],[6M Return vs Nifty Z-Score]],Table2[6M Return vs Nifty Z-Score])</f>
        <v>246</v>
      </c>
      <c r="AU256">
        <f>_xlfn.RANK.AVG(Table2[[#This Row],[Sharpe Ratio Z-Score]],Table2[Sharpe Ratio Z-Score])</f>
        <v>416</v>
      </c>
      <c r="AV256">
        <f>(Table2[[#This Row],[Rank 1Y]]+Table2[[#This Row],[Rank 6M]]+Table2[[#This Row],[Rank Sharpe]])/3</f>
        <v>291</v>
      </c>
    </row>
    <row r="257" spans="1:48" x14ac:dyDescent="0.3">
      <c r="A257" t="s">
        <v>28</v>
      </c>
      <c r="B257" t="s">
        <v>29</v>
      </c>
      <c r="C257" t="s">
        <v>3171</v>
      </c>
      <c r="D257" t="s">
        <v>24</v>
      </c>
      <c r="E257">
        <v>923325.89649524004</v>
      </c>
      <c r="F257">
        <v>1308.4000000000001</v>
      </c>
      <c r="G257">
        <v>11.3322305984143</v>
      </c>
      <c r="H257">
        <f>(Table2[[#This Row],[1Y Return vs Nifty]]-AVERAGE(Table2[1Y Return vs Nifty]))/_xlfn.STDEV.P(Table2[1Y Return vs Nifty])</f>
        <v>-0.10270842325791932</v>
      </c>
      <c r="I257">
        <v>0.80970739025901595</v>
      </c>
      <c r="J257">
        <f>(Table2[[#This Row],[1M Return vs Nifty]]-AVERAGE(Table2[1M Return vs Nifty]))/_xlfn.STDEV.P(Table2[1M Return vs Nifty])</f>
        <v>0.16926042734446178</v>
      </c>
      <c r="K257">
        <v>7.6639118681882596</v>
      </c>
      <c r="L257">
        <f>(Table2[[#This Row],[6M Return vs Nifty]]-AVERAGE(Table2[6M Return vs Nifty]))/_xlfn.STDEV.P(Table2[6M Return vs Nifty])</f>
        <v>-1.0772676282139683E-2</v>
      </c>
      <c r="M257">
        <v>-1.5319718065399399</v>
      </c>
      <c r="N257">
        <f>(Table2[[#This Row],[1W Return vs Nifty]]-AVERAGE(Table2[1W Return vs Nifty]))/_xlfn.STDEV.P(Table2[1W Return vs Nifty])</f>
        <v>-0.6968122088106925</v>
      </c>
      <c r="O257">
        <v>1284.54</v>
      </c>
      <c r="P257">
        <v>1270.1911945409699</v>
      </c>
      <c r="Q257">
        <v>1184.0383234118001</v>
      </c>
      <c r="R257">
        <v>65.499639371493899</v>
      </c>
      <c r="S257" s="1">
        <f>(Table2[[#This Row],[Close Price]]-Table2[[#This Row],[20D EMA]])/Table2[[#This Row],[20D EMA]]</f>
        <v>1.8574742709452512E-2</v>
      </c>
      <c r="T257" s="1">
        <f>(Table2[[#This Row],[Close Price]]-Table2[[#This Row],[50D EMA]])/Table2[[#This Row],[50D EMA]]</f>
        <v>3.0081144967186058E-2</v>
      </c>
      <c r="U257" s="1">
        <f>(Table2[[#This Row],[Close Price]]-Table2[[#This Row],[200D EMA]])/Table2[[#This Row],[200D EMA]]</f>
        <v>0.1050318001784372</v>
      </c>
      <c r="V257">
        <v>1.0053541368336001</v>
      </c>
      <c r="W257">
        <v>1296.0999999999999</v>
      </c>
      <c r="X257">
        <v>1312.8</v>
      </c>
      <c r="Y257">
        <v>1289.1500000000001</v>
      </c>
      <c r="Z257">
        <v>1312.8</v>
      </c>
      <c r="AA257">
        <v>1289.1500000000001</v>
      </c>
      <c r="AB257">
        <v>1312.8</v>
      </c>
      <c r="AC257" s="1">
        <f>(Table2[[#This Row],[Close Price]]/Table2[[#This Row],[Day Low]])-1</f>
        <v>9.490008486999546E-3</v>
      </c>
      <c r="AD257" s="1">
        <f>(Table2[[#This Row],[Day High]]/Table2[[#This Row],[Close Price]])-1</f>
        <v>3.3628859675938205E-3</v>
      </c>
      <c r="AE257" s="1">
        <f>(Table2[[#This Row],[Close Price]]/Table2[[#This Row],[Current Week Low]])-1</f>
        <v>1.4932319745568856E-2</v>
      </c>
      <c r="AF257" s="1">
        <f>(Table2[[#This Row],[Current Week High]]/Table2[[#This Row],[Close Price]])-1</f>
        <v>3.3628859675938205E-3</v>
      </c>
      <c r="AG257" s="1">
        <f>(Table2[[#This Row],[Close Price]]/Table2[[#This Row],[Current Month Low]])-1</f>
        <v>1.4932319745568856E-2</v>
      </c>
      <c r="AH257" s="1">
        <f>(Table2[[#This Row],[Current Month High]]/Table2[[#This Row],[Close Price]])-1</f>
        <v>3.3628859675938205E-3</v>
      </c>
      <c r="AI257">
        <v>4.1233567716294397</v>
      </c>
      <c r="AJ257">
        <v>36.093197420428503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0.03</v>
      </c>
      <c r="AM257" t="s">
        <v>3217</v>
      </c>
      <c r="AN257">
        <v>4.3600000000000003</v>
      </c>
      <c r="AO257" t="s">
        <v>3217</v>
      </c>
      <c r="AP257">
        <v>9.5011157509910002E-2</v>
      </c>
      <c r="AQ257">
        <f>(Table2[[#This Row],[Sharpe Ratio]]-AVERAGE(Table2[Sharpe Ratio]))/_xlfn.STDEV.P(Table2[Sharpe Ratio])</f>
        <v>0.41233313577087133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-0.22869974523541842</v>
      </c>
      <c r="AS257">
        <f>_xlfn.RANK.AVG(Table2[[#This Row],[1Y Return vs Nifty Z-Score]],Table2[1Y Return vs Nifty Z-Score])</f>
        <v>336</v>
      </c>
      <c r="AT257">
        <f>_xlfn.RANK.AVG(Table2[[#This Row],[6M Return vs Nifty Z-Score]],Table2[6M Return vs Nifty Z-Score])</f>
        <v>296</v>
      </c>
      <c r="AU257">
        <f>_xlfn.RANK.AVG(Table2[[#This Row],[Sharpe Ratio Z-Score]],Table2[Sharpe Ratio Z-Score])</f>
        <v>245</v>
      </c>
      <c r="AV257">
        <f>(Table2[[#This Row],[Rank 1Y]]+Table2[[#This Row],[Rank 6M]]+Table2[[#This Row],[Rank Sharpe]])/3</f>
        <v>292.33333333333331</v>
      </c>
    </row>
    <row r="258" spans="1:48" x14ac:dyDescent="0.3">
      <c r="A258" t="s">
        <v>514</v>
      </c>
      <c r="B258" t="s">
        <v>515</v>
      </c>
      <c r="C258" t="s">
        <v>3179</v>
      </c>
      <c r="D258" t="s">
        <v>80</v>
      </c>
      <c r="E258">
        <v>42235.331250000003</v>
      </c>
      <c r="F258">
        <v>1152.2</v>
      </c>
      <c r="G258">
        <v>66.125898685794596</v>
      </c>
      <c r="H258">
        <f>(Table2[[#This Row],[1Y Return vs Nifty]]-AVERAGE(Table2[1Y Return vs Nifty]))/_xlfn.STDEV.P(Table2[1Y Return vs Nifty])</f>
        <v>0.96697480406967495</v>
      </c>
      <c r="I258">
        <v>2.85257448896522</v>
      </c>
      <c r="J258">
        <f>(Table2[[#This Row],[1M Return vs Nifty]]-AVERAGE(Table2[1M Return vs Nifty]))/_xlfn.STDEV.P(Table2[1M Return vs Nifty])</f>
        <v>0.38553484835188329</v>
      </c>
      <c r="K258">
        <v>-32.958818889827597</v>
      </c>
      <c r="L258">
        <f>(Table2[[#This Row],[6M Return vs Nifty]]-AVERAGE(Table2[6M Return vs Nifty]))/_xlfn.STDEV.P(Table2[6M Return vs Nifty])</f>
        <v>-1.2786890534958053</v>
      </c>
      <c r="M258">
        <v>14.7947043895146</v>
      </c>
      <c r="N258">
        <f>(Table2[[#This Row],[1W Return vs Nifty]]-AVERAGE(Table2[1W Return vs Nifty]))/_xlfn.STDEV.P(Table2[1W Return vs Nifty])</f>
        <v>2.523593620232413</v>
      </c>
      <c r="O258">
        <v>1071.4100000000001</v>
      </c>
      <c r="P258">
        <v>1108.1800412912</v>
      </c>
      <c r="Q258">
        <v>1118.1260858011101</v>
      </c>
      <c r="R258">
        <v>69.885000451783</v>
      </c>
      <c r="S258" s="1">
        <f>(Table2[[#This Row],[Close Price]]-Table2[[#This Row],[20D EMA]])/Table2[[#This Row],[20D EMA]]</f>
        <v>7.5405307025321736E-2</v>
      </c>
      <c r="T258" s="1">
        <f>(Table2[[#This Row],[Close Price]]-Table2[[#This Row],[50D EMA]])/Table2[[#This Row],[50D EMA]]</f>
        <v>3.9722749976177148E-2</v>
      </c>
      <c r="U258" s="1">
        <f>(Table2[[#This Row],[Close Price]]-Table2[[#This Row],[200D EMA]])/Table2[[#This Row],[200D EMA]]</f>
        <v>3.0474125084450403E-2</v>
      </c>
      <c r="V258">
        <v>1.27338067417641</v>
      </c>
      <c r="W258">
        <v>1134.2</v>
      </c>
      <c r="X258">
        <v>1166.5999999999999</v>
      </c>
      <c r="Y258">
        <v>1123.5</v>
      </c>
      <c r="Z258">
        <v>1177.95</v>
      </c>
      <c r="AA258">
        <v>1123.5</v>
      </c>
      <c r="AB258">
        <v>1177.95</v>
      </c>
      <c r="AC258" s="1">
        <f>(Table2[[#This Row],[Close Price]]/Table2[[#This Row],[Day Low]])-1</f>
        <v>1.5870216892964306E-2</v>
      </c>
      <c r="AD258" s="1">
        <f>(Table2[[#This Row],[Day High]]/Table2[[#This Row],[Close Price]])-1</f>
        <v>1.2497830237805818E-2</v>
      </c>
      <c r="AE258" s="1">
        <f>(Table2[[#This Row],[Close Price]]/Table2[[#This Row],[Current Week Low]])-1</f>
        <v>2.5545171339563799E-2</v>
      </c>
      <c r="AF258" s="1">
        <f>(Table2[[#This Row],[Current Week High]]/Table2[[#This Row],[Close Price]])-1</f>
        <v>2.2348550598854322E-2</v>
      </c>
      <c r="AG258" s="1">
        <f>(Table2[[#This Row],[Close Price]]/Table2[[#This Row],[Current Month Low]])-1</f>
        <v>2.5545171339563799E-2</v>
      </c>
      <c r="AH258" s="1">
        <f>(Table2[[#This Row],[Current Month High]]/Table2[[#This Row],[Close Price]])-1</f>
        <v>2.2348550598854322E-2</v>
      </c>
      <c r="AI258">
        <v>55.762888387432703</v>
      </c>
      <c r="AJ258">
        <v>90.304732017507604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0</v>
      </c>
      <c r="AM258">
        <v>0</v>
      </c>
      <c r="AN258">
        <v>17.670000000000002</v>
      </c>
      <c r="AO258" t="s">
        <v>3217</v>
      </c>
      <c r="AP258">
        <v>0.16944386494217101</v>
      </c>
      <c r="AQ258">
        <f>(Table2[[#This Row],[Sharpe Ratio]]-AVERAGE(Table2[Sharpe Ratio]))/_xlfn.STDEV.P(Table2[Sharpe Ratio])</f>
        <v>1.2786865439027297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95</v>
      </c>
      <c r="AT258">
        <f>_xlfn.RANK.AVG(Table2[[#This Row],[6M Return vs Nifty Z-Score]],Table2[6M Return vs Nifty Z-Score])</f>
        <v>711</v>
      </c>
      <c r="AU258">
        <f>_xlfn.RANK.AVG(Table2[[#This Row],[Sharpe Ratio Z-Score]],Table2[Sharpe Ratio Z-Score])</f>
        <v>71</v>
      </c>
      <c r="AV258">
        <f>(Table2[[#This Row],[Rank 1Y]]+Table2[[#This Row],[Rank 6M]]+Table2[[#This Row],[Rank Sharpe]])/3</f>
        <v>292.33333333333331</v>
      </c>
    </row>
    <row r="259" spans="1:48" x14ac:dyDescent="0.3">
      <c r="A259" t="s">
        <v>1416</v>
      </c>
      <c r="B259" t="s">
        <v>1417</v>
      </c>
      <c r="C259" t="s">
        <v>3188</v>
      </c>
      <c r="D259" t="s">
        <v>1418</v>
      </c>
      <c r="E259">
        <v>7821.3062224799996</v>
      </c>
      <c r="F259">
        <v>461.7</v>
      </c>
      <c r="G259">
        <v>4.4695241044822298</v>
      </c>
      <c r="H259">
        <f>(Table2[[#This Row],[1Y Return vs Nifty]]-AVERAGE(Table2[1Y Return vs Nifty]))/_xlfn.STDEV.P(Table2[1Y Return vs Nifty])</f>
        <v>-0.2366823346033802</v>
      </c>
      <c r="I259">
        <v>3.0337938889429299E-2</v>
      </c>
      <c r="J259">
        <f>(Table2[[#This Row],[1M Return vs Nifty]]-AVERAGE(Table2[1M Return vs Nifty]))/_xlfn.STDEV.P(Table2[1M Return vs Nifty])</f>
        <v>8.6750078554479013E-2</v>
      </c>
      <c r="K259">
        <v>14.9176102919872</v>
      </c>
      <c r="L259">
        <f>(Table2[[#This Row],[6M Return vs Nifty]]-AVERAGE(Table2[6M Return vs Nifty]))/_xlfn.STDEV.P(Table2[6M Return vs Nifty])</f>
        <v>0.21562970620882124</v>
      </c>
      <c r="M259">
        <v>11.302842482244699</v>
      </c>
      <c r="N259">
        <f>(Table2[[#This Row],[1W Return vs Nifty]]-AVERAGE(Table2[1W Return vs Nifty]))/_xlfn.STDEV.P(Table2[1W Return vs Nifty])</f>
        <v>1.8348304999652854</v>
      </c>
      <c r="O259">
        <v>432.84</v>
      </c>
      <c r="P259">
        <v>448.50355169477803</v>
      </c>
      <c r="Q259">
        <v>442.50252937922198</v>
      </c>
      <c r="R259">
        <v>72.462728167909802</v>
      </c>
      <c r="S259" s="1">
        <f>(Table2[[#This Row],[Close Price]]-Table2[[#This Row],[20D EMA]])/Table2[[#This Row],[20D EMA]]</f>
        <v>6.6675907956750796E-2</v>
      </c>
      <c r="T259" s="1">
        <f>(Table2[[#This Row],[Close Price]]-Table2[[#This Row],[50D EMA]])/Table2[[#This Row],[50D EMA]]</f>
        <v>2.9423286070658805E-2</v>
      </c>
      <c r="U259" s="1">
        <f>(Table2[[#This Row],[Close Price]]-Table2[[#This Row],[200D EMA]])/Table2[[#This Row],[200D EMA]]</f>
        <v>4.3383866410232175E-2</v>
      </c>
      <c r="V259">
        <v>0.87321140318936097</v>
      </c>
      <c r="W259">
        <v>457.95</v>
      </c>
      <c r="X259">
        <v>476.2</v>
      </c>
      <c r="Y259">
        <v>420.15</v>
      </c>
      <c r="Z259">
        <v>476.2</v>
      </c>
      <c r="AA259">
        <v>420.15</v>
      </c>
      <c r="AB259">
        <v>476.2</v>
      </c>
      <c r="AC259" s="1">
        <f>(Table2[[#This Row],[Close Price]]/Table2[[#This Row],[Day Low]])-1</f>
        <v>8.1886668850310596E-3</v>
      </c>
      <c r="AD259" s="1">
        <f>(Table2[[#This Row],[Day High]]/Table2[[#This Row],[Close Price]])-1</f>
        <v>3.1405674680528461E-2</v>
      </c>
      <c r="AE259" s="1">
        <f>(Table2[[#This Row],[Close Price]]/Table2[[#This Row],[Current Week Low]])-1</f>
        <v>9.8893252409853583E-2</v>
      </c>
      <c r="AF259" s="1">
        <f>(Table2[[#This Row],[Current Week High]]/Table2[[#This Row],[Close Price]])-1</f>
        <v>3.1405674680528461E-2</v>
      </c>
      <c r="AG259" s="1">
        <f>(Table2[[#This Row],[Close Price]]/Table2[[#This Row],[Current Month Low]])-1</f>
        <v>9.8893252409853583E-2</v>
      </c>
      <c r="AH259" s="1">
        <f>(Table2[[#This Row],[Current Month High]]/Table2[[#This Row],[Close Price]])-1</f>
        <v>3.1405674680528461E-2</v>
      </c>
      <c r="AI259">
        <v>38.347411739224597</v>
      </c>
      <c r="AJ259">
        <v>44.688185521779999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0.12</v>
      </c>
      <c r="AM259" t="s">
        <v>3217</v>
      </c>
      <c r="AN259">
        <v>13.08</v>
      </c>
      <c r="AO259" t="s">
        <v>3217</v>
      </c>
      <c r="AP259">
        <v>8.6799337462991996E-2</v>
      </c>
      <c r="AQ259">
        <f>(Table2[[#This Row],[Sharpe Ratio]]-AVERAGE(Table2[Sharpe Ratio]))/_xlfn.STDEV.P(Table2[Sharpe Ratio])</f>
        <v>0.31675232821946686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385</v>
      </c>
      <c r="AT259">
        <f>_xlfn.RANK.AVG(Table2[[#This Row],[6M Return vs Nifty Z-Score]],Table2[6M Return vs Nifty Z-Score])</f>
        <v>229</v>
      </c>
      <c r="AU259">
        <f>_xlfn.RANK.AVG(Table2[[#This Row],[Sharpe Ratio Z-Score]],Table2[Sharpe Ratio Z-Score])</f>
        <v>264</v>
      </c>
      <c r="AV259">
        <f>(Table2[[#This Row],[Rank 1Y]]+Table2[[#This Row],[Rank 6M]]+Table2[[#This Row],[Rank Sharpe]])/3</f>
        <v>292.66666666666669</v>
      </c>
    </row>
    <row r="260" spans="1:48" x14ac:dyDescent="0.3">
      <c r="A260" t="s">
        <v>1550</v>
      </c>
      <c r="B260" t="s">
        <v>1551</v>
      </c>
      <c r="C260" t="s">
        <v>3179</v>
      </c>
      <c r="D260" t="s">
        <v>587</v>
      </c>
      <c r="E260">
        <v>6555.1115632499996</v>
      </c>
      <c r="F260">
        <v>373.5</v>
      </c>
      <c r="G260">
        <v>-4.3685895851044299</v>
      </c>
      <c r="H260">
        <f>(Table2[[#This Row],[1Y Return vs Nifty]]-AVERAGE(Table2[1Y Return vs Nifty]))/_xlfn.STDEV.P(Table2[1Y Return vs Nifty])</f>
        <v>-0.40922018988784192</v>
      </c>
      <c r="I260">
        <v>11.4294245935452</v>
      </c>
      <c r="J260">
        <f>(Table2[[#This Row],[1M Return vs Nifty]]-AVERAGE(Table2[1M Return vs Nifty]))/_xlfn.STDEV.P(Table2[1M Return vs Nifty])</f>
        <v>1.2935495163693294</v>
      </c>
      <c r="K260">
        <v>18.628263688301999</v>
      </c>
      <c r="L260">
        <f>(Table2[[#This Row],[6M Return vs Nifty]]-AVERAGE(Table2[6M Return vs Nifty]))/_xlfn.STDEV.P(Table2[6M Return vs Nifty])</f>
        <v>0.3314465930492676</v>
      </c>
      <c r="M260">
        <v>7.9669008334846003</v>
      </c>
      <c r="N260">
        <f>(Table2[[#This Row],[1W Return vs Nifty]]-AVERAGE(Table2[1W Return vs Nifty]))/_xlfn.STDEV.P(Table2[1W Return vs Nifty])</f>
        <v>1.17682235415476</v>
      </c>
      <c r="O260">
        <v>340.27</v>
      </c>
      <c r="P260">
        <v>341.64902926506301</v>
      </c>
      <c r="Q260">
        <v>334.986915032794</v>
      </c>
      <c r="R260">
        <v>75.677515466496004</v>
      </c>
      <c r="S260" s="1">
        <f>(Table2[[#This Row],[Close Price]]-Table2[[#This Row],[20D EMA]])/Table2[[#This Row],[20D EMA]]</f>
        <v>9.7657742381050405E-2</v>
      </c>
      <c r="T260" s="1">
        <f>(Table2[[#This Row],[Close Price]]-Table2[[#This Row],[50D EMA]])/Table2[[#This Row],[50D EMA]]</f>
        <v>9.3227165911909909E-2</v>
      </c>
      <c r="U260" s="1">
        <f>(Table2[[#This Row],[Close Price]]-Table2[[#This Row],[200D EMA]])/Table2[[#This Row],[200D EMA]]</f>
        <v>0.11496892337850184</v>
      </c>
      <c r="V260">
        <v>1.7946841394289901</v>
      </c>
      <c r="W260">
        <v>370.3</v>
      </c>
      <c r="X260">
        <v>379</v>
      </c>
      <c r="Y260">
        <v>362.05</v>
      </c>
      <c r="Z260">
        <v>382.4</v>
      </c>
      <c r="AA260">
        <v>362.05</v>
      </c>
      <c r="AB260">
        <v>382.4</v>
      </c>
      <c r="AC260" s="1">
        <f>(Table2[[#This Row],[Close Price]]/Table2[[#This Row],[Day Low]])-1</f>
        <v>8.6416419119632604E-3</v>
      </c>
      <c r="AD260" s="1">
        <f>(Table2[[#This Row],[Day High]]/Table2[[#This Row],[Close Price]])-1</f>
        <v>1.4725568942436373E-2</v>
      </c>
      <c r="AE260" s="1">
        <f>(Table2[[#This Row],[Close Price]]/Table2[[#This Row],[Current Week Low]])-1</f>
        <v>3.1625466095843047E-2</v>
      </c>
      <c r="AF260" s="1">
        <f>(Table2[[#This Row],[Current Week High]]/Table2[[#This Row],[Close Price]])-1</f>
        <v>2.3828647925033364E-2</v>
      </c>
      <c r="AG260" s="1">
        <f>(Table2[[#This Row],[Close Price]]/Table2[[#This Row],[Current Month Low]])-1</f>
        <v>3.1625466095843047E-2</v>
      </c>
      <c r="AH260" s="1">
        <f>(Table2[[#This Row],[Current Month High]]/Table2[[#This Row],[Close Price]])-1</f>
        <v>2.3828647925033364E-2</v>
      </c>
      <c r="AI260">
        <v>17.349397590361399</v>
      </c>
      <c r="AJ260">
        <v>49.9698855651475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0.16</v>
      </c>
      <c r="AM260" t="s">
        <v>3217</v>
      </c>
      <c r="AN260">
        <v>26.61</v>
      </c>
      <c r="AO260" t="s">
        <v>3217</v>
      </c>
      <c r="AP260">
        <v>0.10092552141168901</v>
      </c>
      <c r="AQ260">
        <f>(Table2[[#This Row],[Sharpe Ratio]]-AVERAGE(Table2[Sharpe Ratio]))/_xlfn.STDEV.P(Table2[Sharpe Ratio])</f>
        <v>0.48117289049699641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452</v>
      </c>
      <c r="AT260">
        <f>_xlfn.RANK.AVG(Table2[[#This Row],[6M Return vs Nifty Z-Score]],Table2[6M Return vs Nifty Z-Score])</f>
        <v>203</v>
      </c>
      <c r="AU260">
        <f>_xlfn.RANK.AVG(Table2[[#This Row],[Sharpe Ratio Z-Score]],Table2[Sharpe Ratio Z-Score])</f>
        <v>223</v>
      </c>
      <c r="AV260">
        <f>(Table2[[#This Row],[Rank 1Y]]+Table2[[#This Row],[Rank 6M]]+Table2[[#This Row],[Rank Sharpe]])/3</f>
        <v>292.66666666666669</v>
      </c>
    </row>
    <row r="261" spans="1:48" x14ac:dyDescent="0.3">
      <c r="A261" t="s">
        <v>1451</v>
      </c>
      <c r="B261" t="s">
        <v>1452</v>
      </c>
      <c r="C261" t="s">
        <v>3183</v>
      </c>
      <c r="D261" t="s">
        <v>587</v>
      </c>
      <c r="E261">
        <v>7438.8052373250002</v>
      </c>
      <c r="F261">
        <v>558.25</v>
      </c>
      <c r="G261">
        <v>8.3311940941612797</v>
      </c>
      <c r="H261">
        <f>(Table2[[#This Row],[1Y Return vs Nifty]]-AVERAGE(Table2[1Y Return vs Nifty]))/_xlfn.STDEV.P(Table2[1Y Return vs Nifty])</f>
        <v>-0.16129472574962336</v>
      </c>
      <c r="I261">
        <v>-1.9774583981814</v>
      </c>
      <c r="J261">
        <f>(Table2[[#This Row],[1M Return vs Nifty]]-AVERAGE(Table2[1M Return vs Nifty]))/_xlfn.STDEV.P(Table2[1M Return vs Nifty])</f>
        <v>-0.12581146819314179</v>
      </c>
      <c r="K261">
        <v>21.243190989238901</v>
      </c>
      <c r="L261">
        <f>(Table2[[#This Row],[6M Return vs Nifty]]-AVERAGE(Table2[6M Return vs Nifty]))/_xlfn.STDEV.P(Table2[6M Return vs Nifty])</f>
        <v>0.41306368496342444</v>
      </c>
      <c r="M261">
        <v>-3.3443927157481701</v>
      </c>
      <c r="N261">
        <f>(Table2[[#This Row],[1W Return vs Nifty]]-AVERAGE(Table2[1W Return vs Nifty]))/_xlfn.STDEV.P(Table2[1W Return vs Nifty])</f>
        <v>-1.0543087862282245</v>
      </c>
      <c r="O261">
        <v>569.38</v>
      </c>
      <c r="P261">
        <v>568.57941748289397</v>
      </c>
      <c r="Q261">
        <v>514.03693093262905</v>
      </c>
      <c r="R261">
        <v>34.055356303985199</v>
      </c>
      <c r="S261" s="1">
        <f>(Table2[[#This Row],[Close Price]]-Table2[[#This Row],[20D EMA]])/Table2[[#This Row],[20D EMA]]</f>
        <v>-1.9547578067371518E-2</v>
      </c>
      <c r="T261" s="1">
        <f>(Table2[[#This Row],[Close Price]]-Table2[[#This Row],[50D EMA]])/Table2[[#This Row],[50D EMA]]</f>
        <v>-1.8167061918319863E-2</v>
      </c>
      <c r="U261" s="1">
        <f>(Table2[[#This Row],[Close Price]]-Table2[[#This Row],[200D EMA]])/Table2[[#This Row],[200D EMA]]</f>
        <v>8.6011464170782759E-2</v>
      </c>
      <c r="V261">
        <v>0.50390826824492896</v>
      </c>
      <c r="W261">
        <v>556.45000000000005</v>
      </c>
      <c r="X261">
        <v>576.9</v>
      </c>
      <c r="Y261">
        <v>556.45000000000005</v>
      </c>
      <c r="Z261">
        <v>582</v>
      </c>
      <c r="AA261">
        <v>556.45000000000005</v>
      </c>
      <c r="AB261">
        <v>582</v>
      </c>
      <c r="AC261" s="1">
        <f>(Table2[[#This Row],[Close Price]]/Table2[[#This Row],[Day Low]])-1</f>
        <v>3.2347919849042839E-3</v>
      </c>
      <c r="AD261" s="1">
        <f>(Table2[[#This Row],[Day High]]/Table2[[#This Row],[Close Price]])-1</f>
        <v>3.340797133900586E-2</v>
      </c>
      <c r="AE261" s="1">
        <f>(Table2[[#This Row],[Close Price]]/Table2[[#This Row],[Current Week Low]])-1</f>
        <v>3.2347919849042839E-3</v>
      </c>
      <c r="AF261" s="1">
        <f>(Table2[[#This Row],[Current Week High]]/Table2[[#This Row],[Close Price]])-1</f>
        <v>4.2543663233318485E-2</v>
      </c>
      <c r="AG261" s="1">
        <f>(Table2[[#This Row],[Close Price]]/Table2[[#This Row],[Current Month Low]])-1</f>
        <v>3.2347919849042839E-3</v>
      </c>
      <c r="AH261" s="1">
        <f>(Table2[[#This Row],[Current Month High]]/Table2[[#This Row],[Close Price]])-1</f>
        <v>4.2543663233318485E-2</v>
      </c>
      <c r="AI261">
        <v>14.590237348858</v>
      </c>
      <c r="AJ261">
        <v>45.548168426541501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0.04</v>
      </c>
      <c r="AM261" t="s">
        <v>3217</v>
      </c>
      <c r="AN261">
        <v>1.61</v>
      </c>
      <c r="AO261" t="s">
        <v>3217</v>
      </c>
      <c r="AP261">
        <v>6.7305525521875006E-2</v>
      </c>
      <c r="AQ261">
        <f>(Table2[[#This Row],[Sharpe Ratio]]-AVERAGE(Table2[Sharpe Ratio]))/_xlfn.STDEV.P(Table2[Sharpe Ratio])</f>
        <v>8.9855699099291794E-2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-0.8384955961082734</v>
      </c>
      <c r="AS261">
        <f>_xlfn.RANK.AVG(Table2[[#This Row],[1Y Return vs Nifty Z-Score]],Table2[1Y Return vs Nifty Z-Score])</f>
        <v>358</v>
      </c>
      <c r="AT261">
        <f>_xlfn.RANK.AVG(Table2[[#This Row],[6M Return vs Nifty Z-Score]],Table2[6M Return vs Nifty Z-Score])</f>
        <v>191</v>
      </c>
      <c r="AU261">
        <f>_xlfn.RANK.AVG(Table2[[#This Row],[Sharpe Ratio Z-Score]],Table2[Sharpe Ratio Z-Score])</f>
        <v>331</v>
      </c>
      <c r="AV261">
        <f>(Table2[[#This Row],[Rank 1Y]]+Table2[[#This Row],[Rank 6M]]+Table2[[#This Row],[Rank Sharpe]])/3</f>
        <v>293.33333333333331</v>
      </c>
    </row>
    <row r="262" spans="1:48" x14ac:dyDescent="0.3">
      <c r="A262" t="s">
        <v>1681</v>
      </c>
      <c r="B262" t="s">
        <v>1682</v>
      </c>
      <c r="C262" t="s">
        <v>3175</v>
      </c>
      <c r="D262" t="s">
        <v>51</v>
      </c>
      <c r="E262">
        <v>5483.8008562499999</v>
      </c>
      <c r="F262">
        <v>444.75</v>
      </c>
      <c r="G262">
        <v>35.355875119949403</v>
      </c>
      <c r="H262">
        <f>(Table2[[#This Row],[1Y Return vs Nifty]]-AVERAGE(Table2[1Y Return vs Nifty]))/_xlfn.STDEV.P(Table2[1Y Return vs Nifty])</f>
        <v>0.36628170828403278</v>
      </c>
      <c r="I262">
        <v>14.604914126103001</v>
      </c>
      <c r="J262">
        <f>(Table2[[#This Row],[1M Return vs Nifty]]-AVERAGE(Table2[1M Return vs Nifty]))/_xlfn.STDEV.P(Table2[1M Return vs Nifty])</f>
        <v>1.6297325017940876</v>
      </c>
      <c r="K262">
        <v>51.005616213487897</v>
      </c>
      <c r="L262">
        <f>(Table2[[#This Row],[6M Return vs Nifty]]-AVERAGE(Table2[6M Return vs Nifty]))/_xlfn.STDEV.P(Table2[6M Return vs Nifty])</f>
        <v>1.3420082847790367</v>
      </c>
      <c r="M262">
        <v>10.3701189019054</v>
      </c>
      <c r="N262">
        <f>(Table2[[#This Row],[1W Return vs Nifty]]-AVERAGE(Table2[1W Return vs Nifty]))/_xlfn.STDEV.P(Table2[1W Return vs Nifty])</f>
        <v>1.6508525476288194</v>
      </c>
      <c r="O262">
        <v>396.85</v>
      </c>
      <c r="P262">
        <v>378.887898540626</v>
      </c>
      <c r="Q262">
        <v>341.19224578002598</v>
      </c>
      <c r="R262">
        <v>81.790776361314798</v>
      </c>
      <c r="S262" s="1">
        <f>(Table2[[#This Row],[Close Price]]-Table2[[#This Row],[20D EMA]])/Table2[[#This Row],[20D EMA]]</f>
        <v>0.12070051656797272</v>
      </c>
      <c r="T262" s="1">
        <f>(Table2[[#This Row],[Close Price]]-Table2[[#This Row],[50D EMA]])/Table2[[#This Row],[50D EMA]]</f>
        <v>0.17383004765540694</v>
      </c>
      <c r="U262" s="1">
        <f>(Table2[[#This Row],[Close Price]]-Table2[[#This Row],[200D EMA]])/Table2[[#This Row],[200D EMA]]</f>
        <v>0.30351731465415521</v>
      </c>
      <c r="V262">
        <v>1.8181530663213901</v>
      </c>
      <c r="W262">
        <v>436.85</v>
      </c>
      <c r="X262">
        <v>447.65</v>
      </c>
      <c r="Y262">
        <v>416</v>
      </c>
      <c r="Z262">
        <v>464.75</v>
      </c>
      <c r="AA262">
        <v>416</v>
      </c>
      <c r="AB262">
        <v>464.75</v>
      </c>
      <c r="AC262" s="1">
        <f>(Table2[[#This Row],[Close Price]]/Table2[[#This Row],[Day Low]])-1</f>
        <v>1.8084010529930028E-2</v>
      </c>
      <c r="AD262" s="1">
        <f>(Table2[[#This Row],[Day High]]/Table2[[#This Row],[Close Price]])-1</f>
        <v>6.5205171444631116E-3</v>
      </c>
      <c r="AE262" s="1">
        <f>(Table2[[#This Row],[Close Price]]/Table2[[#This Row],[Current Week Low]])-1</f>
        <v>6.9110576923076872E-2</v>
      </c>
      <c r="AF262" s="1">
        <f>(Table2[[#This Row],[Current Week High]]/Table2[[#This Row],[Close Price]])-1</f>
        <v>4.4969083754918593E-2</v>
      </c>
      <c r="AG262" s="1">
        <f>(Table2[[#This Row],[Close Price]]/Table2[[#This Row],[Current Month Low]])-1</f>
        <v>6.9110576923076872E-2</v>
      </c>
      <c r="AH262" s="1">
        <f>(Table2[[#This Row],[Current Month High]]/Table2[[#This Row],[Close Price]])-1</f>
        <v>4.4969083754918593E-2</v>
      </c>
      <c r="AI262">
        <v>4.4969083754918504</v>
      </c>
      <c r="AJ262">
        <v>70.860545524394894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0.16</v>
      </c>
      <c r="AM262" t="s">
        <v>3217</v>
      </c>
      <c r="AN262">
        <v>14.86</v>
      </c>
      <c r="AO262" t="s">
        <v>3217</v>
      </c>
      <c r="AP262">
        <v>-2.5152622619999999E-2</v>
      </c>
      <c r="AQ262">
        <f>(Table2[[#This Row],[Sharpe Ratio]]-AVERAGE(Table2[Sharpe Ratio]))/_xlfn.STDEV.P(Table2[Sharpe Ratio])</f>
        <v>-0.98630335134464919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4.0025716911413269</v>
      </c>
      <c r="AS262">
        <f>_xlfn.RANK.AVG(Table2[[#This Row],[1Y Return vs Nifty Z-Score]],Table2[1Y Return vs Nifty Z-Score])</f>
        <v>195</v>
      </c>
      <c r="AT262">
        <f>_xlfn.RANK.AVG(Table2[[#This Row],[6M Return vs Nifty Z-Score]],Table2[6M Return vs Nifty Z-Score])</f>
        <v>68</v>
      </c>
      <c r="AU262">
        <f>_xlfn.RANK.AVG(Table2[[#This Row],[Sharpe Ratio Z-Score]],Table2[Sharpe Ratio Z-Score])</f>
        <v>618</v>
      </c>
      <c r="AV262">
        <f>(Table2[[#This Row],[Rank 1Y]]+Table2[[#This Row],[Rank 6M]]+Table2[[#This Row],[Rank Sharpe]])/3</f>
        <v>293.66666666666669</v>
      </c>
    </row>
    <row r="263" spans="1:48" x14ac:dyDescent="0.3">
      <c r="A263" t="s">
        <v>549</v>
      </c>
      <c r="B263" t="s">
        <v>550</v>
      </c>
      <c r="C263" t="s">
        <v>3175</v>
      </c>
      <c r="D263" t="s">
        <v>163</v>
      </c>
      <c r="E263">
        <v>37504.905462324998</v>
      </c>
      <c r="F263">
        <v>947.8</v>
      </c>
      <c r="G263">
        <v>6.4923524905458301</v>
      </c>
      <c r="H263">
        <f>(Table2[[#This Row],[1Y Return vs Nifty]]-AVERAGE(Table2[1Y Return vs Nifty]))/_xlfn.STDEV.P(Table2[1Y Return vs Nifty])</f>
        <v>-0.1971926331129861</v>
      </c>
      <c r="I263">
        <v>8.9942529871599</v>
      </c>
      <c r="J263">
        <f>(Table2[[#This Row],[1M Return vs Nifty]]-AVERAGE(Table2[1M Return vs Nifty]))/_xlfn.STDEV.P(Table2[1M Return vs Nifty])</f>
        <v>1.0357425696725802</v>
      </c>
      <c r="K263">
        <v>37.204492156209099</v>
      </c>
      <c r="L263">
        <f>(Table2[[#This Row],[6M Return vs Nifty]]-AVERAGE(Table2[6M Return vs Nifty]))/_xlfn.STDEV.P(Table2[6M Return vs Nifty])</f>
        <v>0.91124770099606722</v>
      </c>
      <c r="M263">
        <v>4.8138640401559298</v>
      </c>
      <c r="N263">
        <f>(Table2[[#This Row],[1W Return vs Nifty]]-AVERAGE(Table2[1W Return vs Nifty]))/_xlfn.STDEV.P(Table2[1W Return vs Nifty])</f>
        <v>0.55489184322340246</v>
      </c>
      <c r="O263">
        <v>897.85</v>
      </c>
      <c r="P263">
        <v>878.50280660973203</v>
      </c>
      <c r="Q263">
        <v>807.093396506516</v>
      </c>
      <c r="R263">
        <v>68.535613449657205</v>
      </c>
      <c r="S263" s="1">
        <f>(Table2[[#This Row],[Close Price]]-Table2[[#This Row],[20D EMA]])/Table2[[#This Row],[20D EMA]]</f>
        <v>5.563290081862219E-2</v>
      </c>
      <c r="T263" s="1">
        <f>(Table2[[#This Row],[Close Price]]-Table2[[#This Row],[50D EMA]])/Table2[[#This Row],[50D EMA]]</f>
        <v>7.8881015369428015E-2</v>
      </c>
      <c r="U263" s="1">
        <f>(Table2[[#This Row],[Close Price]]-Table2[[#This Row],[200D EMA]])/Table2[[#This Row],[200D EMA]]</f>
        <v>0.17433744855617583</v>
      </c>
      <c r="V263">
        <v>0.878725411177536</v>
      </c>
      <c r="W263">
        <v>930</v>
      </c>
      <c r="X263">
        <v>948.8</v>
      </c>
      <c r="Y263">
        <v>930</v>
      </c>
      <c r="Z263">
        <v>960.6</v>
      </c>
      <c r="AA263">
        <v>930</v>
      </c>
      <c r="AB263">
        <v>960.6</v>
      </c>
      <c r="AC263" s="1">
        <f>(Table2[[#This Row],[Close Price]]/Table2[[#This Row],[Day Low]])-1</f>
        <v>1.9139784946236471E-2</v>
      </c>
      <c r="AD263" s="1">
        <f>(Table2[[#This Row],[Day High]]/Table2[[#This Row],[Close Price]])-1</f>
        <v>1.055074910318643E-3</v>
      </c>
      <c r="AE263" s="1">
        <f>(Table2[[#This Row],[Close Price]]/Table2[[#This Row],[Current Week Low]])-1</f>
        <v>1.9139784946236471E-2</v>
      </c>
      <c r="AF263" s="1">
        <f>(Table2[[#This Row],[Current Week High]]/Table2[[#This Row],[Close Price]])-1</f>
        <v>1.3504958852078586E-2</v>
      </c>
      <c r="AG263" s="1">
        <f>(Table2[[#This Row],[Close Price]]/Table2[[#This Row],[Current Month Low]])-1</f>
        <v>1.9139784946236471E-2</v>
      </c>
      <c r="AH263" s="1">
        <f>(Table2[[#This Row],[Current Month High]]/Table2[[#This Row],[Close Price]])-1</f>
        <v>1.3504958852078586E-2</v>
      </c>
      <c r="AI263">
        <v>1.3504958852078499</v>
      </c>
      <c r="AJ263">
        <v>55.977947831811001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0.06</v>
      </c>
      <c r="AM263" t="s">
        <v>3217</v>
      </c>
      <c r="AN263">
        <v>8.36</v>
      </c>
      <c r="AO263" t="s">
        <v>3217</v>
      </c>
      <c r="AP263">
        <v>4.0161098533110999E-2</v>
      </c>
      <c r="AQ263">
        <f>(Table2[[#This Row],[Sharpe Ratio]]-AVERAGE(Table2[Sharpe Ratio]))/_xlfn.STDEV.P(Table2[Sharpe Ratio])</f>
        <v>-0.22608963790062744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2.078599842878436</v>
      </c>
      <c r="AS263">
        <f>_xlfn.RANK.AVG(Table2[[#This Row],[1Y Return vs Nifty Z-Score]],Table2[1Y Return vs Nifty Z-Score])</f>
        <v>369</v>
      </c>
      <c r="AT263">
        <f>_xlfn.RANK.AVG(Table2[[#This Row],[6M Return vs Nifty Z-Score]],Table2[6M Return vs Nifty Z-Score])</f>
        <v>106</v>
      </c>
      <c r="AU263">
        <f>_xlfn.RANK.AVG(Table2[[#This Row],[Sharpe Ratio Z-Score]],Table2[Sharpe Ratio Z-Score])</f>
        <v>410</v>
      </c>
      <c r="AV263">
        <f>(Table2[[#This Row],[Rank 1Y]]+Table2[[#This Row],[Rank 6M]]+Table2[[#This Row],[Rank Sharpe]])/3</f>
        <v>295</v>
      </c>
    </row>
    <row r="264" spans="1:48" x14ac:dyDescent="0.3">
      <c r="A264" t="s">
        <v>1233</v>
      </c>
      <c r="B264" t="s">
        <v>1234</v>
      </c>
      <c r="C264" t="s">
        <v>3183</v>
      </c>
      <c r="D264" t="s">
        <v>939</v>
      </c>
      <c r="E264">
        <v>9799.5569653999992</v>
      </c>
      <c r="F264">
        <v>212.41</v>
      </c>
      <c r="G264">
        <v>16.768338813339</v>
      </c>
      <c r="H264">
        <f>(Table2[[#This Row],[1Y Return vs Nifty]]-AVERAGE(Table2[1Y Return vs Nifty]))/_xlfn.STDEV.P(Table2[1Y Return vs Nifty])</f>
        <v>3.4154042283071656E-3</v>
      </c>
      <c r="I264">
        <v>7.7492844279219097</v>
      </c>
      <c r="J264">
        <f>(Table2[[#This Row],[1M Return vs Nifty]]-AVERAGE(Table2[1M Return vs Nifty]))/_xlfn.STDEV.P(Table2[1M Return vs Nifty])</f>
        <v>0.90394013646869453</v>
      </c>
      <c r="K264">
        <v>-3.5462169268116499</v>
      </c>
      <c r="L264">
        <f>(Table2[[#This Row],[6M Return vs Nifty]]-AVERAGE(Table2[6M Return vs Nifty]))/_xlfn.STDEV.P(Table2[6M Return vs Nifty])</f>
        <v>-0.36066313476763195</v>
      </c>
      <c r="M264">
        <v>6.0299042929189399</v>
      </c>
      <c r="N264">
        <f>(Table2[[#This Row],[1W Return vs Nifty]]-AVERAGE(Table2[1W Return vs Nifty]))/_xlfn.STDEV.P(Table2[1W Return vs Nifty])</f>
        <v>0.79475347037415178</v>
      </c>
      <c r="O264">
        <v>201.25</v>
      </c>
      <c r="P264">
        <v>200.497849037127</v>
      </c>
      <c r="Q264">
        <v>194.982694964345</v>
      </c>
      <c r="R264">
        <v>69.422756231592999</v>
      </c>
      <c r="S264" s="1">
        <f>(Table2[[#This Row],[Close Price]]-Table2[[#This Row],[20D EMA]])/Table2[[#This Row],[20D EMA]]</f>
        <v>5.5453416149068305E-2</v>
      </c>
      <c r="T264" s="1">
        <f>(Table2[[#This Row],[Close Price]]-Table2[[#This Row],[50D EMA]])/Table2[[#This Row],[50D EMA]]</f>
        <v>5.9412861634576333E-2</v>
      </c>
      <c r="U264" s="1">
        <f>(Table2[[#This Row],[Close Price]]-Table2[[#This Row],[200D EMA]])/Table2[[#This Row],[200D EMA]]</f>
        <v>8.9378726860051827E-2</v>
      </c>
      <c r="V264">
        <v>0.71590061269374805</v>
      </c>
      <c r="W264">
        <v>209.2</v>
      </c>
      <c r="X264">
        <v>215</v>
      </c>
      <c r="Y264">
        <v>205.23</v>
      </c>
      <c r="Z264">
        <v>215</v>
      </c>
      <c r="AA264">
        <v>205.23</v>
      </c>
      <c r="AB264">
        <v>215</v>
      </c>
      <c r="AC264" s="1">
        <f>(Table2[[#This Row],[Close Price]]/Table2[[#This Row],[Day Low]])-1</f>
        <v>1.5344168260038371E-2</v>
      </c>
      <c r="AD264" s="1">
        <f>(Table2[[#This Row],[Day High]]/Table2[[#This Row],[Close Price]])-1</f>
        <v>1.2193399557459683E-2</v>
      </c>
      <c r="AE264" s="1">
        <f>(Table2[[#This Row],[Close Price]]/Table2[[#This Row],[Current Week Low]])-1</f>
        <v>3.4985138624957335E-2</v>
      </c>
      <c r="AF264" s="1">
        <f>(Table2[[#This Row],[Current Week High]]/Table2[[#This Row],[Close Price]])-1</f>
        <v>1.2193399557459683E-2</v>
      </c>
      <c r="AG264" s="1">
        <f>(Table2[[#This Row],[Close Price]]/Table2[[#This Row],[Current Month Low]])-1</f>
        <v>3.4985138624957335E-2</v>
      </c>
      <c r="AH264" s="1">
        <f>(Table2[[#This Row],[Current Month High]]/Table2[[#This Row],[Close Price]])-1</f>
        <v>1.2193399557459683E-2</v>
      </c>
      <c r="AI264">
        <v>24.287933713101999</v>
      </c>
      <c r="AJ264">
        <v>57.6911655530809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0.02</v>
      </c>
      <c r="AM264" t="s">
        <v>3217</v>
      </c>
      <c r="AN264">
        <v>9.8800000000000008</v>
      </c>
      <c r="AO264" t="s">
        <v>3217</v>
      </c>
      <c r="AP264">
        <v>0.12597053837865199</v>
      </c>
      <c r="AQ264">
        <f>(Table2[[#This Row],[Sharpe Ratio]]-AVERAGE(Table2[Sharpe Ratio]))/_xlfn.STDEV.P(Table2[Sharpe Ratio])</f>
        <v>0.77268231632024964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2.1141281926237712</v>
      </c>
      <c r="AS264">
        <f>_xlfn.RANK.AVG(Table2[[#This Row],[1Y Return vs Nifty Z-Score]],Table2[1Y Return vs Nifty Z-Score])</f>
        <v>302</v>
      </c>
      <c r="AT264">
        <f>_xlfn.RANK.AVG(Table2[[#This Row],[6M Return vs Nifty Z-Score]],Table2[6M Return vs Nifty Z-Score])</f>
        <v>437</v>
      </c>
      <c r="AU264">
        <f>_xlfn.RANK.AVG(Table2[[#This Row],[Sharpe Ratio Z-Score]],Table2[Sharpe Ratio Z-Score])</f>
        <v>152</v>
      </c>
      <c r="AV264">
        <f>(Table2[[#This Row],[Rank 1Y]]+Table2[[#This Row],[Rank 6M]]+Table2[[#This Row],[Rank Sharpe]])/3</f>
        <v>297</v>
      </c>
    </row>
    <row r="265" spans="1:48" x14ac:dyDescent="0.3">
      <c r="A265" t="s">
        <v>1294</v>
      </c>
      <c r="B265" t="s">
        <v>1295</v>
      </c>
      <c r="C265" t="s">
        <v>3175</v>
      </c>
      <c r="D265" t="s">
        <v>51</v>
      </c>
      <c r="E265">
        <v>9208.4120861249994</v>
      </c>
      <c r="F265">
        <v>530.85</v>
      </c>
      <c r="G265">
        <v>28.6975269167642</v>
      </c>
      <c r="H265">
        <f>(Table2[[#This Row],[1Y Return vs Nifty]]-AVERAGE(Table2[1Y Return vs Nifty]))/_xlfn.STDEV.P(Table2[1Y Return vs Nifty])</f>
        <v>0.23629728411122583</v>
      </c>
      <c r="I265">
        <v>10.997271311333799</v>
      </c>
      <c r="J265">
        <f>(Table2[[#This Row],[1M Return vs Nifty]]-AVERAGE(Table2[1M Return vs Nifty]))/_xlfn.STDEV.P(Table2[1M Return vs Nifty])</f>
        <v>1.2477982773602327</v>
      </c>
      <c r="K265">
        <v>32.325495110746097</v>
      </c>
      <c r="L265">
        <f>(Table2[[#This Row],[6M Return vs Nifty]]-AVERAGE(Table2[6M Return vs Nifty]))/_xlfn.STDEV.P(Table2[6M Return vs Nifty])</f>
        <v>0.75896448066876454</v>
      </c>
      <c r="M265">
        <v>-0.37942910365790999</v>
      </c>
      <c r="N265">
        <f>(Table2[[#This Row],[1W Return vs Nifty]]-AVERAGE(Table2[1W Return vs Nifty]))/_xlfn.STDEV.P(Table2[1W Return vs Nifty])</f>
        <v>-0.46947535261216417</v>
      </c>
      <c r="O265">
        <v>524</v>
      </c>
      <c r="P265">
        <v>511.64487134535699</v>
      </c>
      <c r="Q265">
        <v>449.20555245831002</v>
      </c>
      <c r="R265">
        <v>54.103706609913601</v>
      </c>
      <c r="S265" s="1">
        <f>(Table2[[#This Row],[Close Price]]-Table2[[#This Row],[20D EMA]])/Table2[[#This Row],[20D EMA]]</f>
        <v>1.307251908396951E-2</v>
      </c>
      <c r="T265" s="1">
        <f>(Table2[[#This Row],[Close Price]]-Table2[[#This Row],[50D EMA]])/Table2[[#This Row],[50D EMA]]</f>
        <v>3.7536052309375532E-2</v>
      </c>
      <c r="U265" s="1">
        <f>(Table2[[#This Row],[Close Price]]-Table2[[#This Row],[200D EMA]])/Table2[[#This Row],[200D EMA]]</f>
        <v>0.18175297944311869</v>
      </c>
      <c r="V265">
        <v>0.98989042496945601</v>
      </c>
      <c r="W265">
        <v>528.20000000000005</v>
      </c>
      <c r="X265">
        <v>544.70000000000005</v>
      </c>
      <c r="Y265">
        <v>520</v>
      </c>
      <c r="Z265">
        <v>551.4</v>
      </c>
      <c r="AA265">
        <v>520</v>
      </c>
      <c r="AB265">
        <v>551.4</v>
      </c>
      <c r="AC265" s="1">
        <f>(Table2[[#This Row],[Close Price]]/Table2[[#This Row],[Day Low]])-1</f>
        <v>5.0170390003785315E-3</v>
      </c>
      <c r="AD265" s="1">
        <f>(Table2[[#This Row],[Day High]]/Table2[[#This Row],[Close Price]])-1</f>
        <v>2.6090232645756828E-2</v>
      </c>
      <c r="AE265" s="1">
        <f>(Table2[[#This Row],[Close Price]]/Table2[[#This Row],[Current Week Low]])-1</f>
        <v>2.0865384615384563E-2</v>
      </c>
      <c r="AF265" s="1">
        <f>(Table2[[#This Row],[Current Week High]]/Table2[[#This Row],[Close Price]])-1</f>
        <v>3.8711500423848522E-2</v>
      </c>
      <c r="AG265" s="1">
        <f>(Table2[[#This Row],[Close Price]]/Table2[[#This Row],[Current Month Low]])-1</f>
        <v>2.0865384615384563E-2</v>
      </c>
      <c r="AH265" s="1">
        <f>(Table2[[#This Row],[Current Month High]]/Table2[[#This Row],[Close Price]])-1</f>
        <v>3.8711500423848522E-2</v>
      </c>
      <c r="AI265">
        <v>9.1457097108410998</v>
      </c>
      <c r="AJ265">
        <v>66.150234741784004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0.09</v>
      </c>
      <c r="AM265" t="s">
        <v>3217</v>
      </c>
      <c r="AN265">
        <v>2.42</v>
      </c>
      <c r="AO265" t="s">
        <v>3217</v>
      </c>
      <c r="AQ265">
        <f>(Table2[[#This Row],[Sharpe Ratio]]-AVERAGE(Table2[Sharpe Ratio]))/_xlfn.STDEV.P(Table2[Sharpe Ratio])</f>
        <v>-0.69354145832708192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1.0800432312009771</v>
      </c>
      <c r="AS265">
        <f>_xlfn.RANK.AVG(Table2[[#This Row],[1Y Return vs Nifty Z-Score]],Table2[1Y Return vs Nifty Z-Score])</f>
        <v>234</v>
      </c>
      <c r="AT265">
        <f>_xlfn.RANK.AVG(Table2[[#This Row],[6M Return vs Nifty Z-Score]],Table2[6M Return vs Nifty Z-Score])</f>
        <v>119</v>
      </c>
      <c r="AU265">
        <f>_xlfn.RANK.AVG(Table2[[#This Row],[Sharpe Ratio Z-Score]],Table2[Sharpe Ratio Z-Score])</f>
        <v>538.5</v>
      </c>
      <c r="AV265">
        <f>(Table2[[#This Row],[Rank 1Y]]+Table2[[#This Row],[Rank 6M]]+Table2[[#This Row],[Rank Sharpe]])/3</f>
        <v>297.16666666666669</v>
      </c>
    </row>
    <row r="266" spans="1:48" x14ac:dyDescent="0.3">
      <c r="A266" t="s">
        <v>1329</v>
      </c>
      <c r="B266" t="s">
        <v>1330</v>
      </c>
      <c r="C266" t="s">
        <v>3174</v>
      </c>
      <c r="D266" t="s">
        <v>46</v>
      </c>
      <c r="E266">
        <v>8778.4300596899993</v>
      </c>
      <c r="F266">
        <v>235.86</v>
      </c>
      <c r="G266">
        <v>-3.0041304262454802</v>
      </c>
      <c r="H266">
        <f>(Table2[[#This Row],[1Y Return vs Nifty]]-AVERAGE(Table2[1Y Return vs Nifty]))/_xlfn.STDEV.P(Table2[1Y Return vs Nifty])</f>
        <v>-0.38258318733715696</v>
      </c>
      <c r="I266">
        <v>19.502450114940402</v>
      </c>
      <c r="J266">
        <f>(Table2[[#This Row],[1M Return vs Nifty]]-AVERAGE(Table2[1M Return vs Nifty]))/_xlfn.STDEV.P(Table2[1M Return vs Nifty])</f>
        <v>2.1482252422271984</v>
      </c>
      <c r="K266">
        <v>16.1667713923989</v>
      </c>
      <c r="L266">
        <f>(Table2[[#This Row],[6M Return vs Nifty]]-AVERAGE(Table2[6M Return vs Nifty]))/_xlfn.STDEV.P(Table2[6M Return vs Nifty])</f>
        <v>0.25461851339721314</v>
      </c>
      <c r="M266">
        <v>18.226252861929499</v>
      </c>
      <c r="N266">
        <f>(Table2[[#This Row],[1W Return vs Nifty]]-AVERAGE(Table2[1W Return vs Nifty]))/_xlfn.STDEV.P(Table2[1W Return vs Nifty])</f>
        <v>3.200460030180535</v>
      </c>
      <c r="O266">
        <v>200.87</v>
      </c>
      <c r="P266">
        <v>194.050790178054</v>
      </c>
      <c r="Q266">
        <v>190.81847620996501</v>
      </c>
      <c r="R266">
        <v>87.319188729189605</v>
      </c>
      <c r="S266" s="1">
        <f>(Table2[[#This Row],[Close Price]]-Table2[[#This Row],[20D EMA]])/Table2[[#This Row],[20D EMA]]</f>
        <v>0.17419226365310903</v>
      </c>
      <c r="T266" s="1">
        <f>(Table2[[#This Row],[Close Price]]-Table2[[#This Row],[50D EMA]])/Table2[[#This Row],[50D EMA]]</f>
        <v>0.21545498363383828</v>
      </c>
      <c r="U266" s="1">
        <f>(Table2[[#This Row],[Close Price]]-Table2[[#This Row],[200D EMA]])/Table2[[#This Row],[200D EMA]]</f>
        <v>0.23604382911261723</v>
      </c>
      <c r="V266">
        <v>3.7949831667263698</v>
      </c>
      <c r="W266">
        <v>230.71</v>
      </c>
      <c r="X266">
        <v>240.9</v>
      </c>
      <c r="Y266">
        <v>226.5</v>
      </c>
      <c r="Z266">
        <v>240.9</v>
      </c>
      <c r="AA266">
        <v>226.5</v>
      </c>
      <c r="AB266">
        <v>240.9</v>
      </c>
      <c r="AC266" s="1">
        <f>(Table2[[#This Row],[Close Price]]/Table2[[#This Row],[Day Low]])-1</f>
        <v>2.2322396081660978E-2</v>
      </c>
      <c r="AD266" s="1">
        <f>(Table2[[#This Row],[Day High]]/Table2[[#This Row],[Close Price]])-1</f>
        <v>2.1368608496565633E-2</v>
      </c>
      <c r="AE266" s="1">
        <f>(Table2[[#This Row],[Close Price]]/Table2[[#This Row],[Current Week Low]])-1</f>
        <v>4.1324503311258365E-2</v>
      </c>
      <c r="AF266" s="1">
        <f>(Table2[[#This Row],[Current Week High]]/Table2[[#This Row],[Close Price]])-1</f>
        <v>2.1368608496565633E-2</v>
      </c>
      <c r="AG266" s="1">
        <f>(Table2[[#This Row],[Close Price]]/Table2[[#This Row],[Current Month Low]])-1</f>
        <v>4.1324503311258365E-2</v>
      </c>
      <c r="AH266" s="1">
        <f>(Table2[[#This Row],[Current Month High]]/Table2[[#This Row],[Close Price]])-1</f>
        <v>2.1368608496565633E-2</v>
      </c>
      <c r="AI266">
        <v>5.6982955990841901</v>
      </c>
      <c r="AJ266">
        <v>41.098348887293596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0.31</v>
      </c>
      <c r="AM266" t="s">
        <v>3217</v>
      </c>
      <c r="AN266">
        <v>36.78</v>
      </c>
      <c r="AO266" t="s">
        <v>3217</v>
      </c>
      <c r="AP266">
        <v>9.6297121070718E-2</v>
      </c>
      <c r="AQ266">
        <f>(Table2[[#This Row],[Sharpe Ratio]]-AVERAGE(Table2[Sharpe Ratio]))/_xlfn.STDEV.P(Table2[Sharpe Ratio])</f>
        <v>0.42730100342036265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5.6480216018881517</v>
      </c>
      <c r="AS266">
        <f>_xlfn.RANK.AVG(Table2[[#This Row],[1Y Return vs Nifty Z-Score]],Table2[1Y Return vs Nifty Z-Score])</f>
        <v>440</v>
      </c>
      <c r="AT266">
        <f>_xlfn.RANK.AVG(Table2[[#This Row],[6M Return vs Nifty Z-Score]],Table2[6M Return vs Nifty Z-Score])</f>
        <v>212</v>
      </c>
      <c r="AU266">
        <f>_xlfn.RANK.AVG(Table2[[#This Row],[Sharpe Ratio Z-Score]],Table2[Sharpe Ratio Z-Score])</f>
        <v>240</v>
      </c>
      <c r="AV266">
        <f>(Table2[[#This Row],[Rank 1Y]]+Table2[[#This Row],[Rank 6M]]+Table2[[#This Row],[Rank Sharpe]])/3</f>
        <v>297.33333333333331</v>
      </c>
    </row>
    <row r="267" spans="1:48" x14ac:dyDescent="0.3">
      <c r="A267" t="s">
        <v>333</v>
      </c>
      <c r="B267" t="s">
        <v>334</v>
      </c>
      <c r="C267" t="s">
        <v>3171</v>
      </c>
      <c r="D267" t="s">
        <v>34</v>
      </c>
      <c r="E267">
        <v>78110.441258189996</v>
      </c>
      <c r="F267">
        <v>579.9</v>
      </c>
      <c r="G267">
        <v>20.942338005131798</v>
      </c>
      <c r="H267">
        <f>(Table2[[#This Row],[1Y Return vs Nifty]]-AVERAGE(Table2[1Y Return vs Nifty]))/_xlfn.STDEV.P(Table2[1Y Return vs Nifty])</f>
        <v>8.4900310827725103E-2</v>
      </c>
      <c r="I267">
        <v>-1.17490894179255</v>
      </c>
      <c r="J267">
        <f>(Table2[[#This Row],[1M Return vs Nifty]]-AVERAGE(Table2[1M Return vs Nifty]))/_xlfn.STDEV.P(Table2[1M Return vs Nifty])</f>
        <v>-4.0847096736845889E-2</v>
      </c>
      <c r="K267">
        <v>-9.4913586453139605</v>
      </c>
      <c r="L267">
        <f>(Table2[[#This Row],[6M Return vs Nifty]]-AVERAGE(Table2[6M Return vs Nifty]))/_xlfn.STDEV.P(Table2[6M Return vs Nifty])</f>
        <v>-0.54622285488216071</v>
      </c>
      <c r="M267">
        <v>1.70175620912065</v>
      </c>
      <c r="N267">
        <f>(Table2[[#This Row],[1W Return vs Nifty]]-AVERAGE(Table2[1W Return vs Nifty]))/_xlfn.STDEV.P(Table2[1W Return vs Nifty])</f>
        <v>-5.8965507735677748E-2</v>
      </c>
      <c r="O267">
        <v>558.48</v>
      </c>
      <c r="P267">
        <v>549.14514360705903</v>
      </c>
      <c r="Q267">
        <v>523.37313439082095</v>
      </c>
      <c r="R267">
        <v>67.979598712778795</v>
      </c>
      <c r="S267" s="1">
        <f>(Table2[[#This Row],[Close Price]]-Table2[[#This Row],[20D EMA]])/Table2[[#This Row],[20D EMA]]</f>
        <v>3.8354103996562021E-2</v>
      </c>
      <c r="T267" s="1">
        <f>(Table2[[#This Row],[Close Price]]-Table2[[#This Row],[50D EMA]])/Table2[[#This Row],[50D EMA]]</f>
        <v>5.60049683603277E-2</v>
      </c>
      <c r="U267" s="1">
        <f>(Table2[[#This Row],[Close Price]]-Table2[[#This Row],[200D EMA]])/Table2[[#This Row],[200D EMA]]</f>
        <v>0.10800490490398089</v>
      </c>
      <c r="V267">
        <v>1.15433003397003</v>
      </c>
      <c r="W267">
        <v>574.54999999999995</v>
      </c>
      <c r="X267">
        <v>590.70000000000005</v>
      </c>
      <c r="Y267">
        <v>563.35</v>
      </c>
      <c r="Z267">
        <v>590.70000000000005</v>
      </c>
      <c r="AA267">
        <v>563.35</v>
      </c>
      <c r="AB267">
        <v>590.70000000000005</v>
      </c>
      <c r="AC267" s="1">
        <f>(Table2[[#This Row],[Close Price]]/Table2[[#This Row],[Day Low]])-1</f>
        <v>9.3116351927595709E-3</v>
      </c>
      <c r="AD267" s="1">
        <f>(Table2[[#This Row],[Day High]]/Table2[[#This Row],[Close Price]])-1</f>
        <v>1.8623900672529947E-2</v>
      </c>
      <c r="AE267" s="1">
        <f>(Table2[[#This Row],[Close Price]]/Table2[[#This Row],[Current Week Low]])-1</f>
        <v>2.9377829058311766E-2</v>
      </c>
      <c r="AF267" s="1">
        <f>(Table2[[#This Row],[Current Week High]]/Table2[[#This Row],[Close Price]])-1</f>
        <v>1.8623900672529947E-2</v>
      </c>
      <c r="AG267" s="1">
        <f>(Table2[[#This Row],[Close Price]]/Table2[[#This Row],[Current Month Low]])-1</f>
        <v>2.9377829058311766E-2</v>
      </c>
      <c r="AH267" s="1">
        <f>(Table2[[#This Row],[Current Month High]]/Table2[[#This Row],[Close Price]])-1</f>
        <v>1.8623900672529947E-2</v>
      </c>
      <c r="AI267">
        <v>9.1050181065701103</v>
      </c>
      <c r="AJ267">
        <v>48.312020460357999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0.1</v>
      </c>
      <c r="AM267" t="s">
        <v>3217</v>
      </c>
      <c r="AN267">
        <v>7.38</v>
      </c>
      <c r="AO267" t="s">
        <v>3217</v>
      </c>
      <c r="AP267">
        <v>0.159919835173886</v>
      </c>
      <c r="AQ267">
        <f>(Table2[[#This Row],[Sharpe Ratio]]-AVERAGE(Table2[Sharpe Ratio]))/_xlfn.STDEV.P(Table2[Sharpe Ratio])</f>
        <v>1.1678323786634477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0.60669723013648835</v>
      </c>
      <c r="AS267">
        <f>_xlfn.RANK.AVG(Table2[[#This Row],[1Y Return vs Nifty Z-Score]],Table2[1Y Return vs Nifty Z-Score])</f>
        <v>283</v>
      </c>
      <c r="AT267">
        <f>_xlfn.RANK.AVG(Table2[[#This Row],[6M Return vs Nifty Z-Score]],Table2[6M Return vs Nifty Z-Score])</f>
        <v>522</v>
      </c>
      <c r="AU267">
        <f>_xlfn.RANK.AVG(Table2[[#This Row],[Sharpe Ratio Z-Score]],Table2[Sharpe Ratio Z-Score])</f>
        <v>89</v>
      </c>
      <c r="AV267">
        <f>(Table2[[#This Row],[Rank 1Y]]+Table2[[#This Row],[Rank 6M]]+Table2[[#This Row],[Rank Sharpe]])/3</f>
        <v>298</v>
      </c>
    </row>
    <row r="268" spans="1:48" x14ac:dyDescent="0.3">
      <c r="A268" t="s">
        <v>167</v>
      </c>
      <c r="B268" t="s">
        <v>168</v>
      </c>
      <c r="C268" t="s">
        <v>3179</v>
      </c>
      <c r="D268" t="s">
        <v>169</v>
      </c>
      <c r="E268">
        <v>159726.997198125</v>
      </c>
      <c r="F268">
        <v>7537.55</v>
      </c>
      <c r="G268">
        <v>42.102305644611398</v>
      </c>
      <c r="H268">
        <f>(Table2[[#This Row],[1Y Return vs Nifty]]-AVERAGE(Table2[1Y Return vs Nifty]))/_xlfn.STDEV.P(Table2[1Y Return vs Nifty])</f>
        <v>0.49798567752831674</v>
      </c>
      <c r="I268">
        <v>0.784723953635174</v>
      </c>
      <c r="J268">
        <f>(Table2[[#This Row],[1M Return vs Nifty]]-AVERAGE(Table2[1M Return vs Nifty]))/_xlfn.STDEV.P(Table2[1M Return vs Nifty])</f>
        <v>0.16661547883360711</v>
      </c>
      <c r="K268">
        <v>-18.768627877062801</v>
      </c>
      <c r="L268">
        <f>(Table2[[#This Row],[6M Return vs Nifty]]-AVERAGE(Table2[6M Return vs Nifty]))/_xlfn.STDEV.P(Table2[6M Return vs Nifty])</f>
        <v>-0.83578491472555771</v>
      </c>
      <c r="M268">
        <v>1.6400123867023899</v>
      </c>
      <c r="N268">
        <f>(Table2[[#This Row],[1W Return vs Nifty]]-AVERAGE(Table2[1W Return vs Nifty]))/_xlfn.STDEV.P(Table2[1W Return vs Nifty])</f>
        <v>-7.114435928117592E-2</v>
      </c>
      <c r="O268">
        <v>7294.28</v>
      </c>
      <c r="P268">
        <v>7499.8007124559199</v>
      </c>
      <c r="Q268">
        <v>7133.37836608417</v>
      </c>
      <c r="R268">
        <v>68.519979447423694</v>
      </c>
      <c r="S268" s="1">
        <f>(Table2[[#This Row],[Close Price]]-Table2[[#This Row],[20D EMA]])/Table2[[#This Row],[20D EMA]]</f>
        <v>3.335078993403056E-2</v>
      </c>
      <c r="T268" s="1">
        <f>(Table2[[#This Row],[Close Price]]-Table2[[#This Row],[50D EMA]])/Table2[[#This Row],[50D EMA]]</f>
        <v>5.0333720843255218E-3</v>
      </c>
      <c r="U268" s="1">
        <f>(Table2[[#This Row],[Close Price]]-Table2[[#This Row],[200D EMA]])/Table2[[#This Row],[200D EMA]]</f>
        <v>5.665921715823663E-2</v>
      </c>
      <c r="V268">
        <v>1.05489260000597</v>
      </c>
      <c r="W268">
        <v>7480.05</v>
      </c>
      <c r="X268">
        <v>7635</v>
      </c>
      <c r="Y268">
        <v>7340.05</v>
      </c>
      <c r="Z268">
        <v>7635</v>
      </c>
      <c r="AA268">
        <v>7340.05</v>
      </c>
      <c r="AB268">
        <v>7635</v>
      </c>
      <c r="AC268" s="1">
        <f>(Table2[[#This Row],[Close Price]]/Table2[[#This Row],[Day Low]])-1</f>
        <v>7.6871143909464923E-3</v>
      </c>
      <c r="AD268" s="1">
        <f>(Table2[[#This Row],[Day High]]/Table2[[#This Row],[Close Price]])-1</f>
        <v>1.2928604122029119E-2</v>
      </c>
      <c r="AE268" s="1">
        <f>(Table2[[#This Row],[Close Price]]/Table2[[#This Row],[Current Week Low]])-1</f>
        <v>2.6907173656855132E-2</v>
      </c>
      <c r="AF268" s="1">
        <f>(Table2[[#This Row],[Current Week High]]/Table2[[#This Row],[Close Price]])-1</f>
        <v>1.2928604122029119E-2</v>
      </c>
      <c r="AG268" s="1">
        <f>(Table2[[#This Row],[Close Price]]/Table2[[#This Row],[Current Month Low]])-1</f>
        <v>2.6907173656855132E-2</v>
      </c>
      <c r="AH268" s="1">
        <f>(Table2[[#This Row],[Current Month High]]/Table2[[#This Row],[Close Price]])-1</f>
        <v>1.2928604122029119E-2</v>
      </c>
      <c r="AI268">
        <v>21.391566225099599</v>
      </c>
      <c r="AJ268">
        <v>73.664262838974196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0.03</v>
      </c>
      <c r="AM268" t="s">
        <v>3217</v>
      </c>
      <c r="AN268">
        <v>10.81</v>
      </c>
      <c r="AO268" t="s">
        <v>3217</v>
      </c>
      <c r="AP268">
        <v>0.14701261315675801</v>
      </c>
      <c r="AQ268">
        <f>(Table2[[#This Row],[Sharpe Ratio]]-AVERAGE(Table2[Sharpe Ratio]))/_xlfn.STDEV.P(Table2[Sharpe Ratio])</f>
        <v>1.0175998240539033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166</v>
      </c>
      <c r="AT268">
        <f>_xlfn.RANK.AVG(Table2[[#This Row],[6M Return vs Nifty Z-Score]],Table2[6M Return vs Nifty Z-Score])</f>
        <v>619</v>
      </c>
      <c r="AU268">
        <f>_xlfn.RANK.AVG(Table2[[#This Row],[Sharpe Ratio Z-Score]],Table2[Sharpe Ratio Z-Score])</f>
        <v>115</v>
      </c>
      <c r="AV268">
        <f>(Table2[[#This Row],[Rank 1Y]]+Table2[[#This Row],[Rank 6M]]+Table2[[#This Row],[Rank Sharpe]])/3</f>
        <v>300</v>
      </c>
    </row>
    <row r="269" spans="1:48" x14ac:dyDescent="0.3">
      <c r="A269" t="s">
        <v>215</v>
      </c>
      <c r="B269" t="s">
        <v>216</v>
      </c>
      <c r="C269" t="s">
        <v>3176</v>
      </c>
      <c r="D269" t="s">
        <v>217</v>
      </c>
      <c r="E269">
        <v>116943.224013539</v>
      </c>
      <c r="F269">
        <v>166.2</v>
      </c>
      <c r="G269">
        <v>58.136425968450503</v>
      </c>
      <c r="H269">
        <f>(Table2[[#This Row],[1Y Return vs Nifty]]-AVERAGE(Table2[1Y Return vs Nifty]))/_xlfn.STDEV.P(Table2[1Y Return vs Nifty])</f>
        <v>0.81100413703373875</v>
      </c>
      <c r="I269">
        <v>-9.4470458942565791</v>
      </c>
      <c r="J269">
        <f>(Table2[[#This Row],[1M Return vs Nifty]]-AVERAGE(Table2[1M Return vs Nifty]))/_xlfn.STDEV.P(Table2[1M Return vs Nifty])</f>
        <v>-0.91660236785619686</v>
      </c>
      <c r="K269">
        <v>6.07857021315428</v>
      </c>
      <c r="L269">
        <f>(Table2[[#This Row],[6M Return vs Nifty]]-AVERAGE(Table2[6M Return vs Nifty]))/_xlfn.STDEV.P(Table2[6M Return vs Nifty])</f>
        <v>-6.0254348498376943E-2</v>
      </c>
      <c r="M269">
        <v>-1.2421943718869399</v>
      </c>
      <c r="N269">
        <f>(Table2[[#This Row],[1W Return vs Nifty]]-AVERAGE(Table2[1W Return vs Nifty]))/_xlfn.STDEV.P(Table2[1W Return vs Nifty])</f>
        <v>-0.63965416093397931</v>
      </c>
      <c r="O269">
        <v>170.35</v>
      </c>
      <c r="P269">
        <v>180.63592143561101</v>
      </c>
      <c r="Q269">
        <v>166.09044530023201</v>
      </c>
      <c r="R269">
        <v>46.181285698219703</v>
      </c>
      <c r="S269" s="1">
        <f>(Table2[[#This Row],[Close Price]]-Table2[[#This Row],[20D EMA]])/Table2[[#This Row],[20D EMA]]</f>
        <v>-2.4361608453184653E-2</v>
      </c>
      <c r="T269" s="1">
        <f>(Table2[[#This Row],[Close Price]]-Table2[[#This Row],[50D EMA]])/Table2[[#This Row],[50D EMA]]</f>
        <v>-7.9917224220304436E-2</v>
      </c>
      <c r="U269" s="1">
        <f>(Table2[[#This Row],[Close Price]]-Table2[[#This Row],[200D EMA]])/Table2[[#This Row],[200D EMA]]</f>
        <v>6.5960868230528031E-4</v>
      </c>
      <c r="V269">
        <v>0.93104244485109999</v>
      </c>
      <c r="W269">
        <v>165.11</v>
      </c>
      <c r="X269">
        <v>168</v>
      </c>
      <c r="Y269">
        <v>161.1</v>
      </c>
      <c r="Z269">
        <v>168</v>
      </c>
      <c r="AA269">
        <v>161.1</v>
      </c>
      <c r="AB269">
        <v>168</v>
      </c>
      <c r="AC269" s="1">
        <f>(Table2[[#This Row],[Close Price]]/Table2[[#This Row],[Day Low]])-1</f>
        <v>6.6016594997273526E-3</v>
      </c>
      <c r="AD269" s="1">
        <f>(Table2[[#This Row],[Day High]]/Table2[[#This Row],[Close Price]])-1</f>
        <v>1.0830324909747446E-2</v>
      </c>
      <c r="AE269" s="1">
        <f>(Table2[[#This Row],[Close Price]]/Table2[[#This Row],[Current Week Low]])-1</f>
        <v>3.165735567970196E-2</v>
      </c>
      <c r="AF269" s="1">
        <f>(Table2[[#This Row],[Current Week High]]/Table2[[#This Row],[Close Price]])-1</f>
        <v>1.0830324909747446E-2</v>
      </c>
      <c r="AG269" s="1">
        <f>(Table2[[#This Row],[Close Price]]/Table2[[#This Row],[Current Month Low]])-1</f>
        <v>3.165735567970196E-2</v>
      </c>
      <c r="AH269" s="1">
        <f>(Table2[[#This Row],[Current Month High]]/Table2[[#This Row],[Close Price]])-1</f>
        <v>1.0830324909747446E-2</v>
      </c>
      <c r="AI269">
        <v>30.5595667870036</v>
      </c>
      <c r="AJ269">
        <v>84.2572062084257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-0.04</v>
      </c>
      <c r="AM269" t="s">
        <v>3218</v>
      </c>
      <c r="AN269">
        <v>3.95</v>
      </c>
      <c r="AO269" t="s">
        <v>3217</v>
      </c>
      <c r="AP269">
        <v>1.6603247471175E-2</v>
      </c>
      <c r="AQ269">
        <f>(Table2[[#This Row],[Sharpe Ratio]]-AVERAGE(Table2[Sharpe Ratio]))/_xlfn.STDEV.P(Table2[Sharpe Ratio])</f>
        <v>-0.50028931785107111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118</v>
      </c>
      <c r="AT269">
        <f>_xlfn.RANK.AVG(Table2[[#This Row],[6M Return vs Nifty Z-Score]],Table2[6M Return vs Nifty Z-Score])</f>
        <v>309</v>
      </c>
      <c r="AU269">
        <f>_xlfn.RANK.AVG(Table2[[#This Row],[Sharpe Ratio Z-Score]],Table2[Sharpe Ratio Z-Score])</f>
        <v>475</v>
      </c>
      <c r="AV269">
        <f>(Table2[[#This Row],[Rank 1Y]]+Table2[[#This Row],[Rank 6M]]+Table2[[#This Row],[Rank Sharpe]])/3</f>
        <v>300.66666666666669</v>
      </c>
    </row>
    <row r="270" spans="1:48" x14ac:dyDescent="0.3">
      <c r="A270" t="s">
        <v>1382</v>
      </c>
      <c r="B270" t="s">
        <v>1383</v>
      </c>
      <c r="C270" t="s">
        <v>3182</v>
      </c>
      <c r="D270" t="s">
        <v>243</v>
      </c>
      <c r="E270">
        <v>8298.7909200899994</v>
      </c>
      <c r="F270">
        <v>504.9</v>
      </c>
      <c r="G270">
        <v>5.72941474113839</v>
      </c>
      <c r="H270">
        <f>(Table2[[#This Row],[1Y Return vs Nifty]]-AVERAGE(Table2[1Y Return vs Nifty]))/_xlfn.STDEV.P(Table2[1Y Return vs Nifty])</f>
        <v>-0.21208672110751042</v>
      </c>
      <c r="I270">
        <v>-10.212714564464701</v>
      </c>
      <c r="J270">
        <f>(Table2[[#This Row],[1M Return vs Nifty]]-AVERAGE(Table2[1M Return vs Nifty]))/_xlfn.STDEV.P(Table2[1M Return vs Nifty])</f>
        <v>-0.99766224122615754</v>
      </c>
      <c r="K270">
        <v>7.2706303255223599</v>
      </c>
      <c r="L270">
        <f>(Table2[[#This Row],[6M Return vs Nifty]]-AVERAGE(Table2[6M Return vs Nifty]))/_xlfn.STDEV.P(Table2[6M Return vs Nifty])</f>
        <v>-2.3047776933849413E-2</v>
      </c>
      <c r="M270">
        <v>0.86710376146700696</v>
      </c>
      <c r="N270">
        <f>(Table2[[#This Row],[1W Return vs Nifty]]-AVERAGE(Table2[1W Return vs Nifty]))/_xlfn.STDEV.P(Table2[1W Return vs Nifty])</f>
        <v>-0.22359911566491705</v>
      </c>
      <c r="O270">
        <v>502.69</v>
      </c>
      <c r="P270">
        <v>525.13957830267395</v>
      </c>
      <c r="Q270">
        <v>492.52924968345297</v>
      </c>
      <c r="R270">
        <v>59.056004998018501</v>
      </c>
      <c r="S270" s="1">
        <f>(Table2[[#This Row],[Close Price]]-Table2[[#This Row],[20D EMA]])/Table2[[#This Row],[20D EMA]]</f>
        <v>4.3963476496448701E-3</v>
      </c>
      <c r="T270" s="1">
        <f>(Table2[[#This Row],[Close Price]]-Table2[[#This Row],[50D EMA]])/Table2[[#This Row],[50D EMA]]</f>
        <v>-3.8541330988784317E-2</v>
      </c>
      <c r="U270" s="1">
        <f>(Table2[[#This Row],[Close Price]]-Table2[[#This Row],[200D EMA]])/Table2[[#This Row],[200D EMA]]</f>
        <v>2.5116783063133096E-2</v>
      </c>
      <c r="V270">
        <v>1.0687563011111301</v>
      </c>
      <c r="W270">
        <v>490.75</v>
      </c>
      <c r="X270">
        <v>509.45</v>
      </c>
      <c r="Y270">
        <v>484.55</v>
      </c>
      <c r="Z270">
        <v>509.45</v>
      </c>
      <c r="AA270">
        <v>484.55</v>
      </c>
      <c r="AB270">
        <v>509.45</v>
      </c>
      <c r="AC270" s="1">
        <f>(Table2[[#This Row],[Close Price]]/Table2[[#This Row],[Day Low]])-1</f>
        <v>2.8833418237391717E-2</v>
      </c>
      <c r="AD270" s="1">
        <f>(Table2[[#This Row],[Day High]]/Table2[[#This Row],[Close Price]])-1</f>
        <v>9.0116854822737125E-3</v>
      </c>
      <c r="AE270" s="1">
        <f>(Table2[[#This Row],[Close Price]]/Table2[[#This Row],[Current Week Low]])-1</f>
        <v>4.1997729852440324E-2</v>
      </c>
      <c r="AF270" s="1">
        <f>(Table2[[#This Row],[Current Week High]]/Table2[[#This Row],[Close Price]])-1</f>
        <v>9.0116854822737125E-3</v>
      </c>
      <c r="AG270" s="1">
        <f>(Table2[[#This Row],[Close Price]]/Table2[[#This Row],[Current Month Low]])-1</f>
        <v>4.1997729852440324E-2</v>
      </c>
      <c r="AH270" s="1">
        <f>(Table2[[#This Row],[Current Month High]]/Table2[[#This Row],[Close Price]])-1</f>
        <v>9.0116854822737125E-3</v>
      </c>
      <c r="AI270">
        <v>22.1033868092691</v>
      </c>
      <c r="AJ270">
        <v>42.185299915516701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-0.1</v>
      </c>
      <c r="AM270" t="s">
        <v>3218</v>
      </c>
      <c r="AN270">
        <v>3.02</v>
      </c>
      <c r="AO270" t="s">
        <v>3217</v>
      </c>
      <c r="AP270">
        <v>9.8590052641630996E-2</v>
      </c>
      <c r="AQ270">
        <f>(Table2[[#This Row],[Sharpe Ratio]]-AVERAGE(Table2[Sharpe Ratio]))/_xlfn.STDEV.P(Table2[Sharpe Ratio])</f>
        <v>0.45398939283413553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376</v>
      </c>
      <c r="AT270">
        <f>_xlfn.RANK.AVG(Table2[[#This Row],[6M Return vs Nifty Z-Score]],Table2[6M Return vs Nifty Z-Score])</f>
        <v>299</v>
      </c>
      <c r="AU270">
        <f>_xlfn.RANK.AVG(Table2[[#This Row],[Sharpe Ratio Z-Score]],Table2[Sharpe Ratio Z-Score])</f>
        <v>228</v>
      </c>
      <c r="AV270">
        <f>(Table2[[#This Row],[Rank 1Y]]+Table2[[#This Row],[Rank 6M]]+Table2[[#This Row],[Rank Sharpe]])/3</f>
        <v>301</v>
      </c>
    </row>
    <row r="271" spans="1:48" x14ac:dyDescent="0.3">
      <c r="A271" t="s">
        <v>1225</v>
      </c>
      <c r="B271" t="s">
        <v>1226</v>
      </c>
      <c r="C271" t="s">
        <v>3185</v>
      </c>
      <c r="D271" t="s">
        <v>377</v>
      </c>
      <c r="E271">
        <v>9884.5956877000008</v>
      </c>
      <c r="F271">
        <v>179.17</v>
      </c>
      <c r="G271">
        <v>12.0491349119287</v>
      </c>
      <c r="H271">
        <f>(Table2[[#This Row],[1Y Return vs Nifty]]-AVERAGE(Table2[1Y Return vs Nifty]))/_xlfn.STDEV.P(Table2[1Y Return vs Nifty])</f>
        <v>-8.8713001039749273E-2</v>
      </c>
      <c r="I271">
        <v>8.2232604071550508</v>
      </c>
      <c r="J271">
        <f>(Table2[[#This Row],[1M Return vs Nifty]]-AVERAGE(Table2[1M Return vs Nifty]))/_xlfn.STDEV.P(Table2[1M Return vs Nifty])</f>
        <v>0.95411906418503722</v>
      </c>
      <c r="K271">
        <v>5.5378868633960101</v>
      </c>
      <c r="L271">
        <f>(Table2[[#This Row],[6M Return vs Nifty]]-AVERAGE(Table2[6M Return vs Nifty]))/_xlfn.STDEV.P(Table2[6M Return vs Nifty])</f>
        <v>-7.7130153281884287E-2</v>
      </c>
      <c r="M271">
        <v>8.1901611742224194</v>
      </c>
      <c r="N271">
        <f>(Table2[[#This Row],[1W Return vs Nifty]]-AVERAGE(Table2[1W Return vs Nifty]))/_xlfn.STDEV.P(Table2[1W Return vs Nifty])</f>
        <v>1.2208600317611775</v>
      </c>
      <c r="O271">
        <v>165.71</v>
      </c>
      <c r="P271">
        <v>169.470658051198</v>
      </c>
      <c r="Q271">
        <v>169.48525798122799</v>
      </c>
      <c r="R271">
        <v>74.860136626621895</v>
      </c>
      <c r="S271" s="1">
        <f>(Table2[[#This Row],[Close Price]]-Table2[[#This Row],[20D EMA]])/Table2[[#This Row],[20D EMA]]</f>
        <v>8.1226238609619084E-2</v>
      </c>
      <c r="T271" s="1">
        <f>(Table2[[#This Row],[Close Price]]-Table2[[#This Row],[50D EMA]])/Table2[[#This Row],[50D EMA]]</f>
        <v>5.7233163901870041E-2</v>
      </c>
      <c r="U271" s="1">
        <f>(Table2[[#This Row],[Close Price]]-Table2[[#This Row],[200D EMA]])/Table2[[#This Row],[200D EMA]]</f>
        <v>5.7142090905892659E-2</v>
      </c>
      <c r="V271">
        <v>1.40657255577721</v>
      </c>
      <c r="W271">
        <v>176.2</v>
      </c>
      <c r="X271">
        <v>181.51</v>
      </c>
      <c r="Y271">
        <v>175.36</v>
      </c>
      <c r="Z271">
        <v>181.51</v>
      </c>
      <c r="AA271">
        <v>175.36</v>
      </c>
      <c r="AB271">
        <v>181.51</v>
      </c>
      <c r="AC271" s="1">
        <f>(Table2[[#This Row],[Close Price]]/Table2[[#This Row],[Day Low]])-1</f>
        <v>1.6855845629965893E-2</v>
      </c>
      <c r="AD271" s="1">
        <f>(Table2[[#This Row],[Day High]]/Table2[[#This Row],[Close Price]])-1</f>
        <v>1.3060222135402144E-2</v>
      </c>
      <c r="AE271" s="1">
        <f>(Table2[[#This Row],[Close Price]]/Table2[[#This Row],[Current Week Low]])-1</f>
        <v>2.1726733576642232E-2</v>
      </c>
      <c r="AF271" s="1">
        <f>(Table2[[#This Row],[Current Week High]]/Table2[[#This Row],[Close Price]])-1</f>
        <v>1.3060222135402144E-2</v>
      </c>
      <c r="AG271" s="1">
        <f>(Table2[[#This Row],[Close Price]]/Table2[[#This Row],[Current Month Low]])-1</f>
        <v>2.1726733576642232E-2</v>
      </c>
      <c r="AH271" s="1">
        <f>(Table2[[#This Row],[Current Month High]]/Table2[[#This Row],[Close Price]])-1</f>
        <v>1.3060222135402144E-2</v>
      </c>
      <c r="AI271">
        <v>36.741642015962498</v>
      </c>
      <c r="AJ271">
        <v>51.326013513513402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0.02</v>
      </c>
      <c r="AM271" t="s">
        <v>3217</v>
      </c>
      <c r="AN271">
        <v>17.5</v>
      </c>
      <c r="AO271" t="s">
        <v>3217</v>
      </c>
      <c r="AP271">
        <v>9.0646345352778004E-2</v>
      </c>
      <c r="AQ271">
        <f>(Table2[[#This Row],[Sharpe Ratio]]-AVERAGE(Table2[Sharpe Ratio]))/_xlfn.STDEV.P(Table2[Sharpe Ratio])</f>
        <v>0.36152926179345246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333</v>
      </c>
      <c r="AT271">
        <f>_xlfn.RANK.AVG(Table2[[#This Row],[6M Return vs Nifty Z-Score]],Table2[6M Return vs Nifty Z-Score])</f>
        <v>316</v>
      </c>
      <c r="AU271">
        <f>_xlfn.RANK.AVG(Table2[[#This Row],[Sharpe Ratio Z-Score]],Table2[Sharpe Ratio Z-Score])</f>
        <v>255</v>
      </c>
      <c r="AV271">
        <f>(Table2[[#This Row],[Rank 1Y]]+Table2[[#This Row],[Rank 6M]]+Table2[[#This Row],[Rank Sharpe]])/3</f>
        <v>301.33333333333331</v>
      </c>
    </row>
    <row r="272" spans="1:48" x14ac:dyDescent="0.3">
      <c r="A272" t="s">
        <v>420</v>
      </c>
      <c r="B272" t="s">
        <v>421</v>
      </c>
      <c r="C272" t="s">
        <v>3171</v>
      </c>
      <c r="D272" t="s">
        <v>144</v>
      </c>
      <c r="E272">
        <v>55558.784237726002</v>
      </c>
      <c r="F272">
        <v>206.71</v>
      </c>
      <c r="G272">
        <v>199.56299439495899</v>
      </c>
      <c r="H272">
        <f>(Table2[[#This Row],[1Y Return vs Nifty]]-AVERAGE(Table2[1Y Return vs Nifty]))/_xlfn.STDEV.P(Table2[1Y Return vs Nifty])</f>
        <v>3.571936803616369</v>
      </c>
      <c r="I272">
        <v>-3.2592678969508699</v>
      </c>
      <c r="J272">
        <f>(Table2[[#This Row],[1M Return vs Nifty]]-AVERAGE(Table2[1M Return vs Nifty]))/_xlfn.STDEV.P(Table2[1M Return vs Nifty])</f>
        <v>-0.26151418099504248</v>
      </c>
      <c r="K272">
        <v>2.5883696497195801</v>
      </c>
      <c r="L272">
        <f>(Table2[[#This Row],[6M Return vs Nifty]]-AVERAGE(Table2[6M Return vs Nifty]))/_xlfn.STDEV.P(Table2[6M Return vs Nifty])</f>
        <v>-0.16919046312100119</v>
      </c>
      <c r="M272">
        <v>6.2339343811250201</v>
      </c>
      <c r="N272">
        <f>(Table2[[#This Row],[1W Return vs Nifty]]-AVERAGE(Table2[1W Return vs Nifty]))/_xlfn.STDEV.P(Table2[1W Return vs Nifty])</f>
        <v>0.83499801724143285</v>
      </c>
      <c r="O272">
        <v>199.79</v>
      </c>
      <c r="P272">
        <v>207.89619611569699</v>
      </c>
      <c r="Q272">
        <v>189.59070299748001</v>
      </c>
      <c r="R272">
        <v>64.857532227491504</v>
      </c>
      <c r="S272" s="1">
        <f>(Table2[[#This Row],[Close Price]]-Table2[[#This Row],[20D EMA]])/Table2[[#This Row],[20D EMA]]</f>
        <v>3.463636818659601E-2</v>
      </c>
      <c r="T272" s="1">
        <f>(Table2[[#This Row],[Close Price]]-Table2[[#This Row],[50D EMA]])/Table2[[#This Row],[50D EMA]]</f>
        <v>-5.7057134178484584E-3</v>
      </c>
      <c r="U272" s="1">
        <f>(Table2[[#This Row],[Close Price]]-Table2[[#This Row],[200D EMA]])/Table2[[#This Row],[200D EMA]]</f>
        <v>9.0296078509438008E-2</v>
      </c>
      <c r="V272">
        <v>0.89340655390040602</v>
      </c>
      <c r="W272">
        <v>204.66</v>
      </c>
      <c r="X272">
        <v>208.42</v>
      </c>
      <c r="Y272">
        <v>201</v>
      </c>
      <c r="Z272">
        <v>208.42</v>
      </c>
      <c r="AA272">
        <v>201</v>
      </c>
      <c r="AB272">
        <v>208.42</v>
      </c>
      <c r="AC272" s="1">
        <f>(Table2[[#This Row],[Close Price]]/Table2[[#This Row],[Day Low]])-1</f>
        <v>1.0016612918987589E-2</v>
      </c>
      <c r="AD272" s="1">
        <f>(Table2[[#This Row],[Day High]]/Table2[[#This Row],[Close Price]])-1</f>
        <v>8.2724590005320842E-3</v>
      </c>
      <c r="AE272" s="1">
        <f>(Table2[[#This Row],[Close Price]]/Table2[[#This Row],[Current Week Low]])-1</f>
        <v>2.8407960199005045E-2</v>
      </c>
      <c r="AF272" s="1">
        <f>(Table2[[#This Row],[Current Week High]]/Table2[[#This Row],[Close Price]])-1</f>
        <v>8.2724590005320842E-3</v>
      </c>
      <c r="AG272" s="1">
        <f>(Table2[[#This Row],[Close Price]]/Table2[[#This Row],[Current Month Low]])-1</f>
        <v>2.8407960199005045E-2</v>
      </c>
      <c r="AH272" s="1">
        <f>(Table2[[#This Row],[Current Month High]]/Table2[[#This Row],[Close Price]])-1</f>
        <v>8.2724590005320842E-3</v>
      </c>
      <c r="AI272">
        <v>49.968554980407298</v>
      </c>
      <c r="AJ272">
        <v>236.11382113821099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-0.12</v>
      </c>
      <c r="AM272" t="s">
        <v>3218</v>
      </c>
      <c r="AN272">
        <v>10.19</v>
      </c>
      <c r="AO272" t="s">
        <v>3217</v>
      </c>
      <c r="AQ272">
        <f>(Table2[[#This Row],[Sharpe Ratio]]-AVERAGE(Table2[Sharpe Ratio]))/_xlfn.STDEV.P(Table2[Sharpe Ratio])</f>
        <v>-0.69354145832708192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10</v>
      </c>
      <c r="AT272">
        <f>_xlfn.RANK.AVG(Table2[[#This Row],[6M Return vs Nifty Z-Score]],Table2[6M Return vs Nifty Z-Score])</f>
        <v>359</v>
      </c>
      <c r="AU272">
        <f>_xlfn.RANK.AVG(Table2[[#This Row],[Sharpe Ratio Z-Score]],Table2[Sharpe Ratio Z-Score])</f>
        <v>538.5</v>
      </c>
      <c r="AV272">
        <f>(Table2[[#This Row],[Rank 1Y]]+Table2[[#This Row],[Rank 6M]]+Table2[[#This Row],[Rank Sharpe]])/3</f>
        <v>302.5</v>
      </c>
    </row>
    <row r="273" spans="1:48" x14ac:dyDescent="0.3">
      <c r="A273" t="s">
        <v>73</v>
      </c>
      <c r="B273" t="s">
        <v>74</v>
      </c>
      <c r="C273" t="s">
        <v>3177</v>
      </c>
      <c r="D273" t="s">
        <v>75</v>
      </c>
      <c r="E273">
        <v>306594.40489333501</v>
      </c>
      <c r="F273">
        <v>329.65</v>
      </c>
      <c r="G273">
        <v>34.168568483593397</v>
      </c>
      <c r="H273">
        <f>(Table2[[#This Row],[1Y Return vs Nifty]]-AVERAGE(Table2[1Y Return vs Nifty]))/_xlfn.STDEV.P(Table2[1Y Return vs Nifty])</f>
        <v>0.34310308128320111</v>
      </c>
      <c r="I273">
        <v>1.76043775226234</v>
      </c>
      <c r="J273">
        <f>(Table2[[#This Row],[1M Return vs Nifty]]-AVERAGE(Table2[1M Return vs Nifty]))/_xlfn.STDEV.P(Table2[1M Return vs Nifty])</f>
        <v>0.26991242702993729</v>
      </c>
      <c r="K273">
        <v>-7.49850892052888</v>
      </c>
      <c r="L273">
        <f>(Table2[[#This Row],[6M Return vs Nifty]]-AVERAGE(Table2[6M Return vs Nifty]))/_xlfn.STDEV.P(Table2[6M Return vs Nifty])</f>
        <v>-0.48402204375421459</v>
      </c>
      <c r="M273">
        <v>-5.2370171486016197</v>
      </c>
      <c r="N273">
        <f>(Table2[[#This Row],[1W Return vs Nifty]]-AVERAGE(Table2[1W Return vs Nifty]))/_xlfn.STDEV.P(Table2[1W Return vs Nifty])</f>
        <v>-1.4276253561509842</v>
      </c>
      <c r="O273">
        <v>327.81</v>
      </c>
      <c r="P273">
        <v>328.45568885638102</v>
      </c>
      <c r="Q273">
        <v>309.69475996483698</v>
      </c>
      <c r="R273">
        <v>51.502949891011802</v>
      </c>
      <c r="S273" s="1">
        <f>(Table2[[#This Row],[Close Price]]-Table2[[#This Row],[20D EMA]])/Table2[[#This Row],[20D EMA]]</f>
        <v>5.6130075348524294E-3</v>
      </c>
      <c r="T273" s="1">
        <f>(Table2[[#This Row],[Close Price]]-Table2[[#This Row],[50D EMA]])/Table2[[#This Row],[50D EMA]]</f>
        <v>3.6361408376798733E-3</v>
      </c>
      <c r="U273" s="1">
        <f>(Table2[[#This Row],[Close Price]]-Table2[[#This Row],[200D EMA]])/Table2[[#This Row],[200D EMA]]</f>
        <v>6.4435187852157197E-2</v>
      </c>
      <c r="V273">
        <v>1.28751785152989</v>
      </c>
      <c r="W273">
        <v>324.25</v>
      </c>
      <c r="X273">
        <v>331.35</v>
      </c>
      <c r="Y273">
        <v>324.25</v>
      </c>
      <c r="Z273">
        <v>331.95</v>
      </c>
      <c r="AA273">
        <v>324.25</v>
      </c>
      <c r="AB273">
        <v>331.95</v>
      </c>
      <c r="AC273" s="1">
        <f>(Table2[[#This Row],[Close Price]]/Table2[[#This Row],[Day Low]])-1</f>
        <v>1.6653816499614393E-2</v>
      </c>
      <c r="AD273" s="1">
        <f>(Table2[[#This Row],[Day High]]/Table2[[#This Row],[Close Price]])-1</f>
        <v>5.1569846807220099E-3</v>
      </c>
      <c r="AE273" s="1">
        <f>(Table2[[#This Row],[Close Price]]/Table2[[#This Row],[Current Week Low]])-1</f>
        <v>1.6653816499614393E-2</v>
      </c>
      <c r="AF273" s="1">
        <f>(Table2[[#This Row],[Current Week High]]/Table2[[#This Row],[Close Price]])-1</f>
        <v>6.9770969209768108E-3</v>
      </c>
      <c r="AG273" s="1">
        <f>(Table2[[#This Row],[Close Price]]/Table2[[#This Row],[Current Month Low]])-1</f>
        <v>1.6653816499614393E-2</v>
      </c>
      <c r="AH273" s="1">
        <f>(Table2[[#This Row],[Current Month High]]/Table2[[#This Row],[Close Price]])-1</f>
        <v>6.9770969209768108E-3</v>
      </c>
      <c r="AI273">
        <v>11.1026846655543</v>
      </c>
      <c r="AJ273">
        <v>55.826045852044402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0.09</v>
      </c>
      <c r="AM273" t="s">
        <v>3217</v>
      </c>
      <c r="AN273">
        <v>3.66</v>
      </c>
      <c r="AO273" t="s">
        <v>3217</v>
      </c>
      <c r="AP273">
        <v>0.10505163040330601</v>
      </c>
      <c r="AQ273">
        <f>(Table2[[#This Row],[Sharpe Ratio]]-AVERAGE(Table2[Sharpe Ratio]))/_xlfn.STDEV.P(Table2[Sharpe Ratio])</f>
        <v>0.52919839850990991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203</v>
      </c>
      <c r="AT273">
        <f>_xlfn.RANK.AVG(Table2[[#This Row],[6M Return vs Nifty Z-Score]],Table2[6M Return vs Nifty Z-Score])</f>
        <v>493</v>
      </c>
      <c r="AU273">
        <f>_xlfn.RANK.AVG(Table2[[#This Row],[Sharpe Ratio Z-Score]],Table2[Sharpe Ratio Z-Score])</f>
        <v>212</v>
      </c>
      <c r="AV273">
        <f>(Table2[[#This Row],[Rank 1Y]]+Table2[[#This Row],[Rank 6M]]+Table2[[#This Row],[Rank Sharpe]])/3</f>
        <v>302.66666666666669</v>
      </c>
    </row>
    <row r="274" spans="1:48" x14ac:dyDescent="0.3">
      <c r="A274" t="s">
        <v>177</v>
      </c>
      <c r="B274" t="s">
        <v>178</v>
      </c>
      <c r="C274" t="s">
        <v>3171</v>
      </c>
      <c r="D274" t="s">
        <v>144</v>
      </c>
      <c r="E274">
        <v>142115.09927999999</v>
      </c>
      <c r="F274">
        <v>539.70000000000005</v>
      </c>
      <c r="G274">
        <v>17.786234659187599</v>
      </c>
      <c r="H274">
        <f>(Table2[[#This Row],[1Y Return vs Nifty]]-AVERAGE(Table2[1Y Return vs Nifty]))/_xlfn.STDEV.P(Table2[1Y Return vs Nifty])</f>
        <v>2.3286789946348776E-2</v>
      </c>
      <c r="I274">
        <v>0.70489330960415097</v>
      </c>
      <c r="J274">
        <f>(Table2[[#This Row],[1M Return vs Nifty]]-AVERAGE(Table2[1M Return vs Nifty]))/_xlfn.STDEV.P(Table2[1M Return vs Nifty])</f>
        <v>0.15816396168528474</v>
      </c>
      <c r="K274">
        <v>-15.848794557754999</v>
      </c>
      <c r="L274">
        <f>(Table2[[#This Row],[6M Return vs Nifty]]-AVERAGE(Table2[6M Return vs Nifty]))/_xlfn.STDEV.P(Table2[6M Return vs Nifty])</f>
        <v>-0.74465109838176147</v>
      </c>
      <c r="M274">
        <v>1.5086940852355</v>
      </c>
      <c r="N274">
        <f>(Table2[[#This Row],[1W Return vs Nifty]]-AVERAGE(Table2[1W Return vs Nifty]))/_xlfn.STDEV.P(Table2[1W Return vs Nifty])</f>
        <v>-9.7046644499903328E-2</v>
      </c>
      <c r="O274">
        <v>523.33000000000004</v>
      </c>
      <c r="P274">
        <v>532.42915743185995</v>
      </c>
      <c r="Q274">
        <v>508.789629311596</v>
      </c>
      <c r="R274">
        <v>66.339633532935196</v>
      </c>
      <c r="S274" s="1">
        <f>(Table2[[#This Row],[Close Price]]-Table2[[#This Row],[20D EMA]])/Table2[[#This Row],[20D EMA]]</f>
        <v>3.1280454015630677E-2</v>
      </c>
      <c r="T274" s="1">
        <f>(Table2[[#This Row],[Close Price]]-Table2[[#This Row],[50D EMA]])/Table2[[#This Row],[50D EMA]]</f>
        <v>1.3655981207360186E-2</v>
      </c>
      <c r="U274" s="1">
        <f>(Table2[[#This Row],[Close Price]]-Table2[[#This Row],[200D EMA]])/Table2[[#This Row],[200D EMA]]</f>
        <v>6.0752753019408988E-2</v>
      </c>
      <c r="V274">
        <v>1.09930648520811</v>
      </c>
      <c r="W274">
        <v>532.4</v>
      </c>
      <c r="X274">
        <v>543.5</v>
      </c>
      <c r="Y274">
        <v>530.1</v>
      </c>
      <c r="Z274">
        <v>543.5</v>
      </c>
      <c r="AA274">
        <v>530.1</v>
      </c>
      <c r="AB274">
        <v>543.5</v>
      </c>
      <c r="AC274" s="1">
        <f>(Table2[[#This Row],[Close Price]]/Table2[[#This Row],[Day Low]])-1</f>
        <v>1.3711495116453865E-2</v>
      </c>
      <c r="AD274" s="1">
        <f>(Table2[[#This Row],[Day High]]/Table2[[#This Row],[Close Price]])-1</f>
        <v>7.0409486751898953E-3</v>
      </c>
      <c r="AE274" s="1">
        <f>(Table2[[#This Row],[Close Price]]/Table2[[#This Row],[Current Week Low]])-1</f>
        <v>1.8109790605546072E-2</v>
      </c>
      <c r="AF274" s="1">
        <f>(Table2[[#This Row],[Current Week High]]/Table2[[#This Row],[Close Price]])-1</f>
        <v>7.0409486751898953E-3</v>
      </c>
      <c r="AG274" s="1">
        <f>(Table2[[#This Row],[Close Price]]/Table2[[#This Row],[Current Month Low]])-1</f>
        <v>1.8109790605546072E-2</v>
      </c>
      <c r="AH274" s="1">
        <f>(Table2[[#This Row],[Current Month High]]/Table2[[#This Row],[Close Price]])-1</f>
        <v>7.0409486751898953E-3</v>
      </c>
      <c r="AI274">
        <v>21.178432462479101</v>
      </c>
      <c r="AJ274">
        <v>43.479994682972197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-7.0000000000000007E-2</v>
      </c>
      <c r="AM274" t="s">
        <v>3218</v>
      </c>
      <c r="AN274">
        <v>6.15</v>
      </c>
      <c r="AO274" t="s">
        <v>3217</v>
      </c>
      <c r="AP274">
        <v>0.20482530737167401</v>
      </c>
      <c r="AQ274">
        <f>(Table2[[#This Row],[Sharpe Ratio]]-AVERAGE(Table2[Sharpe Ratio]))/_xlfn.STDEV.P(Table2[Sharpe Ratio])</f>
        <v>1.6905059481789655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298</v>
      </c>
      <c r="AT274">
        <f>_xlfn.RANK.AVG(Table2[[#This Row],[6M Return vs Nifty Z-Score]],Table2[6M Return vs Nifty Z-Score])</f>
        <v>588</v>
      </c>
      <c r="AU274">
        <f>_xlfn.RANK.AVG(Table2[[#This Row],[Sharpe Ratio Z-Score]],Table2[Sharpe Ratio Z-Score])</f>
        <v>27</v>
      </c>
      <c r="AV274">
        <f>(Table2[[#This Row],[Rank 1Y]]+Table2[[#This Row],[Rank 6M]]+Table2[[#This Row],[Rank Sharpe]])/3</f>
        <v>304.33333333333331</v>
      </c>
    </row>
    <row r="275" spans="1:48" x14ac:dyDescent="0.3">
      <c r="A275" t="s">
        <v>1895</v>
      </c>
      <c r="B275" t="s">
        <v>1896</v>
      </c>
      <c r="C275" t="s">
        <v>3183</v>
      </c>
      <c r="D275" t="s">
        <v>1344</v>
      </c>
      <c r="E275">
        <v>4025.16874000199</v>
      </c>
      <c r="F275">
        <v>74.22</v>
      </c>
      <c r="G275">
        <v>23.3073380228962</v>
      </c>
      <c r="H275">
        <f>(Table2[[#This Row],[1Y Return vs Nifty]]-AVERAGE(Table2[1Y Return vs Nifty]))/_xlfn.STDEV.P(Table2[1Y Return vs Nifty])</f>
        <v>0.13106989464893837</v>
      </c>
      <c r="I275">
        <v>-7.7277747349535701</v>
      </c>
      <c r="J275">
        <f>(Table2[[#This Row],[1M Return vs Nifty]]-AVERAGE(Table2[1M Return vs Nifty]))/_xlfn.STDEV.P(Table2[1M Return vs Nifty])</f>
        <v>-0.73458642821503861</v>
      </c>
      <c r="K275">
        <v>-11.001100267468701</v>
      </c>
      <c r="L275">
        <f>(Table2[[#This Row],[6M Return vs Nifty]]-AVERAGE(Table2[6M Return vs Nifty]))/_xlfn.STDEV.P(Table2[6M Return vs Nifty])</f>
        <v>-0.59334489942155677</v>
      </c>
      <c r="M275">
        <v>-3.00217450706186E-2</v>
      </c>
      <c r="N275">
        <f>(Table2[[#This Row],[1W Return vs Nifty]]-AVERAGE(Table2[1W Return vs Nifty]))/_xlfn.STDEV.P(Table2[1W Return vs Nifty])</f>
        <v>-0.40055541564563157</v>
      </c>
      <c r="O275">
        <v>73.62</v>
      </c>
      <c r="P275">
        <v>76.793280975297293</v>
      </c>
      <c r="Q275">
        <v>76.860803706774902</v>
      </c>
      <c r="R275">
        <v>58.508003105277801</v>
      </c>
      <c r="S275" s="1">
        <f>(Table2[[#This Row],[Close Price]]-Table2[[#This Row],[20D EMA]])/Table2[[#This Row],[20D EMA]]</f>
        <v>8.149959250203672E-3</v>
      </c>
      <c r="T275" s="1">
        <f>(Table2[[#This Row],[Close Price]]-Table2[[#This Row],[50D EMA]])/Table2[[#This Row],[50D EMA]]</f>
        <v>-3.3509194328147821E-2</v>
      </c>
      <c r="U275" s="1">
        <f>(Table2[[#This Row],[Close Price]]-Table2[[#This Row],[200D EMA]])/Table2[[#This Row],[200D EMA]]</f>
        <v>-3.4358262982125562E-2</v>
      </c>
      <c r="V275">
        <v>0.45650059355251799</v>
      </c>
      <c r="W275">
        <v>73.11</v>
      </c>
      <c r="X275">
        <v>75</v>
      </c>
      <c r="Y275">
        <v>72.209999999999994</v>
      </c>
      <c r="Z275">
        <v>75</v>
      </c>
      <c r="AA275">
        <v>72.209999999999994</v>
      </c>
      <c r="AB275">
        <v>75</v>
      </c>
      <c r="AC275" s="1">
        <f>(Table2[[#This Row],[Close Price]]/Table2[[#This Row],[Day Low]])-1</f>
        <v>1.5182601559294184E-2</v>
      </c>
      <c r="AD275" s="1">
        <f>(Table2[[#This Row],[Day High]]/Table2[[#This Row],[Close Price]])-1</f>
        <v>1.0509296685529579E-2</v>
      </c>
      <c r="AE275" s="1">
        <f>(Table2[[#This Row],[Close Price]]/Table2[[#This Row],[Current Week Low]])-1</f>
        <v>2.7835479850436329E-2</v>
      </c>
      <c r="AF275" s="1">
        <f>(Table2[[#This Row],[Current Week High]]/Table2[[#This Row],[Close Price]])-1</f>
        <v>1.0509296685529579E-2</v>
      </c>
      <c r="AG275" s="1">
        <f>(Table2[[#This Row],[Close Price]]/Table2[[#This Row],[Current Month Low]])-1</f>
        <v>2.7835479850436329E-2</v>
      </c>
      <c r="AH275" s="1">
        <f>(Table2[[#This Row],[Current Month High]]/Table2[[#This Row],[Close Price]])-1</f>
        <v>1.0509296685529579E-2</v>
      </c>
      <c r="AI275">
        <v>39.113446510374501</v>
      </c>
      <c r="AJ275">
        <v>46.679841897233104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-0.16</v>
      </c>
      <c r="AM275" t="s">
        <v>3218</v>
      </c>
      <c r="AN275">
        <v>3.11</v>
      </c>
      <c r="AO275" t="s">
        <v>3217</v>
      </c>
      <c r="AP275">
        <v>0.15070174238593601</v>
      </c>
      <c r="AQ275">
        <f>(Table2[[#This Row],[Sharpe Ratio]]-AVERAGE(Table2[Sharpe Ratio]))/_xlfn.STDEV.P(Table2[Sharpe Ratio])</f>
        <v>1.0605391418752506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268</v>
      </c>
      <c r="AT275">
        <f>_xlfn.RANK.AVG(Table2[[#This Row],[6M Return vs Nifty Z-Score]],Table2[6M Return vs Nifty Z-Score])</f>
        <v>538</v>
      </c>
      <c r="AU275">
        <f>_xlfn.RANK.AVG(Table2[[#This Row],[Sharpe Ratio Z-Score]],Table2[Sharpe Ratio Z-Score])</f>
        <v>109</v>
      </c>
      <c r="AV275">
        <f>(Table2[[#This Row],[Rank 1Y]]+Table2[[#This Row],[Rank 6M]]+Table2[[#This Row],[Rank Sharpe]])/3</f>
        <v>305</v>
      </c>
    </row>
    <row r="276" spans="1:48" x14ac:dyDescent="0.3">
      <c r="A276" t="s">
        <v>832</v>
      </c>
      <c r="B276" t="s">
        <v>833</v>
      </c>
      <c r="C276" t="s">
        <v>3180</v>
      </c>
      <c r="D276" t="s">
        <v>236</v>
      </c>
      <c r="E276">
        <v>18959.2812775399</v>
      </c>
      <c r="F276">
        <v>417.35</v>
      </c>
      <c r="G276">
        <v>18.749356998053599</v>
      </c>
      <c r="H276">
        <f>(Table2[[#This Row],[1Y Return vs Nifty]]-AVERAGE(Table2[1Y Return vs Nifty]))/_xlfn.STDEV.P(Table2[1Y Return vs Nifty])</f>
        <v>4.2088886022606194E-2</v>
      </c>
      <c r="I276">
        <v>-6.8421771864346796</v>
      </c>
      <c r="J276">
        <f>(Table2[[#This Row],[1M Return vs Nifty]]-AVERAGE(Table2[1M Return vs Nifty]))/_xlfn.STDEV.P(Table2[1M Return vs Nifty])</f>
        <v>-0.64082991455205163</v>
      </c>
      <c r="K276">
        <v>6.1641417532457297</v>
      </c>
      <c r="L276">
        <f>(Table2[[#This Row],[6M Return vs Nifty]]-AVERAGE(Table2[6M Return vs Nifty]))/_xlfn.STDEV.P(Table2[6M Return vs Nifty])</f>
        <v>-5.7583490210891299E-2</v>
      </c>
      <c r="M276">
        <v>-0.50719436292283504</v>
      </c>
      <c r="N276">
        <f>(Table2[[#This Row],[1W Return vs Nifty]]-AVERAGE(Table2[1W Return vs Nifty]))/_xlfn.STDEV.P(Table2[1W Return vs Nifty])</f>
        <v>-0.49467680701385069</v>
      </c>
      <c r="O276">
        <v>421.94</v>
      </c>
      <c r="P276">
        <v>430.58393811695697</v>
      </c>
      <c r="Q276">
        <v>405.339551665442</v>
      </c>
      <c r="R276">
        <v>67.154612622959107</v>
      </c>
      <c r="S276" s="1">
        <f>(Table2[[#This Row],[Close Price]]-Table2[[#This Row],[20D EMA]])/Table2[[#This Row],[20D EMA]]</f>
        <v>-1.0878323932312592E-2</v>
      </c>
      <c r="T276" s="1">
        <f>(Table2[[#This Row],[Close Price]]-Table2[[#This Row],[50D EMA]])/Table2[[#This Row],[50D EMA]]</f>
        <v>-3.0734862463360844E-2</v>
      </c>
      <c r="U276" s="1">
        <f>(Table2[[#This Row],[Close Price]]-Table2[[#This Row],[200D EMA]])/Table2[[#This Row],[200D EMA]]</f>
        <v>2.9630585727965598E-2</v>
      </c>
      <c r="V276">
        <v>0.75746044147174396</v>
      </c>
      <c r="W276">
        <v>417.35</v>
      </c>
      <c r="X276">
        <v>437.95</v>
      </c>
      <c r="Y276">
        <v>411.2</v>
      </c>
      <c r="Z276">
        <v>437.95</v>
      </c>
      <c r="AA276">
        <v>411.2</v>
      </c>
      <c r="AB276">
        <v>437.95</v>
      </c>
      <c r="AC276" s="1">
        <f>(Table2[[#This Row],[Close Price]]/Table2[[#This Row],[Day Low]])-1</f>
        <v>0</v>
      </c>
      <c r="AD276" s="1">
        <f>(Table2[[#This Row],[Day High]]/Table2[[#This Row],[Close Price]])-1</f>
        <v>4.935905115610395E-2</v>
      </c>
      <c r="AE276" s="1">
        <f>(Table2[[#This Row],[Close Price]]/Table2[[#This Row],[Current Week Low]])-1</f>
        <v>1.495622568093391E-2</v>
      </c>
      <c r="AF276" s="1">
        <f>(Table2[[#This Row],[Current Week High]]/Table2[[#This Row],[Close Price]])-1</f>
        <v>4.935905115610395E-2</v>
      </c>
      <c r="AG276" s="1">
        <f>(Table2[[#This Row],[Close Price]]/Table2[[#This Row],[Current Month Low]])-1</f>
        <v>1.495622568093391E-2</v>
      </c>
      <c r="AH276" s="1">
        <f>(Table2[[#This Row],[Current Month High]]/Table2[[#This Row],[Close Price]])-1</f>
        <v>4.935905115610395E-2</v>
      </c>
      <c r="AI276">
        <v>38.361087815981797</v>
      </c>
      <c r="AJ276">
        <v>47.291335803776199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-0.01</v>
      </c>
      <c r="AM276" t="s">
        <v>3218</v>
      </c>
      <c r="AN276">
        <v>6.37</v>
      </c>
      <c r="AO276" t="s">
        <v>3217</v>
      </c>
      <c r="AP276">
        <v>7.0867132773529004E-2</v>
      </c>
      <c r="AQ276">
        <f>(Table2[[#This Row],[Sharpe Ratio]]-AVERAGE(Table2[Sharpe Ratio]))/_xlfn.STDEV.P(Table2[Sharpe Ratio])</f>
        <v>0.13131073529699702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291</v>
      </c>
      <c r="AT276">
        <f>_xlfn.RANK.AVG(Table2[[#This Row],[6M Return vs Nifty Z-Score]],Table2[6M Return vs Nifty Z-Score])</f>
        <v>307</v>
      </c>
      <c r="AU276">
        <f>_xlfn.RANK.AVG(Table2[[#This Row],[Sharpe Ratio Z-Score]],Table2[Sharpe Ratio Z-Score])</f>
        <v>318</v>
      </c>
      <c r="AV276">
        <f>(Table2[[#This Row],[Rank 1Y]]+Table2[[#This Row],[Rank 6M]]+Table2[[#This Row],[Rank Sharpe]])/3</f>
        <v>305.33333333333331</v>
      </c>
    </row>
    <row r="277" spans="1:48" x14ac:dyDescent="0.3">
      <c r="A277" t="s">
        <v>929</v>
      </c>
      <c r="B277" t="s">
        <v>930</v>
      </c>
      <c r="C277" t="s">
        <v>3175</v>
      </c>
      <c r="D277" t="s">
        <v>51</v>
      </c>
      <c r="E277">
        <v>16444.25</v>
      </c>
      <c r="F277">
        <v>6577.7</v>
      </c>
      <c r="G277">
        <v>16.350332884229001</v>
      </c>
      <c r="H277">
        <f>(Table2[[#This Row],[1Y Return vs Nifty]]-AVERAGE(Table2[1Y Return vs Nifty]))/_xlfn.STDEV.P(Table2[1Y Return vs Nifty])</f>
        <v>-4.7449169712044581E-3</v>
      </c>
      <c r="I277">
        <v>-11.546701154026501</v>
      </c>
      <c r="J277">
        <f>(Table2[[#This Row],[1M Return vs Nifty]]-AVERAGE(Table2[1M Return vs Nifty]))/_xlfn.STDEV.P(Table2[1M Return vs Nifty])</f>
        <v>-1.1388888425414665</v>
      </c>
      <c r="K277">
        <v>3.28579733563065</v>
      </c>
      <c r="L277">
        <f>(Table2[[#This Row],[6M Return vs Nifty]]-AVERAGE(Table2[6M Return vs Nifty]))/_xlfn.STDEV.P(Table2[6M Return vs Nifty])</f>
        <v>-0.14742235525655428</v>
      </c>
      <c r="M277">
        <v>2.6755239770352102</v>
      </c>
      <c r="N277">
        <f>(Table2[[#This Row],[1W Return vs Nifty]]-AVERAGE(Table2[1W Return vs Nifty]))/_xlfn.STDEV.P(Table2[1W Return vs Nifty])</f>
        <v>0.13310833254077506</v>
      </c>
      <c r="O277">
        <v>6778.88</v>
      </c>
      <c r="P277">
        <v>6982.1572925893097</v>
      </c>
      <c r="Q277">
        <v>6432.78558467116</v>
      </c>
      <c r="R277">
        <v>43.033039153739502</v>
      </c>
      <c r="S277" s="1">
        <f>(Table2[[#This Row],[Close Price]]-Table2[[#This Row],[20D EMA]])/Table2[[#This Row],[20D EMA]]</f>
        <v>-2.9677468844410918E-2</v>
      </c>
      <c r="T277" s="1">
        <f>(Table2[[#This Row],[Close Price]]-Table2[[#This Row],[50D EMA]])/Table2[[#This Row],[50D EMA]]</f>
        <v>-5.7927267410402071E-2</v>
      </c>
      <c r="U277" s="1">
        <f>(Table2[[#This Row],[Close Price]]-Table2[[#This Row],[200D EMA]])/Table2[[#This Row],[200D EMA]]</f>
        <v>2.252747482741534E-2</v>
      </c>
      <c r="V277">
        <v>0.17317891004393701</v>
      </c>
      <c r="W277">
        <v>6420</v>
      </c>
      <c r="X277">
        <v>6863.95</v>
      </c>
      <c r="Y277">
        <v>6420</v>
      </c>
      <c r="Z277">
        <v>6863.95</v>
      </c>
      <c r="AA277">
        <v>6420</v>
      </c>
      <c r="AB277">
        <v>6863.95</v>
      </c>
      <c r="AC277" s="1">
        <f>(Table2[[#This Row],[Close Price]]/Table2[[#This Row],[Day Low]])-1</f>
        <v>2.456386292834889E-2</v>
      </c>
      <c r="AD277" s="1">
        <f>(Table2[[#This Row],[Day High]]/Table2[[#This Row],[Close Price]])-1</f>
        <v>4.3518251060401081E-2</v>
      </c>
      <c r="AE277" s="1">
        <f>(Table2[[#This Row],[Close Price]]/Table2[[#This Row],[Current Week Low]])-1</f>
        <v>2.456386292834889E-2</v>
      </c>
      <c r="AF277" s="1">
        <f>(Table2[[#This Row],[Current Week High]]/Table2[[#This Row],[Close Price]])-1</f>
        <v>4.3518251060401081E-2</v>
      </c>
      <c r="AG277" s="1">
        <f>(Table2[[#This Row],[Close Price]]/Table2[[#This Row],[Current Month Low]])-1</f>
        <v>2.456386292834889E-2</v>
      </c>
      <c r="AH277" s="1">
        <f>(Table2[[#This Row],[Current Month High]]/Table2[[#This Row],[Close Price]])-1</f>
        <v>4.3518251060401081E-2</v>
      </c>
      <c r="AI277">
        <v>23.736260394970898</v>
      </c>
      <c r="AJ277">
        <v>42.971721694524703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0.01</v>
      </c>
      <c r="AM277" t="s">
        <v>3217</v>
      </c>
      <c r="AN277">
        <v>-7.73</v>
      </c>
      <c r="AO277" t="s">
        <v>3218</v>
      </c>
      <c r="AP277">
        <v>8.4862501088566994E-2</v>
      </c>
      <c r="AQ277">
        <f>(Table2[[#This Row],[Sharpe Ratio]]-AVERAGE(Table2[Sharpe Ratio]))/_xlfn.STDEV.P(Table2[Sharpe Ratio])</f>
        <v>0.29420867970978531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305</v>
      </c>
      <c r="AT277">
        <f>_xlfn.RANK.AVG(Table2[[#This Row],[6M Return vs Nifty Z-Score]],Table2[6M Return vs Nifty Z-Score])</f>
        <v>343</v>
      </c>
      <c r="AU277">
        <f>_xlfn.RANK.AVG(Table2[[#This Row],[Sharpe Ratio Z-Score]],Table2[Sharpe Ratio Z-Score])</f>
        <v>269</v>
      </c>
      <c r="AV277">
        <f>(Table2[[#This Row],[Rank 1Y]]+Table2[[#This Row],[Rank 6M]]+Table2[[#This Row],[Rank Sharpe]])/3</f>
        <v>305.66666666666669</v>
      </c>
    </row>
    <row r="278" spans="1:48" x14ac:dyDescent="0.3">
      <c r="A278" t="s">
        <v>862</v>
      </c>
      <c r="B278" t="s">
        <v>863</v>
      </c>
      <c r="C278" t="s">
        <v>3179</v>
      </c>
      <c r="D278" t="s">
        <v>784</v>
      </c>
      <c r="E278">
        <v>17715.362077500002</v>
      </c>
      <c r="F278">
        <v>4253.95</v>
      </c>
      <c r="G278">
        <v>51.698371007563701</v>
      </c>
      <c r="H278">
        <f>(Table2[[#This Row],[1Y Return vs Nifty]]-AVERAGE(Table2[1Y Return vs Nifty]))/_xlfn.STDEV.P(Table2[1Y Return vs Nifty])</f>
        <v>0.68532028251807586</v>
      </c>
      <c r="I278">
        <v>3.51327413239511</v>
      </c>
      <c r="J278">
        <f>(Table2[[#This Row],[1M Return vs Nifty]]-AVERAGE(Table2[1M Return vs Nifty]))/_xlfn.STDEV.P(Table2[1M Return vs Nifty])</f>
        <v>0.45548185221381166</v>
      </c>
      <c r="K278">
        <v>-14.1073773275386</v>
      </c>
      <c r="L278">
        <f>(Table2[[#This Row],[6M Return vs Nifty]]-AVERAGE(Table2[6M Return vs Nifty]))/_xlfn.STDEV.P(Table2[6M Return vs Nifty])</f>
        <v>-0.6902979964471323</v>
      </c>
      <c r="M278">
        <v>5.9970341989754896</v>
      </c>
      <c r="N278">
        <f>(Table2[[#This Row],[1W Return vs Nifty]]-AVERAGE(Table2[1W Return vs Nifty]))/_xlfn.STDEV.P(Table2[1W Return vs Nifty])</f>
        <v>0.78826990685726994</v>
      </c>
      <c r="O278">
        <v>4033.92</v>
      </c>
      <c r="P278">
        <v>3967.16629372443</v>
      </c>
      <c r="Q278">
        <v>3733.9214675573098</v>
      </c>
      <c r="R278">
        <v>71.417799720415502</v>
      </c>
      <c r="S278" s="1">
        <f>(Table2[[#This Row],[Close Price]]-Table2[[#This Row],[20D EMA]])/Table2[[#This Row],[20D EMA]]</f>
        <v>5.4544958749801614E-2</v>
      </c>
      <c r="T278" s="1">
        <f>(Table2[[#This Row],[Close Price]]-Table2[[#This Row],[50D EMA]])/Table2[[#This Row],[50D EMA]]</f>
        <v>7.2289308045701633E-2</v>
      </c>
      <c r="U278" s="1">
        <f>(Table2[[#This Row],[Close Price]]-Table2[[#This Row],[200D EMA]])/Table2[[#This Row],[200D EMA]]</f>
        <v>0.13927141664896528</v>
      </c>
      <c r="V278">
        <v>0.98448965544766298</v>
      </c>
      <c r="W278">
        <v>4238.2</v>
      </c>
      <c r="X278">
        <v>4328</v>
      </c>
      <c r="Y278">
        <v>4202.45</v>
      </c>
      <c r="Z278">
        <v>4328</v>
      </c>
      <c r="AA278">
        <v>4202.45</v>
      </c>
      <c r="AB278">
        <v>4328</v>
      </c>
      <c r="AC278" s="1">
        <f>(Table2[[#This Row],[Close Price]]/Table2[[#This Row],[Day Low]])-1</f>
        <v>3.7162002737010091E-3</v>
      </c>
      <c r="AD278" s="1">
        <f>(Table2[[#This Row],[Day High]]/Table2[[#This Row],[Close Price]])-1</f>
        <v>1.74073508151249E-2</v>
      </c>
      <c r="AE278" s="1">
        <f>(Table2[[#This Row],[Close Price]]/Table2[[#This Row],[Current Week Low]])-1</f>
        <v>1.2254756154148172E-2</v>
      </c>
      <c r="AF278" s="1">
        <f>(Table2[[#This Row],[Current Week High]]/Table2[[#This Row],[Close Price]])-1</f>
        <v>1.74073508151249E-2</v>
      </c>
      <c r="AG278" s="1">
        <f>(Table2[[#This Row],[Close Price]]/Table2[[#This Row],[Current Month Low]])-1</f>
        <v>1.2254756154148172E-2</v>
      </c>
      <c r="AH278" s="1">
        <f>(Table2[[#This Row],[Current Month High]]/Table2[[#This Row],[Close Price]])-1</f>
        <v>1.74073508151249E-2</v>
      </c>
      <c r="AI278">
        <v>29.009508809459401</v>
      </c>
      <c r="AJ278">
        <v>78.576076233654405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0.14000000000000001</v>
      </c>
      <c r="AM278" t="s">
        <v>3217</v>
      </c>
      <c r="AN278">
        <v>11.61</v>
      </c>
      <c r="AO278" t="s">
        <v>3217</v>
      </c>
      <c r="AP278">
        <v>0.10347859977249101</v>
      </c>
      <c r="AQ278">
        <f>(Table2[[#This Row],[Sharpe Ratio]]-AVERAGE(Table2[Sharpe Ratio]))/_xlfn.STDEV.P(Table2[Sharpe Ratio])</f>
        <v>0.51088923718667534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1.7496632823287008</v>
      </c>
      <c r="AS278">
        <f>_xlfn.RANK.AVG(Table2[[#This Row],[1Y Return vs Nifty Z-Score]],Table2[1Y Return vs Nifty Z-Score])</f>
        <v>132</v>
      </c>
      <c r="AT278">
        <f>_xlfn.RANK.AVG(Table2[[#This Row],[6M Return vs Nifty Z-Score]],Table2[6M Return vs Nifty Z-Score])</f>
        <v>570</v>
      </c>
      <c r="AU278">
        <f>_xlfn.RANK.AVG(Table2[[#This Row],[Sharpe Ratio Z-Score]],Table2[Sharpe Ratio Z-Score])</f>
        <v>217</v>
      </c>
      <c r="AV278">
        <f>(Table2[[#This Row],[Rank 1Y]]+Table2[[#This Row],[Rank 6M]]+Table2[[#This Row],[Rank Sharpe]])/3</f>
        <v>306.33333333333331</v>
      </c>
    </row>
    <row r="279" spans="1:48" x14ac:dyDescent="0.3">
      <c r="A279" t="s">
        <v>537</v>
      </c>
      <c r="B279" t="s">
        <v>538</v>
      </c>
      <c r="C279" t="s">
        <v>3176</v>
      </c>
      <c r="D279" t="s">
        <v>539</v>
      </c>
      <c r="E279">
        <v>38721.75</v>
      </c>
      <c r="F279">
        <v>455.55</v>
      </c>
      <c r="G279">
        <v>34.358691942159602</v>
      </c>
      <c r="H279">
        <f>(Table2[[#This Row],[1Y Return vs Nifty]]-AVERAGE(Table2[1Y Return vs Nifty]))/_xlfn.STDEV.P(Table2[1Y Return vs Nifty])</f>
        <v>0.34681467574016395</v>
      </c>
      <c r="I279">
        <v>-1.4092569251517899</v>
      </c>
      <c r="J279">
        <f>(Table2[[#This Row],[1M Return vs Nifty]]-AVERAGE(Table2[1M Return vs Nifty]))/_xlfn.STDEV.P(Table2[1M Return vs Nifty])</f>
        <v>-6.5657068196749227E-2</v>
      </c>
      <c r="K279">
        <v>-14.903404295476699</v>
      </c>
      <c r="L279">
        <f>(Table2[[#This Row],[6M Return vs Nifty]]-AVERAGE(Table2[6M Return vs Nifty]))/_xlfn.STDEV.P(Table2[6M Return vs Nifty])</f>
        <v>-0.71514358438568559</v>
      </c>
      <c r="M279">
        <v>3.8806939252402999</v>
      </c>
      <c r="N279">
        <f>(Table2[[#This Row],[1W Return vs Nifty]]-AVERAGE(Table2[1W Return vs Nifty]))/_xlfn.STDEV.P(Table2[1W Return vs Nifty])</f>
        <v>0.37082581279098992</v>
      </c>
      <c r="O279">
        <v>443.98</v>
      </c>
      <c r="P279">
        <v>459.685772164333</v>
      </c>
      <c r="Q279">
        <v>445.12490712395697</v>
      </c>
      <c r="R279">
        <v>65.510983259984002</v>
      </c>
      <c r="S279" s="1">
        <f>(Table2[[#This Row],[Close Price]]-Table2[[#This Row],[20D EMA]])/Table2[[#This Row],[20D EMA]]</f>
        <v>2.6059732420379279E-2</v>
      </c>
      <c r="T279" s="1">
        <f>(Table2[[#This Row],[Close Price]]-Table2[[#This Row],[50D EMA]])/Table2[[#This Row],[50D EMA]]</f>
        <v>-8.9969549086990116E-3</v>
      </c>
      <c r="U279" s="1">
        <f>(Table2[[#This Row],[Close Price]]-Table2[[#This Row],[200D EMA]])/Table2[[#This Row],[200D EMA]]</f>
        <v>2.3420601069937187E-2</v>
      </c>
      <c r="V279">
        <v>0.90668633392623599</v>
      </c>
      <c r="W279">
        <v>452</v>
      </c>
      <c r="X279">
        <v>459.9</v>
      </c>
      <c r="Y279">
        <v>448.1</v>
      </c>
      <c r="Z279">
        <v>459.9</v>
      </c>
      <c r="AA279">
        <v>448.1</v>
      </c>
      <c r="AB279">
        <v>459.9</v>
      </c>
      <c r="AC279" s="1">
        <f>(Table2[[#This Row],[Close Price]]/Table2[[#This Row],[Day Low]])-1</f>
        <v>7.8539823008849652E-3</v>
      </c>
      <c r="AD279" s="1">
        <f>(Table2[[#This Row],[Day High]]/Table2[[#This Row],[Close Price]])-1</f>
        <v>9.5488969377675037E-3</v>
      </c>
      <c r="AE279" s="1">
        <f>(Table2[[#This Row],[Close Price]]/Table2[[#This Row],[Current Week Low]])-1</f>
        <v>1.6625753180093739E-2</v>
      </c>
      <c r="AF279" s="1">
        <f>(Table2[[#This Row],[Current Week High]]/Table2[[#This Row],[Close Price]])-1</f>
        <v>9.5488969377675037E-3</v>
      </c>
      <c r="AG279" s="1">
        <f>(Table2[[#This Row],[Close Price]]/Table2[[#This Row],[Current Month Low]])-1</f>
        <v>1.6625753180093739E-2</v>
      </c>
      <c r="AH279" s="1">
        <f>(Table2[[#This Row],[Current Month High]]/Table2[[#This Row],[Close Price]])-1</f>
        <v>9.5488969377675037E-3</v>
      </c>
      <c r="AI279">
        <v>36.176050927450298</v>
      </c>
      <c r="AJ279">
        <v>63.572710951525998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0.03</v>
      </c>
      <c r="AM279" t="s">
        <v>3217</v>
      </c>
      <c r="AN279">
        <v>8.8699999999999992</v>
      </c>
      <c r="AO279" t="s">
        <v>3217</v>
      </c>
      <c r="AP279">
        <v>0.134641537923399</v>
      </c>
      <c r="AQ279">
        <f>(Table2[[#This Row],[Sharpe Ratio]]-AVERAGE(Table2[Sharpe Ratio]))/_xlfn.STDEV.P(Table2[Sharpe Ratio])</f>
        <v>0.87360770606692717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202</v>
      </c>
      <c r="AT279">
        <f>_xlfn.RANK.AVG(Table2[[#This Row],[6M Return vs Nifty Z-Score]],Table2[6M Return vs Nifty Z-Score])</f>
        <v>582</v>
      </c>
      <c r="AU279">
        <f>_xlfn.RANK.AVG(Table2[[#This Row],[Sharpe Ratio Z-Score]],Table2[Sharpe Ratio Z-Score])</f>
        <v>137</v>
      </c>
      <c r="AV279">
        <f>(Table2[[#This Row],[Rank 1Y]]+Table2[[#This Row],[Rank 6M]]+Table2[[#This Row],[Rank Sharpe]])/3</f>
        <v>307</v>
      </c>
    </row>
    <row r="280" spans="1:48" x14ac:dyDescent="0.3">
      <c r="A280" t="s">
        <v>621</v>
      </c>
      <c r="B280" t="s">
        <v>622</v>
      </c>
      <c r="C280" t="s">
        <v>3184</v>
      </c>
      <c r="D280" t="s">
        <v>136</v>
      </c>
      <c r="E280">
        <v>31382.740576389999</v>
      </c>
      <c r="F280">
        <v>1284.8499999999999</v>
      </c>
      <c r="G280">
        <v>31.500924914757999</v>
      </c>
      <c r="H280">
        <f>(Table2[[#This Row],[1Y Return vs Nifty]]-AVERAGE(Table2[1Y Return vs Nifty]))/_xlfn.STDEV.P(Table2[1Y Return vs Nifty])</f>
        <v>0.29102528321498311</v>
      </c>
      <c r="I280">
        <v>1.5533176679882399</v>
      </c>
      <c r="J280">
        <f>(Table2[[#This Row],[1M Return vs Nifty]]-AVERAGE(Table2[1M Return vs Nifty]))/_xlfn.STDEV.P(Table2[1M Return vs Nifty])</f>
        <v>0.24798502101622308</v>
      </c>
      <c r="K280">
        <v>-11.351365144061001</v>
      </c>
      <c r="L280">
        <f>(Table2[[#This Row],[6M Return vs Nifty]]-AVERAGE(Table2[6M Return vs Nifty]))/_xlfn.STDEV.P(Table2[6M Return vs Nifty])</f>
        <v>-0.60427736420437961</v>
      </c>
      <c r="M280">
        <v>-0.44447411930284297</v>
      </c>
      <c r="N280">
        <f>(Table2[[#This Row],[1W Return vs Nifty]]-AVERAGE(Table2[1W Return vs Nifty]))/_xlfn.STDEV.P(Table2[1W Return vs Nifty])</f>
        <v>-0.4823053582433019</v>
      </c>
      <c r="O280">
        <v>1207.8499999999999</v>
      </c>
      <c r="P280">
        <v>1223.4052068988101</v>
      </c>
      <c r="Q280">
        <v>1148.55081089495</v>
      </c>
      <c r="R280">
        <v>75.096445398660904</v>
      </c>
      <c r="S280" s="1">
        <f>(Table2[[#This Row],[Close Price]]-Table2[[#This Row],[20D EMA]])/Table2[[#This Row],[20D EMA]]</f>
        <v>6.3749637786148949E-2</v>
      </c>
      <c r="T280" s="1">
        <f>(Table2[[#This Row],[Close Price]]-Table2[[#This Row],[50D EMA]])/Table2[[#This Row],[50D EMA]]</f>
        <v>5.0224400513175206E-2</v>
      </c>
      <c r="U280" s="1">
        <f>(Table2[[#This Row],[Close Price]]-Table2[[#This Row],[200D EMA]])/Table2[[#This Row],[200D EMA]]</f>
        <v>0.11867057844732673</v>
      </c>
      <c r="V280">
        <v>0.80890326169097004</v>
      </c>
      <c r="W280">
        <v>1237.45</v>
      </c>
      <c r="X280">
        <v>1291.8499999999999</v>
      </c>
      <c r="Y280">
        <v>1225.3</v>
      </c>
      <c r="Z280">
        <v>1291.8499999999999</v>
      </c>
      <c r="AA280">
        <v>1225.3</v>
      </c>
      <c r="AB280">
        <v>1291.8499999999999</v>
      </c>
      <c r="AC280" s="1">
        <f>(Table2[[#This Row],[Close Price]]/Table2[[#This Row],[Day Low]])-1</f>
        <v>3.8304577962745778E-2</v>
      </c>
      <c r="AD280" s="1">
        <f>(Table2[[#This Row],[Day High]]/Table2[[#This Row],[Close Price]])-1</f>
        <v>5.4481067828928698E-3</v>
      </c>
      <c r="AE280" s="1">
        <f>(Table2[[#This Row],[Close Price]]/Table2[[#This Row],[Current Week Low]])-1</f>
        <v>4.8600342773198468E-2</v>
      </c>
      <c r="AF280" s="1">
        <f>(Table2[[#This Row],[Current Week High]]/Table2[[#This Row],[Close Price]])-1</f>
        <v>5.4481067828928698E-3</v>
      </c>
      <c r="AG280" s="1">
        <f>(Table2[[#This Row],[Close Price]]/Table2[[#This Row],[Current Month Low]])-1</f>
        <v>4.8600342773198468E-2</v>
      </c>
      <c r="AH280" s="1">
        <f>(Table2[[#This Row],[Current Month High]]/Table2[[#This Row],[Close Price]])-1</f>
        <v>5.4481067828928698E-3</v>
      </c>
      <c r="AI280">
        <v>13.0949138031676</v>
      </c>
      <c r="AJ280">
        <v>62.023959646910399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-0.04</v>
      </c>
      <c r="AM280" t="s">
        <v>3218</v>
      </c>
      <c r="AN280">
        <v>19.739999999999998</v>
      </c>
      <c r="AO280" t="s">
        <v>3217</v>
      </c>
      <c r="AP280">
        <v>0.122427927244635</v>
      </c>
      <c r="AQ280">
        <f>(Table2[[#This Row],[Sharpe Ratio]]-AVERAGE(Table2[Sharpe Ratio]))/_xlfn.STDEV.P(Table2[Sharpe Ratio])</f>
        <v>0.73144838387953282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219</v>
      </c>
      <c r="AT280">
        <f>_xlfn.RANK.AVG(Table2[[#This Row],[6M Return vs Nifty Z-Score]],Table2[6M Return vs Nifty Z-Score])</f>
        <v>542</v>
      </c>
      <c r="AU280">
        <f>_xlfn.RANK.AVG(Table2[[#This Row],[Sharpe Ratio Z-Score]],Table2[Sharpe Ratio Z-Score])</f>
        <v>160</v>
      </c>
      <c r="AV280">
        <f>(Table2[[#This Row],[Rank 1Y]]+Table2[[#This Row],[Rank 6M]]+Table2[[#This Row],[Rank Sharpe]])/3</f>
        <v>307</v>
      </c>
    </row>
    <row r="281" spans="1:48" x14ac:dyDescent="0.3">
      <c r="A281" t="s">
        <v>547</v>
      </c>
      <c r="B281" t="s">
        <v>548</v>
      </c>
      <c r="C281" t="s">
        <v>3175</v>
      </c>
      <c r="D281" t="s">
        <v>51</v>
      </c>
      <c r="E281">
        <v>38125.401359950003</v>
      </c>
      <c r="F281">
        <v>1502.75</v>
      </c>
      <c r="G281">
        <v>10.856588998547901</v>
      </c>
      <c r="H281">
        <f>(Table2[[#This Row],[1Y Return vs Nifty]]-AVERAGE(Table2[1Y Return vs Nifty]))/_xlfn.STDEV.P(Table2[1Y Return vs Nifty])</f>
        <v>-0.11199390932512296</v>
      </c>
      <c r="I281">
        <v>-5.2928731448448803</v>
      </c>
      <c r="J281">
        <f>(Table2[[#This Row],[1M Return vs Nifty]]-AVERAGE(Table2[1M Return vs Nifty]))/_xlfn.STDEV.P(Table2[1M Return vs Nifty])</f>
        <v>-0.476808067623535</v>
      </c>
      <c r="K281">
        <v>28.176051035010399</v>
      </c>
      <c r="L281">
        <f>(Table2[[#This Row],[6M Return vs Nifty]]-AVERAGE(Table2[6M Return vs Nifty]))/_xlfn.STDEV.P(Table2[6M Return vs Nifty])</f>
        <v>0.62945206233092643</v>
      </c>
      <c r="M281">
        <v>-6.1159328947285196</v>
      </c>
      <c r="N281">
        <f>(Table2[[#This Row],[1W Return vs Nifty]]-AVERAGE(Table2[1W Return vs Nifty]))/_xlfn.STDEV.P(Table2[1W Return vs Nifty])</f>
        <v>-1.6009898155226254</v>
      </c>
      <c r="O281">
        <v>1552.3</v>
      </c>
      <c r="P281">
        <v>1534.4524598283599</v>
      </c>
      <c r="Q281">
        <v>1356.62598656264</v>
      </c>
      <c r="R281">
        <v>35.322417980793603</v>
      </c>
      <c r="S281" s="1">
        <f>(Table2[[#This Row],[Close Price]]-Table2[[#This Row],[20D EMA]])/Table2[[#This Row],[20D EMA]]</f>
        <v>-3.1920376215937615E-2</v>
      </c>
      <c r="T281" s="1">
        <f>(Table2[[#This Row],[Close Price]]-Table2[[#This Row],[50D EMA]])/Table2[[#This Row],[50D EMA]]</f>
        <v>-2.0660437946644541E-2</v>
      </c>
      <c r="U281" s="1">
        <f>(Table2[[#This Row],[Close Price]]-Table2[[#This Row],[200D EMA]])/Table2[[#This Row],[200D EMA]]</f>
        <v>0.10771134777360608</v>
      </c>
      <c r="V281">
        <v>0.796699827342219</v>
      </c>
      <c r="W281">
        <v>1496</v>
      </c>
      <c r="X281">
        <v>1542</v>
      </c>
      <c r="Y281">
        <v>1496</v>
      </c>
      <c r="Z281">
        <v>1559.75</v>
      </c>
      <c r="AA281">
        <v>1496</v>
      </c>
      <c r="AB281">
        <v>1559.75</v>
      </c>
      <c r="AC281" s="1">
        <f>(Table2[[#This Row],[Close Price]]/Table2[[#This Row],[Day Low]])-1</f>
        <v>4.5120320855613905E-3</v>
      </c>
      <c r="AD281" s="1">
        <f>(Table2[[#This Row],[Day High]]/Table2[[#This Row],[Close Price]])-1</f>
        <v>2.611878223257369E-2</v>
      </c>
      <c r="AE281" s="1">
        <f>(Table2[[#This Row],[Close Price]]/Table2[[#This Row],[Current Week Low]])-1</f>
        <v>4.5120320855613905E-3</v>
      </c>
      <c r="AF281" s="1">
        <f>(Table2[[#This Row],[Current Week High]]/Table2[[#This Row],[Close Price]])-1</f>
        <v>3.7930460821826717E-2</v>
      </c>
      <c r="AG281" s="1">
        <f>(Table2[[#This Row],[Close Price]]/Table2[[#This Row],[Current Month Low]])-1</f>
        <v>4.5120320855613905E-3</v>
      </c>
      <c r="AH281" s="1">
        <f>(Table2[[#This Row],[Current Month High]]/Table2[[#This Row],[Close Price]])-1</f>
        <v>3.7930460821826717E-2</v>
      </c>
      <c r="AI281">
        <v>13.701547163533499</v>
      </c>
      <c r="AJ281">
        <v>44.356388088376498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0.08</v>
      </c>
      <c r="AM281" t="s">
        <v>3217</v>
      </c>
      <c r="AN281">
        <v>-0.14000000000000001</v>
      </c>
      <c r="AO281" t="s">
        <v>3218</v>
      </c>
      <c r="AP281">
        <v>2.4596053279125001E-2</v>
      </c>
      <c r="AQ281">
        <f>(Table2[[#This Row],[Sharpe Ratio]]-AVERAGE(Table2[Sharpe Ratio]))/_xlfn.STDEV.P(Table2[Sharpe Ratio])</f>
        <v>-0.40725770861456084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-1.9675974387549178</v>
      </c>
      <c r="AS281">
        <f>_xlfn.RANK.AVG(Table2[[#This Row],[1Y Return vs Nifty Z-Score]],Table2[1Y Return vs Nifty Z-Score])</f>
        <v>338</v>
      </c>
      <c r="AT281">
        <f>_xlfn.RANK.AVG(Table2[[#This Row],[6M Return vs Nifty Z-Score]],Table2[6M Return vs Nifty Z-Score])</f>
        <v>139</v>
      </c>
      <c r="AU281">
        <f>_xlfn.RANK.AVG(Table2[[#This Row],[Sharpe Ratio Z-Score]],Table2[Sharpe Ratio Z-Score])</f>
        <v>447</v>
      </c>
      <c r="AV281">
        <f>(Table2[[#This Row],[Rank 1Y]]+Table2[[#This Row],[Rank 6M]]+Table2[[#This Row],[Rank Sharpe]])/3</f>
        <v>308</v>
      </c>
    </row>
    <row r="282" spans="1:48" x14ac:dyDescent="0.3">
      <c r="A282" t="s">
        <v>1213</v>
      </c>
      <c r="B282" t="s">
        <v>1214</v>
      </c>
      <c r="C282" t="s">
        <v>3170</v>
      </c>
      <c r="D282" t="s">
        <v>21</v>
      </c>
      <c r="E282">
        <v>10015.74083803</v>
      </c>
      <c r="F282">
        <v>3243.7</v>
      </c>
      <c r="G282">
        <v>16.592322167483001</v>
      </c>
      <c r="H282">
        <f>(Table2[[#This Row],[1Y Return vs Nifty]]-AVERAGE(Table2[1Y Return vs Nifty]))/_xlfn.STDEV.P(Table2[1Y Return vs Nifty])</f>
        <v>-2.0796711961453895E-5</v>
      </c>
      <c r="I282">
        <v>10.0841087277988</v>
      </c>
      <c r="J282">
        <f>(Table2[[#This Row],[1M Return vs Nifty]]-AVERAGE(Table2[1M Return vs Nifty]))/_xlfn.STDEV.P(Table2[1M Return vs Nifty])</f>
        <v>1.1511235063167564</v>
      </c>
      <c r="K282">
        <v>31.836922639272601</v>
      </c>
      <c r="L282">
        <f>(Table2[[#This Row],[6M Return vs Nifty]]-AVERAGE(Table2[6M Return vs Nifty]))/_xlfn.STDEV.P(Table2[6M Return vs Nifty])</f>
        <v>0.74371516023959161</v>
      </c>
      <c r="M282">
        <v>-3.50853516952114</v>
      </c>
      <c r="N282">
        <f>(Table2[[#This Row],[1W Return vs Nifty]]-AVERAGE(Table2[1W Return vs Nifty]))/_xlfn.STDEV.P(Table2[1W Return vs Nifty])</f>
        <v>-1.0866855730632359</v>
      </c>
      <c r="O282">
        <v>3104.06</v>
      </c>
      <c r="P282">
        <v>2963.6436393945901</v>
      </c>
      <c r="Q282">
        <v>2756.0615514665101</v>
      </c>
      <c r="R282">
        <v>68.740757558408603</v>
      </c>
      <c r="S282" s="1">
        <f>(Table2[[#This Row],[Close Price]]-Table2[[#This Row],[20D EMA]])/Table2[[#This Row],[20D EMA]]</f>
        <v>4.4986243822606478E-2</v>
      </c>
      <c r="T282" s="1">
        <f>(Table2[[#This Row],[Close Price]]-Table2[[#This Row],[50D EMA]])/Table2[[#This Row],[50D EMA]]</f>
        <v>9.4497312997665048E-2</v>
      </c>
      <c r="U282" s="1">
        <f>(Table2[[#This Row],[Close Price]]-Table2[[#This Row],[200D EMA]])/Table2[[#This Row],[200D EMA]]</f>
        <v>0.17693307621305324</v>
      </c>
      <c r="V282">
        <v>0.97427075333711799</v>
      </c>
      <c r="W282">
        <v>3226.05</v>
      </c>
      <c r="X282">
        <v>3323</v>
      </c>
      <c r="Y282">
        <v>3170</v>
      </c>
      <c r="Z282">
        <v>3323</v>
      </c>
      <c r="AA282">
        <v>3170</v>
      </c>
      <c r="AB282">
        <v>3323</v>
      </c>
      <c r="AC282" s="1">
        <f>(Table2[[#This Row],[Close Price]]/Table2[[#This Row],[Day Low]])-1</f>
        <v>5.4710869329364087E-3</v>
      </c>
      <c r="AD282" s="1">
        <f>(Table2[[#This Row],[Day High]]/Table2[[#This Row],[Close Price]])-1</f>
        <v>2.4447390325862406E-2</v>
      </c>
      <c r="AE282" s="1">
        <f>(Table2[[#This Row],[Close Price]]/Table2[[#This Row],[Current Week Low]])-1</f>
        <v>2.3249211356466848E-2</v>
      </c>
      <c r="AF282" s="1">
        <f>(Table2[[#This Row],[Current Week High]]/Table2[[#This Row],[Close Price]])-1</f>
        <v>2.4447390325862406E-2</v>
      </c>
      <c r="AG282" s="1">
        <f>(Table2[[#This Row],[Close Price]]/Table2[[#This Row],[Current Month Low]])-1</f>
        <v>2.3249211356466848E-2</v>
      </c>
      <c r="AH282" s="1">
        <f>(Table2[[#This Row],[Current Month High]]/Table2[[#This Row],[Close Price]])-1</f>
        <v>2.4447390325862406E-2</v>
      </c>
      <c r="AI282">
        <v>2.5988839905046701</v>
      </c>
      <c r="AJ282">
        <v>51.748497111178601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0.18</v>
      </c>
      <c r="AM282" t="s">
        <v>3217</v>
      </c>
      <c r="AN282">
        <v>7.71</v>
      </c>
      <c r="AO282" t="s">
        <v>3217</v>
      </c>
      <c r="AP282">
        <v>7.1485928848079999E-3</v>
      </c>
      <c r="AQ282">
        <f>(Table2[[#This Row],[Sharpe Ratio]]-AVERAGE(Table2[Sharpe Ratio]))/_xlfn.STDEV.P(Table2[Sharpe Ratio])</f>
        <v>-0.61033599633664148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0.19779630044450935</v>
      </c>
      <c r="AS282">
        <f>_xlfn.RANK.AVG(Table2[[#This Row],[1Y Return vs Nifty Z-Score]],Table2[1Y Return vs Nifty Z-Score])</f>
        <v>304</v>
      </c>
      <c r="AT282">
        <f>_xlfn.RANK.AVG(Table2[[#This Row],[6M Return vs Nifty Z-Score]],Table2[6M Return vs Nifty Z-Score])</f>
        <v>122</v>
      </c>
      <c r="AU282">
        <f>_xlfn.RANK.AVG(Table2[[#This Row],[Sharpe Ratio Z-Score]],Table2[Sharpe Ratio Z-Score])</f>
        <v>498</v>
      </c>
      <c r="AV282">
        <f>(Table2[[#This Row],[Rank 1Y]]+Table2[[#This Row],[Rank 6M]]+Table2[[#This Row],[Rank Sharpe]])/3</f>
        <v>308</v>
      </c>
    </row>
    <row r="283" spans="1:48" x14ac:dyDescent="0.3">
      <c r="A283" t="s">
        <v>1063</v>
      </c>
      <c r="B283" t="s">
        <v>1064</v>
      </c>
      <c r="C283" t="s">
        <v>3175</v>
      </c>
      <c r="D283" t="s">
        <v>51</v>
      </c>
      <c r="E283">
        <v>12946.124965139999</v>
      </c>
      <c r="F283">
        <v>534.15</v>
      </c>
      <c r="G283">
        <v>15.767398002605599</v>
      </c>
      <c r="H283">
        <f>(Table2[[#This Row],[1Y Return vs Nifty]]-AVERAGE(Table2[1Y Return vs Nifty]))/_xlfn.STDEV.P(Table2[1Y Return vs Nifty])</f>
        <v>-1.6124984910849523E-2</v>
      </c>
      <c r="I283">
        <v>3.8576975311867101</v>
      </c>
      <c r="J283">
        <f>(Table2[[#This Row],[1M Return vs Nifty]]-AVERAGE(Table2[1M Return vs Nifty]))/_xlfn.STDEV.P(Table2[1M Return vs Nifty])</f>
        <v>0.49194529675322279</v>
      </c>
      <c r="K283">
        <v>15.965798218144</v>
      </c>
      <c r="L283">
        <f>(Table2[[#This Row],[6M Return vs Nifty]]-AVERAGE(Table2[6M Return vs Nifty]))/_xlfn.STDEV.P(Table2[6M Return vs Nifty])</f>
        <v>0.24834574014284197</v>
      </c>
      <c r="M283">
        <v>2.4013792211129399</v>
      </c>
      <c r="N283">
        <f>(Table2[[#This Row],[1W Return vs Nifty]]-AVERAGE(Table2[1W Return vs Nifty]))/_xlfn.STDEV.P(Table2[1W Return vs Nifty])</f>
        <v>7.9033800812937663E-2</v>
      </c>
      <c r="O283">
        <v>567.37</v>
      </c>
      <c r="P283">
        <v>572.477882076436</v>
      </c>
      <c r="Q283">
        <v>524.94316466659495</v>
      </c>
      <c r="R283">
        <v>34.8724797135731</v>
      </c>
      <c r="S283" s="1">
        <f>(Table2[[#This Row],[Close Price]]-Table2[[#This Row],[20D EMA]])/Table2[[#This Row],[20D EMA]]</f>
        <v>-5.8550857465146246E-2</v>
      </c>
      <c r="T283" s="1">
        <f>(Table2[[#This Row],[Close Price]]-Table2[[#This Row],[50D EMA]])/Table2[[#This Row],[50D EMA]]</f>
        <v>-6.6950852210074671E-2</v>
      </c>
      <c r="U283" s="1">
        <f>(Table2[[#This Row],[Close Price]]-Table2[[#This Row],[200D EMA]])/Table2[[#This Row],[200D EMA]]</f>
        <v>1.7538727910196762E-2</v>
      </c>
      <c r="V283">
        <v>1.0246897961575001</v>
      </c>
      <c r="W283">
        <v>528.65</v>
      </c>
      <c r="X283">
        <v>628</v>
      </c>
      <c r="Y283">
        <v>528.65</v>
      </c>
      <c r="Z283">
        <v>628</v>
      </c>
      <c r="AA283">
        <v>528.65</v>
      </c>
      <c r="AB283">
        <v>628</v>
      </c>
      <c r="AC283" s="1">
        <f>(Table2[[#This Row],[Close Price]]/Table2[[#This Row],[Day Low]])-1</f>
        <v>1.0403858885841277E-2</v>
      </c>
      <c r="AD283" s="1">
        <f>(Table2[[#This Row],[Day High]]/Table2[[#This Row],[Close Price]])-1</f>
        <v>0.17569970981933913</v>
      </c>
      <c r="AE283" s="1">
        <f>(Table2[[#This Row],[Close Price]]/Table2[[#This Row],[Current Week Low]])-1</f>
        <v>1.0403858885841277E-2</v>
      </c>
      <c r="AF283" s="1">
        <f>(Table2[[#This Row],[Current Week High]]/Table2[[#This Row],[Close Price]])-1</f>
        <v>0.17569970981933913</v>
      </c>
      <c r="AG283" s="1">
        <f>(Table2[[#This Row],[Close Price]]/Table2[[#This Row],[Current Month Low]])-1</f>
        <v>1.0403858885841277E-2</v>
      </c>
      <c r="AH283" s="1">
        <f>(Table2[[#This Row],[Current Month High]]/Table2[[#This Row],[Close Price]])-1</f>
        <v>0.17569970981933913</v>
      </c>
      <c r="AI283">
        <v>34.980810633717098</v>
      </c>
      <c r="AJ283">
        <v>46.1622656998221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-0.01</v>
      </c>
      <c r="AM283" t="s">
        <v>3218</v>
      </c>
      <c r="AN283">
        <v>0.33</v>
      </c>
      <c r="AO283" t="s">
        <v>3217</v>
      </c>
      <c r="AP283">
        <v>4.1741085582697998E-2</v>
      </c>
      <c r="AQ283">
        <f>(Table2[[#This Row],[Sharpe Ratio]]-AVERAGE(Table2[Sharpe Ratio]))/_xlfn.STDEV.P(Table2[Sharpe Ratio])</f>
        <v>-0.20769950791026501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310</v>
      </c>
      <c r="AT283">
        <f>_xlfn.RANK.AVG(Table2[[#This Row],[6M Return vs Nifty Z-Score]],Table2[6M Return vs Nifty Z-Score])</f>
        <v>214</v>
      </c>
      <c r="AU283">
        <f>_xlfn.RANK.AVG(Table2[[#This Row],[Sharpe Ratio Z-Score]],Table2[Sharpe Ratio Z-Score])</f>
        <v>401</v>
      </c>
      <c r="AV283">
        <f>(Table2[[#This Row],[Rank 1Y]]+Table2[[#This Row],[Rank 6M]]+Table2[[#This Row],[Rank Sharpe]])/3</f>
        <v>308.33333333333331</v>
      </c>
    </row>
    <row r="284" spans="1:48" x14ac:dyDescent="0.3">
      <c r="A284" t="s">
        <v>1093</v>
      </c>
      <c r="B284" t="s">
        <v>1094</v>
      </c>
      <c r="C284" t="s">
        <v>3179</v>
      </c>
      <c r="D284" t="s">
        <v>111</v>
      </c>
      <c r="E284">
        <v>11999.21664375</v>
      </c>
      <c r="F284">
        <v>380.4</v>
      </c>
      <c r="G284">
        <v>-4.2679148183400404</v>
      </c>
      <c r="H284">
        <f>(Table2[[#This Row],[1Y Return vs Nifty]]-AVERAGE(Table2[1Y Return vs Nifty]))/_xlfn.STDEV.P(Table2[1Y Return vs Nifty])</f>
        <v>-0.4072548148147358</v>
      </c>
      <c r="I284">
        <v>-12.0915126136245</v>
      </c>
      <c r="J284">
        <f>(Table2[[#This Row],[1M Return vs Nifty]]-AVERAGE(Table2[1M Return vs Nifty]))/_xlfn.STDEV.P(Table2[1M Return vs Nifty])</f>
        <v>-1.1965669866837798</v>
      </c>
      <c r="K284">
        <v>8.4471813633863996E-2</v>
      </c>
      <c r="L284">
        <f>(Table2[[#This Row],[6M Return vs Nifty]]-AVERAGE(Table2[6M Return vs Nifty]))/_xlfn.STDEV.P(Table2[6M Return vs Nifty])</f>
        <v>-0.2473421041850743</v>
      </c>
      <c r="M284">
        <v>-1.9068522321866099</v>
      </c>
      <c r="N284">
        <f>(Table2[[#This Row],[1W Return vs Nifty]]-AVERAGE(Table2[1W Return vs Nifty]))/_xlfn.STDEV.P(Table2[1W Return vs Nifty])</f>
        <v>-0.77075665980914143</v>
      </c>
      <c r="O284">
        <v>390.09</v>
      </c>
      <c r="P284">
        <v>386.79144735544401</v>
      </c>
      <c r="Q284">
        <v>359.54143406969303</v>
      </c>
      <c r="R284">
        <v>55.886487125202997</v>
      </c>
      <c r="S284" s="1">
        <f>(Table2[[#This Row],[Close Price]]-Table2[[#This Row],[20D EMA]])/Table2[[#This Row],[20D EMA]]</f>
        <v>-2.4840421441205872E-2</v>
      </c>
      <c r="T284" s="1">
        <f>(Table2[[#This Row],[Close Price]]-Table2[[#This Row],[50D EMA]])/Table2[[#This Row],[50D EMA]]</f>
        <v>-1.652427270339971E-2</v>
      </c>
      <c r="U284" s="1">
        <f>(Table2[[#This Row],[Close Price]]-Table2[[#This Row],[200D EMA]])/Table2[[#This Row],[200D EMA]]</f>
        <v>5.8014359274830493E-2</v>
      </c>
      <c r="V284">
        <v>0.27502306969177498</v>
      </c>
      <c r="W284">
        <v>380.9</v>
      </c>
      <c r="X284">
        <v>395</v>
      </c>
      <c r="Y284">
        <v>376.1</v>
      </c>
      <c r="Z284">
        <v>395</v>
      </c>
      <c r="AA284">
        <v>376.1</v>
      </c>
      <c r="AB284">
        <v>395</v>
      </c>
      <c r="AC284" s="1">
        <f>(Table2[[#This Row],[Close Price]]/Table2[[#This Row],[Day Low]])-1</f>
        <v>-1.3126804935679193E-3</v>
      </c>
      <c r="AD284" s="1">
        <f>(Table2[[#This Row],[Day High]]/Table2[[#This Row],[Close Price]])-1</f>
        <v>3.8380651945320698E-2</v>
      </c>
      <c r="AE284" s="1">
        <f>(Table2[[#This Row],[Close Price]]/Table2[[#This Row],[Current Week Low]])-1</f>
        <v>1.1433129486838389E-2</v>
      </c>
      <c r="AF284" s="1">
        <f>(Table2[[#This Row],[Current Week High]]/Table2[[#This Row],[Close Price]])-1</f>
        <v>3.8380651945320698E-2</v>
      </c>
      <c r="AG284" s="1">
        <f>(Table2[[#This Row],[Close Price]]/Table2[[#This Row],[Current Month Low]])-1</f>
        <v>1.1433129486838389E-2</v>
      </c>
      <c r="AH284" s="1">
        <f>(Table2[[#This Row],[Current Month High]]/Table2[[#This Row],[Close Price]])-1</f>
        <v>3.8380651945320698E-2</v>
      </c>
      <c r="AI284">
        <v>18.559411146161899</v>
      </c>
      <c r="AJ284">
        <v>39.315143746566498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0.1</v>
      </c>
      <c r="AM284" t="s">
        <v>3217</v>
      </c>
      <c r="AN284">
        <v>7.03</v>
      </c>
      <c r="AO284" t="s">
        <v>3217</v>
      </c>
      <c r="AP284">
        <v>0.15910213776395199</v>
      </c>
      <c r="AQ284">
        <f>(Table2[[#This Row],[Sharpe Ratio]]-AVERAGE(Table2[Sharpe Ratio]))/_xlfn.STDEV.P(Table2[Sharpe Ratio])</f>
        <v>1.1583148565638839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-1.4636057089288474</v>
      </c>
      <c r="AS284">
        <f>_xlfn.RANK.AVG(Table2[[#This Row],[1Y Return vs Nifty Z-Score]],Table2[1Y Return vs Nifty Z-Score])</f>
        <v>450</v>
      </c>
      <c r="AT284">
        <f>_xlfn.RANK.AVG(Table2[[#This Row],[6M Return vs Nifty Z-Score]],Table2[6M Return vs Nifty Z-Score])</f>
        <v>385</v>
      </c>
      <c r="AU284">
        <f>_xlfn.RANK.AVG(Table2[[#This Row],[Sharpe Ratio Z-Score]],Table2[Sharpe Ratio Z-Score])</f>
        <v>91</v>
      </c>
      <c r="AV284">
        <f>(Table2[[#This Row],[Rank 1Y]]+Table2[[#This Row],[Rank 6M]]+Table2[[#This Row],[Rank Sharpe]])/3</f>
        <v>308.66666666666669</v>
      </c>
    </row>
    <row r="285" spans="1:48" x14ac:dyDescent="0.3">
      <c r="A285" t="s">
        <v>60</v>
      </c>
      <c r="B285" t="s">
        <v>61</v>
      </c>
      <c r="C285" t="s">
        <v>3177</v>
      </c>
      <c r="D285" t="s">
        <v>62</v>
      </c>
      <c r="E285">
        <v>356303.99709382898</v>
      </c>
      <c r="F285">
        <v>367.45</v>
      </c>
      <c r="G285">
        <v>13.0460457966125</v>
      </c>
      <c r="H285">
        <f>(Table2[[#This Row],[1Y Return vs Nifty]]-AVERAGE(Table2[1Y Return vs Nifty]))/_xlfn.STDEV.P(Table2[1Y Return vs Nifty])</f>
        <v>-6.925128420805253E-2</v>
      </c>
      <c r="I285">
        <v>-13.0492319376777</v>
      </c>
      <c r="J285">
        <f>(Table2[[#This Row],[1M Return vs Nifty]]-AVERAGE(Table2[1M Return vs Nifty]))/_xlfn.STDEV.P(Table2[1M Return vs Nifty])</f>
        <v>-1.2979588943748896</v>
      </c>
      <c r="K285">
        <v>-11.344097144150901</v>
      </c>
      <c r="L285">
        <f>(Table2[[#This Row],[6M Return vs Nifty]]-AVERAGE(Table2[6M Return vs Nifty]))/_xlfn.STDEV.P(Table2[6M Return vs Nifty])</f>
        <v>-0.60405051544400212</v>
      </c>
      <c r="M285">
        <v>-3.14982883856193</v>
      </c>
      <c r="N285">
        <f>(Table2[[#This Row],[1W Return vs Nifty]]-AVERAGE(Table2[1W Return vs Nifty]))/_xlfn.STDEV.P(Table2[1W Return vs Nifty])</f>
        <v>-1.0159314314814445</v>
      </c>
      <c r="O285">
        <v>376.12</v>
      </c>
      <c r="P285">
        <v>391.51775077421701</v>
      </c>
      <c r="Q285">
        <v>370.24420660082501</v>
      </c>
      <c r="R285">
        <v>46.0515005846677</v>
      </c>
      <c r="S285" s="1">
        <f>(Table2[[#This Row],[Close Price]]-Table2[[#This Row],[20D EMA]])/Table2[[#This Row],[20D EMA]]</f>
        <v>-2.3051153887057363E-2</v>
      </c>
      <c r="T285" s="1">
        <f>(Table2[[#This Row],[Close Price]]-Table2[[#This Row],[50D EMA]])/Table2[[#This Row],[50D EMA]]</f>
        <v>-6.1472949123312075E-2</v>
      </c>
      <c r="U285" s="1">
        <f>(Table2[[#This Row],[Close Price]]-Table2[[#This Row],[200D EMA]])/Table2[[#This Row],[200D EMA]]</f>
        <v>-7.5469286244296751E-3</v>
      </c>
      <c r="V285">
        <v>0.99899555812363705</v>
      </c>
      <c r="W285">
        <v>358.2</v>
      </c>
      <c r="X285">
        <v>370</v>
      </c>
      <c r="Y285">
        <v>357</v>
      </c>
      <c r="Z285">
        <v>370</v>
      </c>
      <c r="AA285">
        <v>357</v>
      </c>
      <c r="AB285">
        <v>370</v>
      </c>
      <c r="AC285" s="1">
        <f>(Table2[[#This Row],[Close Price]]/Table2[[#This Row],[Day Low]])-1</f>
        <v>2.582356225572302E-2</v>
      </c>
      <c r="AD285" s="1">
        <f>(Table2[[#This Row],[Day High]]/Table2[[#This Row],[Close Price]])-1</f>
        <v>6.9397196897538205E-3</v>
      </c>
      <c r="AE285" s="1">
        <f>(Table2[[#This Row],[Close Price]]/Table2[[#This Row],[Current Week Low]])-1</f>
        <v>2.9271708683473285E-2</v>
      </c>
      <c r="AF285" s="1">
        <f>(Table2[[#This Row],[Current Week High]]/Table2[[#This Row],[Close Price]])-1</f>
        <v>6.9397196897538205E-3</v>
      </c>
      <c r="AG285" s="1">
        <f>(Table2[[#This Row],[Close Price]]/Table2[[#This Row],[Current Month Low]])-1</f>
        <v>2.9271708683473285E-2</v>
      </c>
      <c r="AH285" s="1">
        <f>(Table2[[#This Row],[Current Month High]]/Table2[[#This Row],[Close Price]])-1</f>
        <v>6.9397196897538205E-3</v>
      </c>
      <c r="AI285">
        <v>22.043815485100001</v>
      </c>
      <c r="AJ285">
        <v>34.695747800586503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0.01</v>
      </c>
      <c r="AM285" t="s">
        <v>3217</v>
      </c>
      <c r="AN285">
        <v>-3.64</v>
      </c>
      <c r="AO285" t="s">
        <v>3218</v>
      </c>
      <c r="AP285">
        <v>0.17581291112406899</v>
      </c>
      <c r="AQ285">
        <f>(Table2[[#This Row],[Sharpe Ratio]]-AVERAGE(Table2[Sharpe Ratio]))/_xlfn.STDEV.P(Table2[Sharpe Ratio])</f>
        <v>1.352818535826551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327</v>
      </c>
      <c r="AT285">
        <f>_xlfn.RANK.AVG(Table2[[#This Row],[6M Return vs Nifty Z-Score]],Table2[6M Return vs Nifty Z-Score])</f>
        <v>541</v>
      </c>
      <c r="AU285">
        <f>_xlfn.RANK.AVG(Table2[[#This Row],[Sharpe Ratio Z-Score]],Table2[Sharpe Ratio Z-Score])</f>
        <v>60</v>
      </c>
      <c r="AV285">
        <f>(Table2[[#This Row],[Rank 1Y]]+Table2[[#This Row],[Rank 6M]]+Table2[[#This Row],[Rank Sharpe]])/3</f>
        <v>309.33333333333331</v>
      </c>
    </row>
    <row r="286" spans="1:48" x14ac:dyDescent="0.3">
      <c r="A286" t="s">
        <v>1319</v>
      </c>
      <c r="B286" t="s">
        <v>1320</v>
      </c>
      <c r="C286" t="s">
        <v>3180</v>
      </c>
      <c r="D286" t="s">
        <v>83</v>
      </c>
      <c r="E286">
        <v>8894.5569491200004</v>
      </c>
      <c r="F286">
        <v>1144.4000000000001</v>
      </c>
      <c r="G286">
        <v>27.4442512863113</v>
      </c>
      <c r="H286">
        <f>(Table2[[#This Row],[1Y Return vs Nifty]]-AVERAGE(Table2[1Y Return vs Nifty]))/_xlfn.STDEV.P(Table2[1Y Return vs Nifty])</f>
        <v>0.21183080891602635</v>
      </c>
      <c r="I286">
        <v>-6.9510013566455902</v>
      </c>
      <c r="J286">
        <f>(Table2[[#This Row],[1M Return vs Nifty]]-AVERAGE(Table2[1M Return vs Nifty]))/_xlfn.STDEV.P(Table2[1M Return vs Nifty])</f>
        <v>-0.65235092070016742</v>
      </c>
      <c r="K286">
        <v>26.7977206338728</v>
      </c>
      <c r="L286">
        <f>(Table2[[#This Row],[6M Return vs Nifty]]-AVERAGE(Table2[6M Return vs Nifty]))/_xlfn.STDEV.P(Table2[6M Return vs Nifty])</f>
        <v>0.58643162386695147</v>
      </c>
      <c r="M286">
        <v>-2.3775891476451001</v>
      </c>
      <c r="N286">
        <f>(Table2[[#This Row],[1W Return vs Nifty]]-AVERAGE(Table2[1W Return vs Nifty]))/_xlfn.STDEV.P(Table2[1W Return vs Nifty])</f>
        <v>-0.86360862111983583</v>
      </c>
      <c r="O286">
        <v>1155.5899999999999</v>
      </c>
      <c r="P286">
        <v>1190.20381967048</v>
      </c>
      <c r="Q286">
        <v>1037.4314451032999</v>
      </c>
      <c r="R286">
        <v>49.552585174209298</v>
      </c>
      <c r="S286" s="1">
        <f>(Table2[[#This Row],[Close Price]]-Table2[[#This Row],[20D EMA]])/Table2[[#This Row],[20D EMA]]</f>
        <v>-9.6833652073830927E-3</v>
      </c>
      <c r="T286" s="1">
        <f>(Table2[[#This Row],[Close Price]]-Table2[[#This Row],[50D EMA]])/Table2[[#This Row],[50D EMA]]</f>
        <v>-3.8484013337447678E-2</v>
      </c>
      <c r="U286" s="1">
        <f>(Table2[[#This Row],[Close Price]]-Table2[[#This Row],[200D EMA]])/Table2[[#This Row],[200D EMA]]</f>
        <v>0.10310903472378269</v>
      </c>
      <c r="V286">
        <v>0.420382774634324</v>
      </c>
      <c r="W286">
        <v>1136.25</v>
      </c>
      <c r="X286">
        <v>1158.4000000000001</v>
      </c>
      <c r="Y286">
        <v>1136.25</v>
      </c>
      <c r="Z286">
        <v>1168</v>
      </c>
      <c r="AA286">
        <v>1136.25</v>
      </c>
      <c r="AB286">
        <v>1168</v>
      </c>
      <c r="AC286" s="1">
        <f>(Table2[[#This Row],[Close Price]]/Table2[[#This Row],[Day Low]])-1</f>
        <v>7.1727172717273024E-3</v>
      </c>
      <c r="AD286" s="1">
        <f>(Table2[[#This Row],[Day High]]/Table2[[#This Row],[Close Price]])-1</f>
        <v>1.2233484795526106E-2</v>
      </c>
      <c r="AE286" s="1">
        <f>(Table2[[#This Row],[Close Price]]/Table2[[#This Row],[Current Week Low]])-1</f>
        <v>7.1727172717273024E-3</v>
      </c>
      <c r="AF286" s="1">
        <f>(Table2[[#This Row],[Current Week High]]/Table2[[#This Row],[Close Price]])-1</f>
        <v>2.0622160083886731E-2</v>
      </c>
      <c r="AG286" s="1">
        <f>(Table2[[#This Row],[Close Price]]/Table2[[#This Row],[Current Month Low]])-1</f>
        <v>7.1727172717273024E-3</v>
      </c>
      <c r="AH286" s="1">
        <f>(Table2[[#This Row],[Current Month High]]/Table2[[#This Row],[Close Price]])-1</f>
        <v>2.0622160083886731E-2</v>
      </c>
      <c r="AI286">
        <v>34.917860887801403</v>
      </c>
      <c r="AJ286">
        <v>67.948341649545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0</v>
      </c>
      <c r="AM286" t="s">
        <v>3216</v>
      </c>
      <c r="AN286">
        <v>8.09</v>
      </c>
      <c r="AO286" t="s">
        <v>3217</v>
      </c>
      <c r="AQ286">
        <f>(Table2[[#This Row],[Sharpe Ratio]]-AVERAGE(Table2[Sharpe Ratio]))/_xlfn.STDEV.P(Table2[Sharpe Ratio])</f>
        <v>-0.69354145832708192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240</v>
      </c>
      <c r="AT286">
        <f>_xlfn.RANK.AVG(Table2[[#This Row],[6M Return vs Nifty Z-Score]],Table2[6M Return vs Nifty Z-Score])</f>
        <v>150</v>
      </c>
      <c r="AU286">
        <f>_xlfn.RANK.AVG(Table2[[#This Row],[Sharpe Ratio Z-Score]],Table2[Sharpe Ratio Z-Score])</f>
        <v>538.5</v>
      </c>
      <c r="AV286">
        <f>(Table2[[#This Row],[Rank 1Y]]+Table2[[#This Row],[Rank 6M]]+Table2[[#This Row],[Rank Sharpe]])/3</f>
        <v>309.5</v>
      </c>
    </row>
    <row r="287" spans="1:48" x14ac:dyDescent="0.3">
      <c r="A287" t="s">
        <v>545</v>
      </c>
      <c r="B287" t="s">
        <v>546</v>
      </c>
      <c r="C287" t="s">
        <v>3171</v>
      </c>
      <c r="D287" t="s">
        <v>388</v>
      </c>
      <c r="E287">
        <v>38346.628922249998</v>
      </c>
      <c r="F287">
        <v>5243.65</v>
      </c>
      <c r="G287">
        <v>3.1958767664008998</v>
      </c>
      <c r="H287">
        <f>(Table2[[#This Row],[1Y Return vs Nifty]]-AVERAGE(Table2[1Y Return vs Nifty]))/_xlfn.STDEV.P(Table2[1Y Return vs Nifty])</f>
        <v>-0.26154650673552138</v>
      </c>
      <c r="I287">
        <v>-4.5091144799176996</v>
      </c>
      <c r="J287">
        <f>(Table2[[#This Row],[1M Return vs Nifty]]-AVERAGE(Table2[1M Return vs Nifty]))/_xlfn.STDEV.P(Table2[1M Return vs Nifty])</f>
        <v>-0.39383304121382462</v>
      </c>
      <c r="K287">
        <v>24.5373473237069</v>
      </c>
      <c r="L287">
        <f>(Table2[[#This Row],[6M Return vs Nifty]]-AVERAGE(Table2[6M Return vs Nifty]))/_xlfn.STDEV.P(Table2[6M Return vs Nifty])</f>
        <v>0.51588086853619408</v>
      </c>
      <c r="M287">
        <v>-1.8923015680942401</v>
      </c>
      <c r="N287">
        <f>(Table2[[#This Row],[1W Return vs Nifty]]-AVERAGE(Table2[1W Return vs Nifty]))/_xlfn.STDEV.P(Table2[1W Return vs Nifty])</f>
        <v>-0.76788656898986973</v>
      </c>
      <c r="O287">
        <v>5296.7</v>
      </c>
      <c r="P287">
        <v>5093.5636486850199</v>
      </c>
      <c r="Q287">
        <v>4633.4054041301997</v>
      </c>
      <c r="R287">
        <v>43.440721981792599</v>
      </c>
      <c r="S287" s="1">
        <f>(Table2[[#This Row],[Close Price]]-Table2[[#This Row],[20D EMA]])/Table2[[#This Row],[20D EMA]]</f>
        <v>-1.0015670134234558E-2</v>
      </c>
      <c r="T287" s="1">
        <f>(Table2[[#This Row],[Close Price]]-Table2[[#This Row],[50D EMA]])/Table2[[#This Row],[50D EMA]]</f>
        <v>2.9465883155053302E-2</v>
      </c>
      <c r="U287" s="1">
        <f>(Table2[[#This Row],[Close Price]]-Table2[[#This Row],[200D EMA]])/Table2[[#This Row],[200D EMA]]</f>
        <v>0.13170541807669803</v>
      </c>
      <c r="V287">
        <v>0.948163353586711</v>
      </c>
      <c r="W287">
        <v>5225</v>
      </c>
      <c r="X287">
        <v>5345</v>
      </c>
      <c r="Y287">
        <v>5225</v>
      </c>
      <c r="Z287">
        <v>5375.95</v>
      </c>
      <c r="AA287">
        <v>5225</v>
      </c>
      <c r="AB287">
        <v>5375.95</v>
      </c>
      <c r="AC287" s="1">
        <f>(Table2[[#This Row],[Close Price]]/Table2[[#This Row],[Day Low]])-1</f>
        <v>3.5693779904304446E-3</v>
      </c>
      <c r="AD287" s="1">
        <f>(Table2[[#This Row],[Day High]]/Table2[[#This Row],[Close Price]])-1</f>
        <v>1.9328139749983375E-2</v>
      </c>
      <c r="AE287" s="1">
        <f>(Table2[[#This Row],[Close Price]]/Table2[[#This Row],[Current Week Low]])-1</f>
        <v>3.5693779904304446E-3</v>
      </c>
      <c r="AF287" s="1">
        <f>(Table2[[#This Row],[Current Week High]]/Table2[[#This Row],[Close Price]])-1</f>
        <v>2.5230516910930367E-2</v>
      </c>
      <c r="AG287" s="1">
        <f>(Table2[[#This Row],[Close Price]]/Table2[[#This Row],[Current Month Low]])-1</f>
        <v>3.5693779904304446E-3</v>
      </c>
      <c r="AH287" s="1">
        <f>(Table2[[#This Row],[Current Month High]]/Table2[[#This Row],[Close Price]])-1</f>
        <v>2.5230516910930367E-2</v>
      </c>
      <c r="AI287">
        <v>8.4168470435669995</v>
      </c>
      <c r="AJ287">
        <v>43.241729723823298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0.11</v>
      </c>
      <c r="AM287" t="s">
        <v>3217</v>
      </c>
      <c r="AN287">
        <v>-0.49</v>
      </c>
      <c r="AO287" t="s">
        <v>3218</v>
      </c>
      <c r="AP287">
        <v>5.5107927069183001E-2</v>
      </c>
      <c r="AQ287">
        <f>(Table2[[#This Row],[Sharpe Ratio]]-AVERAGE(Table2[Sharpe Ratio]))/_xlfn.STDEV.P(Table2[Sharpe Ratio])</f>
        <v>-5.2117250092845374E-2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-0.959502498495867</v>
      </c>
      <c r="AS287">
        <f>_xlfn.RANK.AVG(Table2[[#This Row],[1Y Return vs Nifty Z-Score]],Table2[1Y Return vs Nifty Z-Score])</f>
        <v>395</v>
      </c>
      <c r="AT287">
        <f>_xlfn.RANK.AVG(Table2[[#This Row],[6M Return vs Nifty Z-Score]],Table2[6M Return vs Nifty Z-Score])</f>
        <v>165</v>
      </c>
      <c r="AU287">
        <f>_xlfn.RANK.AVG(Table2[[#This Row],[Sharpe Ratio Z-Score]],Table2[Sharpe Ratio Z-Score])</f>
        <v>369</v>
      </c>
      <c r="AV287">
        <f>(Table2[[#This Row],[Rank 1Y]]+Table2[[#This Row],[Rank 6M]]+Table2[[#This Row],[Rank Sharpe]])/3</f>
        <v>309.66666666666669</v>
      </c>
    </row>
    <row r="288" spans="1:48" x14ac:dyDescent="0.3">
      <c r="A288" t="s">
        <v>159</v>
      </c>
      <c r="B288" t="s">
        <v>160</v>
      </c>
      <c r="C288" t="s">
        <v>3171</v>
      </c>
      <c r="D288" t="s">
        <v>144</v>
      </c>
      <c r="E288">
        <v>165384.59970240001</v>
      </c>
      <c r="F288">
        <v>501.15</v>
      </c>
      <c r="G288">
        <v>14.157089355476399</v>
      </c>
      <c r="H288">
        <f>(Table2[[#This Row],[1Y Return vs Nifty]]-AVERAGE(Table2[1Y Return vs Nifty]))/_xlfn.STDEV.P(Table2[1Y Return vs Nifty])</f>
        <v>-4.7561466730386873E-2</v>
      </c>
      <c r="I288">
        <v>8.7359651257478799</v>
      </c>
      <c r="J288">
        <f>(Table2[[#This Row],[1M Return vs Nifty]]-AVERAGE(Table2[1M Return vs Nifty]))/_xlfn.STDEV.P(Table2[1M Return vs Nifty])</f>
        <v>1.0083981292459328</v>
      </c>
      <c r="K288">
        <v>-14.7993429859996</v>
      </c>
      <c r="L288">
        <f>(Table2[[#This Row],[6M Return vs Nifty]]-AVERAGE(Table2[6M Return vs Nifty]))/_xlfn.STDEV.P(Table2[6M Return vs Nifty])</f>
        <v>-0.71189562355050007</v>
      </c>
      <c r="M288">
        <v>1.34210864978704</v>
      </c>
      <c r="N288">
        <f>(Table2[[#This Row],[1W Return vs Nifty]]-AVERAGE(Table2[1W Return vs Nifty]))/_xlfn.STDEV.P(Table2[1W Return vs Nifty])</f>
        <v>-0.1299053048242593</v>
      </c>
      <c r="O288">
        <v>478.55</v>
      </c>
      <c r="P288">
        <v>477.76804443306997</v>
      </c>
      <c r="Q288">
        <v>454.02462225781102</v>
      </c>
      <c r="R288">
        <v>70.650677051658505</v>
      </c>
      <c r="S288" s="1">
        <f>(Table2[[#This Row],[Close Price]]-Table2[[#This Row],[20D EMA]])/Table2[[#This Row],[20D EMA]]</f>
        <v>4.7225995193814575E-2</v>
      </c>
      <c r="T288" s="1">
        <f>(Table2[[#This Row],[Close Price]]-Table2[[#This Row],[50D EMA]])/Table2[[#This Row],[50D EMA]]</f>
        <v>4.8939973778856526E-2</v>
      </c>
      <c r="U288" s="1">
        <f>(Table2[[#This Row],[Close Price]]-Table2[[#This Row],[200D EMA]])/Table2[[#This Row],[200D EMA]]</f>
        <v>0.10379476229249418</v>
      </c>
      <c r="V288">
        <v>1.2145213795254399</v>
      </c>
      <c r="W288">
        <v>494.15</v>
      </c>
      <c r="X288">
        <v>504.25</v>
      </c>
      <c r="Y288">
        <v>490</v>
      </c>
      <c r="Z288">
        <v>504.25</v>
      </c>
      <c r="AA288">
        <v>490</v>
      </c>
      <c r="AB288">
        <v>504.25</v>
      </c>
      <c r="AC288" s="1">
        <f>(Table2[[#This Row],[Close Price]]/Table2[[#This Row],[Day Low]])-1</f>
        <v>1.4165739148031875E-2</v>
      </c>
      <c r="AD288" s="1">
        <f>(Table2[[#This Row],[Day High]]/Table2[[#This Row],[Close Price]])-1</f>
        <v>6.1857727227376813E-3</v>
      </c>
      <c r="AE288" s="1">
        <f>(Table2[[#This Row],[Close Price]]/Table2[[#This Row],[Current Week Low]])-1</f>
        <v>2.2755102040816322E-2</v>
      </c>
      <c r="AF288" s="1">
        <f>(Table2[[#This Row],[Current Week High]]/Table2[[#This Row],[Close Price]])-1</f>
        <v>6.1857727227376813E-3</v>
      </c>
      <c r="AG288" s="1">
        <f>(Table2[[#This Row],[Close Price]]/Table2[[#This Row],[Current Month Low]])-1</f>
        <v>2.2755102040816322E-2</v>
      </c>
      <c r="AH288" s="1">
        <f>(Table2[[#This Row],[Current Month High]]/Table2[[#This Row],[Close Price]])-1</f>
        <v>6.1857727227376813E-3</v>
      </c>
      <c r="AI288">
        <v>15.7338122318667</v>
      </c>
      <c r="AJ288">
        <v>42.493602502132497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-0.02</v>
      </c>
      <c r="AM288" t="s">
        <v>3218</v>
      </c>
      <c r="AN288">
        <v>8.6</v>
      </c>
      <c r="AO288" t="s">
        <v>3217</v>
      </c>
      <c r="AP288">
        <v>0.20493354852406401</v>
      </c>
      <c r="AQ288">
        <f>(Table2[[#This Row],[Sharpe Ratio]]-AVERAGE(Table2[Sharpe Ratio]))/_xlfn.STDEV.P(Table2[Sharpe Ratio])</f>
        <v>1.6917658122160022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1.8108015463567888</v>
      </c>
      <c r="AS288">
        <f>_xlfn.RANK.AVG(Table2[[#This Row],[1Y Return vs Nifty Z-Score]],Table2[1Y Return vs Nifty Z-Score])</f>
        <v>323</v>
      </c>
      <c r="AT288">
        <f>_xlfn.RANK.AVG(Table2[[#This Row],[6M Return vs Nifty Z-Score]],Table2[6M Return vs Nifty Z-Score])</f>
        <v>581</v>
      </c>
      <c r="AU288">
        <f>_xlfn.RANK.AVG(Table2[[#This Row],[Sharpe Ratio Z-Score]],Table2[Sharpe Ratio Z-Score])</f>
        <v>26</v>
      </c>
      <c r="AV288">
        <f>(Table2[[#This Row],[Rank 1Y]]+Table2[[#This Row],[Rank 6M]]+Table2[[#This Row],[Rank Sharpe]])/3</f>
        <v>310</v>
      </c>
    </row>
    <row r="289" spans="1:48" x14ac:dyDescent="0.3">
      <c r="A289" t="s">
        <v>1851</v>
      </c>
      <c r="B289" t="s">
        <v>1852</v>
      </c>
      <c r="C289" t="s">
        <v>3176</v>
      </c>
      <c r="D289" t="s">
        <v>217</v>
      </c>
      <c r="E289">
        <v>4277.1819487499997</v>
      </c>
      <c r="F289">
        <v>660.4</v>
      </c>
      <c r="G289">
        <v>30.9201951837235</v>
      </c>
      <c r="H289">
        <f>(Table2[[#This Row],[1Y Return vs Nifty]]-AVERAGE(Table2[1Y Return vs Nifty]))/_xlfn.STDEV.P(Table2[1Y Return vs Nifty])</f>
        <v>0.27968826427499471</v>
      </c>
      <c r="I289">
        <v>1.4818587234518199</v>
      </c>
      <c r="J289">
        <f>(Table2[[#This Row],[1M Return vs Nifty]]-AVERAGE(Table2[1M Return vs Nifty]))/_xlfn.STDEV.P(Table2[1M Return vs Nifty])</f>
        <v>0.24041979963437032</v>
      </c>
      <c r="K289">
        <v>2.7969401407818202</v>
      </c>
      <c r="L289">
        <f>(Table2[[#This Row],[6M Return vs Nifty]]-AVERAGE(Table2[6M Return vs Nifty]))/_xlfn.STDEV.P(Table2[6M Return vs Nifty])</f>
        <v>-0.16268056246964904</v>
      </c>
      <c r="M289">
        <v>5.2761556676456802</v>
      </c>
      <c r="N289">
        <f>(Table2[[#This Row],[1W Return vs Nifty]]-AVERAGE(Table2[1W Return vs Nifty]))/_xlfn.STDEV.P(Table2[1W Return vs Nifty])</f>
        <v>0.64607798754379919</v>
      </c>
      <c r="O289">
        <v>635.28</v>
      </c>
      <c r="P289">
        <v>658.63302017182298</v>
      </c>
      <c r="Q289">
        <v>639.68466956000304</v>
      </c>
      <c r="R289">
        <v>65.997383971757998</v>
      </c>
      <c r="S289" s="1">
        <f>(Table2[[#This Row],[Close Price]]-Table2[[#This Row],[20D EMA]])/Table2[[#This Row],[20D EMA]]</f>
        <v>3.954161944339505E-2</v>
      </c>
      <c r="T289" s="1">
        <f>(Table2[[#This Row],[Close Price]]-Table2[[#This Row],[50D EMA]])/Table2[[#This Row],[50D EMA]]</f>
        <v>2.682798727151629E-3</v>
      </c>
      <c r="U289" s="1">
        <f>(Table2[[#This Row],[Close Price]]-Table2[[#This Row],[200D EMA]])/Table2[[#This Row],[200D EMA]]</f>
        <v>3.2383659364926855E-2</v>
      </c>
      <c r="V289">
        <v>0.58258711188600598</v>
      </c>
      <c r="W289">
        <v>651.79999999999995</v>
      </c>
      <c r="X289">
        <v>675</v>
      </c>
      <c r="Y289">
        <v>624</v>
      </c>
      <c r="Z289">
        <v>675</v>
      </c>
      <c r="AA289">
        <v>624</v>
      </c>
      <c r="AB289">
        <v>675</v>
      </c>
      <c r="AC289" s="1">
        <f>(Table2[[#This Row],[Close Price]]/Table2[[#This Row],[Day Low]])-1</f>
        <v>1.3194231359312747E-2</v>
      </c>
      <c r="AD289" s="1">
        <f>(Table2[[#This Row],[Day High]]/Table2[[#This Row],[Close Price]])-1</f>
        <v>2.2107813446396118E-2</v>
      </c>
      <c r="AE289" s="1">
        <f>(Table2[[#This Row],[Close Price]]/Table2[[#This Row],[Current Week Low]])-1</f>
        <v>5.8333333333333348E-2</v>
      </c>
      <c r="AF289" s="1">
        <f>(Table2[[#This Row],[Current Week High]]/Table2[[#This Row],[Close Price]])-1</f>
        <v>2.2107813446396118E-2</v>
      </c>
      <c r="AG289" s="1">
        <f>(Table2[[#This Row],[Close Price]]/Table2[[#This Row],[Current Month Low]])-1</f>
        <v>5.8333333333333348E-2</v>
      </c>
      <c r="AH289" s="1">
        <f>(Table2[[#This Row],[Current Month High]]/Table2[[#This Row],[Close Price]])-1</f>
        <v>2.2107813446396118E-2</v>
      </c>
      <c r="AI289">
        <v>25.287704421562601</v>
      </c>
      <c r="AJ289">
        <v>52.411723978767498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-0.05</v>
      </c>
      <c r="AM289" t="s">
        <v>3218</v>
      </c>
      <c r="AN289">
        <v>5.72</v>
      </c>
      <c r="AO289" t="s">
        <v>3217</v>
      </c>
      <c r="AP289">
        <v>5.9635975081339998E-2</v>
      </c>
      <c r="AQ289">
        <f>(Table2[[#This Row],[Sharpe Ratio]]-AVERAGE(Table2[Sharpe Ratio]))/_xlfn.STDEV.P(Table2[Sharpe Ratio])</f>
        <v>5.8659426330688808E-4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221</v>
      </c>
      <c r="AT289">
        <f>_xlfn.RANK.AVG(Table2[[#This Row],[6M Return vs Nifty Z-Score]],Table2[6M Return vs Nifty Z-Score])</f>
        <v>356</v>
      </c>
      <c r="AU289">
        <f>_xlfn.RANK.AVG(Table2[[#This Row],[Sharpe Ratio Z-Score]],Table2[Sharpe Ratio Z-Score])</f>
        <v>358</v>
      </c>
      <c r="AV289">
        <f>(Table2[[#This Row],[Rank 1Y]]+Table2[[#This Row],[Rank 6M]]+Table2[[#This Row],[Rank Sharpe]])/3</f>
        <v>311.66666666666669</v>
      </c>
    </row>
    <row r="290" spans="1:48" x14ac:dyDescent="0.3">
      <c r="A290" t="s">
        <v>1282</v>
      </c>
      <c r="B290" t="s">
        <v>1283</v>
      </c>
      <c r="C290" t="s">
        <v>3174</v>
      </c>
      <c r="D290" t="s">
        <v>46</v>
      </c>
      <c r="E290">
        <v>9299.9175396999999</v>
      </c>
      <c r="F290">
        <v>1427</v>
      </c>
      <c r="G290">
        <v>48.166394907371398</v>
      </c>
      <c r="H290">
        <f>(Table2[[#This Row],[1Y Return vs Nifty]]-AVERAGE(Table2[1Y Return vs Nifty]))/_xlfn.STDEV.P(Table2[1Y Return vs Nifty])</f>
        <v>0.61636896522950446</v>
      </c>
      <c r="I290">
        <v>-1.55616049935697</v>
      </c>
      <c r="J290">
        <f>(Table2[[#This Row],[1M Return vs Nifty]]-AVERAGE(Table2[1M Return vs Nifty]))/_xlfn.STDEV.P(Table2[1M Return vs Nifty])</f>
        <v>-8.1209467799869622E-2</v>
      </c>
      <c r="K290">
        <v>-12.418692619588599</v>
      </c>
      <c r="L290">
        <f>(Table2[[#This Row],[6M Return vs Nifty]]-AVERAGE(Table2[6M Return vs Nifty]))/_xlfn.STDEV.P(Table2[6M Return vs Nifty])</f>
        <v>-0.63759078161427452</v>
      </c>
      <c r="M290">
        <v>3.7346474184749301</v>
      </c>
      <c r="N290">
        <f>(Table2[[#This Row],[1W Return vs Nifty]]-AVERAGE(Table2[1W Return vs Nifty]))/_xlfn.STDEV.P(Table2[1W Return vs Nifty])</f>
        <v>0.34201841708773967</v>
      </c>
      <c r="O290">
        <v>1332.44</v>
      </c>
      <c r="P290">
        <v>1383.72950821059</v>
      </c>
      <c r="Q290">
        <v>1350.25360804051</v>
      </c>
      <c r="R290">
        <v>75.653080860476294</v>
      </c>
      <c r="S290" s="1">
        <f>(Table2[[#This Row],[Close Price]]-Table2[[#This Row],[20D EMA]])/Table2[[#This Row],[20D EMA]]</f>
        <v>7.0967548257332369E-2</v>
      </c>
      <c r="T290" s="1">
        <f>(Table2[[#This Row],[Close Price]]-Table2[[#This Row],[50D EMA]])/Table2[[#This Row],[50D EMA]]</f>
        <v>3.1270917858336716E-2</v>
      </c>
      <c r="U290" s="1">
        <f>(Table2[[#This Row],[Close Price]]-Table2[[#This Row],[200D EMA]])/Table2[[#This Row],[200D EMA]]</f>
        <v>5.6838501672929767E-2</v>
      </c>
      <c r="V290">
        <v>0.71895046353180003</v>
      </c>
      <c r="W290">
        <v>1394.05</v>
      </c>
      <c r="X290">
        <v>1436.95</v>
      </c>
      <c r="Y290">
        <v>1333.05</v>
      </c>
      <c r="Z290">
        <v>1436.95</v>
      </c>
      <c r="AA290">
        <v>1333.05</v>
      </c>
      <c r="AB290">
        <v>1436.95</v>
      </c>
      <c r="AC290" s="1">
        <f>(Table2[[#This Row],[Close Price]]/Table2[[#This Row],[Day Low]])-1</f>
        <v>2.363616799971302E-2</v>
      </c>
      <c r="AD290" s="1">
        <f>(Table2[[#This Row],[Day High]]/Table2[[#This Row],[Close Price]])-1</f>
        <v>6.9726699369305756E-3</v>
      </c>
      <c r="AE290" s="1">
        <f>(Table2[[#This Row],[Close Price]]/Table2[[#This Row],[Current Week Low]])-1</f>
        <v>7.0477476463748578E-2</v>
      </c>
      <c r="AF290" s="1">
        <f>(Table2[[#This Row],[Current Week High]]/Table2[[#This Row],[Close Price]])-1</f>
        <v>6.9726699369305756E-3</v>
      </c>
      <c r="AG290" s="1">
        <f>(Table2[[#This Row],[Close Price]]/Table2[[#This Row],[Current Month Low]])-1</f>
        <v>7.0477476463748578E-2</v>
      </c>
      <c r="AH290" s="1">
        <f>(Table2[[#This Row],[Current Month High]]/Table2[[#This Row],[Close Price]])-1</f>
        <v>6.9726699369305756E-3</v>
      </c>
      <c r="AI290">
        <v>31.737911702873099</v>
      </c>
      <c r="AJ290">
        <v>77.245062725127298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0</v>
      </c>
      <c r="AM290" t="s">
        <v>3216</v>
      </c>
      <c r="AN290">
        <v>19.14</v>
      </c>
      <c r="AO290" t="s">
        <v>3217</v>
      </c>
      <c r="AP290">
        <v>9.6995914820625001E-2</v>
      </c>
      <c r="AQ290">
        <f>(Table2[[#This Row],[Sharpe Ratio]]-AVERAGE(Table2[Sharpe Ratio]))/_xlfn.STDEV.P(Table2[Sharpe Ratio])</f>
        <v>0.43543455609764675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146</v>
      </c>
      <c r="AT290">
        <f>_xlfn.RANK.AVG(Table2[[#This Row],[6M Return vs Nifty Z-Score]],Table2[6M Return vs Nifty Z-Score])</f>
        <v>554</v>
      </c>
      <c r="AU290">
        <f>_xlfn.RANK.AVG(Table2[[#This Row],[Sharpe Ratio Z-Score]],Table2[Sharpe Ratio Z-Score])</f>
        <v>237</v>
      </c>
      <c r="AV290">
        <f>(Table2[[#This Row],[Rank 1Y]]+Table2[[#This Row],[Rank 6M]]+Table2[[#This Row],[Rank Sharpe]])/3</f>
        <v>312.33333333333331</v>
      </c>
    </row>
    <row r="291" spans="1:48" x14ac:dyDescent="0.3">
      <c r="A291" t="s">
        <v>1118</v>
      </c>
      <c r="B291" t="s">
        <v>1119</v>
      </c>
      <c r="C291" t="s">
        <v>3180</v>
      </c>
      <c r="D291" t="s">
        <v>114</v>
      </c>
      <c r="E291">
        <v>11441.0442915</v>
      </c>
      <c r="F291">
        <v>827.85</v>
      </c>
      <c r="G291">
        <v>51.817333759802601</v>
      </c>
      <c r="H291">
        <f>(Table2[[#This Row],[1Y Return vs Nifty]]-AVERAGE(Table2[1Y Return vs Nifty]))/_xlfn.STDEV.P(Table2[1Y Return vs Nifty])</f>
        <v>0.68764267605712037</v>
      </c>
      <c r="I291">
        <v>-14.320677162730099</v>
      </c>
      <c r="J291">
        <f>(Table2[[#This Row],[1M Return vs Nifty]]-AVERAGE(Table2[1M Return vs Nifty]))/_xlfn.STDEV.P(Table2[1M Return vs Nifty])</f>
        <v>-1.4325643613996464</v>
      </c>
      <c r="K291">
        <v>10.355219384549301</v>
      </c>
      <c r="L291">
        <f>(Table2[[#This Row],[6M Return vs Nifty]]-AVERAGE(Table2[6M Return vs Nifty]))/_xlfn.STDEV.P(Table2[6M Return vs Nifty])</f>
        <v>7.3228394360780075E-2</v>
      </c>
      <c r="M291">
        <v>-2.8032950183438898</v>
      </c>
      <c r="N291">
        <f>(Table2[[#This Row],[1W Return vs Nifty]]-AVERAGE(Table2[1W Return vs Nifty]))/_xlfn.STDEV.P(Table2[1W Return vs Nifty])</f>
        <v>-0.94757829449325359</v>
      </c>
      <c r="O291">
        <v>842.08</v>
      </c>
      <c r="P291">
        <v>835.46053150858404</v>
      </c>
      <c r="Q291">
        <v>728.08040875911695</v>
      </c>
      <c r="R291">
        <v>46.484462975682199</v>
      </c>
      <c r="S291" s="1">
        <f>(Table2[[#This Row],[Close Price]]-Table2[[#This Row],[20D EMA]])/Table2[[#This Row],[20D EMA]]</f>
        <v>-1.6898631958958788E-2</v>
      </c>
      <c r="T291" s="1">
        <f>(Table2[[#This Row],[Close Price]]-Table2[[#This Row],[50D EMA]])/Table2[[#This Row],[50D EMA]]</f>
        <v>-9.1093848501038639E-3</v>
      </c>
      <c r="U291" s="1">
        <f>(Table2[[#This Row],[Close Price]]-Table2[[#This Row],[200D EMA]])/Table2[[#This Row],[200D EMA]]</f>
        <v>0.13703100652154962</v>
      </c>
      <c r="V291">
        <v>0.48627431185859499</v>
      </c>
      <c r="W291">
        <v>817.6</v>
      </c>
      <c r="X291">
        <v>835.25</v>
      </c>
      <c r="Y291">
        <v>806.55</v>
      </c>
      <c r="Z291">
        <v>835.25</v>
      </c>
      <c r="AA291">
        <v>806.55</v>
      </c>
      <c r="AB291">
        <v>835.25</v>
      </c>
      <c r="AC291" s="1">
        <f>(Table2[[#This Row],[Close Price]]/Table2[[#This Row],[Day Low]])-1</f>
        <v>1.2536692759295587E-2</v>
      </c>
      <c r="AD291" s="1">
        <f>(Table2[[#This Row],[Day High]]/Table2[[#This Row],[Close Price]])-1</f>
        <v>8.9388174186144642E-3</v>
      </c>
      <c r="AE291" s="1">
        <f>(Table2[[#This Row],[Close Price]]/Table2[[#This Row],[Current Week Low]])-1</f>
        <v>2.6408778129068278E-2</v>
      </c>
      <c r="AF291" s="1">
        <f>(Table2[[#This Row],[Current Week High]]/Table2[[#This Row],[Close Price]])-1</f>
        <v>8.9388174186144642E-3</v>
      </c>
      <c r="AG291" s="1">
        <f>(Table2[[#This Row],[Close Price]]/Table2[[#This Row],[Current Month Low]])-1</f>
        <v>2.6408778129068278E-2</v>
      </c>
      <c r="AH291" s="1">
        <f>(Table2[[#This Row],[Current Month High]]/Table2[[#This Row],[Close Price]])-1</f>
        <v>8.9388174186144642E-3</v>
      </c>
      <c r="AI291">
        <v>18.378933381651201</v>
      </c>
      <c r="AJ291">
        <v>89.417686763528195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0.22</v>
      </c>
      <c r="AM291" t="s">
        <v>3217</v>
      </c>
      <c r="AN291">
        <v>-5.79</v>
      </c>
      <c r="AO291" t="s">
        <v>3218</v>
      </c>
      <c r="AQ291">
        <f>(Table2[[#This Row],[Sharpe Ratio]]-AVERAGE(Table2[Sharpe Ratio]))/_xlfn.STDEV.P(Table2[Sharpe Ratio])</f>
        <v>-0.69354145832708192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-2.3128130438020813</v>
      </c>
      <c r="AS291">
        <f>_xlfn.RANK.AVG(Table2[[#This Row],[1Y Return vs Nifty Z-Score]],Table2[1Y Return vs Nifty Z-Score])</f>
        <v>131</v>
      </c>
      <c r="AT291">
        <f>_xlfn.RANK.AVG(Table2[[#This Row],[6M Return vs Nifty Z-Score]],Table2[6M Return vs Nifty Z-Score])</f>
        <v>268</v>
      </c>
      <c r="AU291">
        <f>_xlfn.RANK.AVG(Table2[[#This Row],[Sharpe Ratio Z-Score]],Table2[Sharpe Ratio Z-Score])</f>
        <v>538.5</v>
      </c>
      <c r="AV291">
        <f>(Table2[[#This Row],[Rank 1Y]]+Table2[[#This Row],[Rank 6M]]+Table2[[#This Row],[Rank Sharpe]])/3</f>
        <v>312.5</v>
      </c>
    </row>
    <row r="292" spans="1:48" x14ac:dyDescent="0.3">
      <c r="A292" t="s">
        <v>776</v>
      </c>
      <c r="B292" t="s">
        <v>777</v>
      </c>
      <c r="C292" t="s">
        <v>3169</v>
      </c>
      <c r="D292" t="s">
        <v>285</v>
      </c>
      <c r="E292">
        <v>21000.057334704001</v>
      </c>
      <c r="F292">
        <v>212.31</v>
      </c>
      <c r="G292">
        <v>28.844700900452501</v>
      </c>
      <c r="H292">
        <f>(Table2[[#This Row],[1Y Return vs Nifty]]-AVERAGE(Table2[1Y Return vs Nifty]))/_xlfn.STDEV.P(Table2[1Y Return vs Nifty])</f>
        <v>0.23917041794850252</v>
      </c>
      <c r="I292">
        <v>-0.56826265323450997</v>
      </c>
      <c r="J292">
        <f>(Table2[[#This Row],[1M Return vs Nifty]]-AVERAGE(Table2[1M Return vs Nifty]))/_xlfn.STDEV.P(Table2[1M Return vs Nifty])</f>
        <v>2.3377382132721593E-2</v>
      </c>
      <c r="K292">
        <v>5.42014453030031</v>
      </c>
      <c r="L292">
        <f>(Table2[[#This Row],[6M Return vs Nifty]]-AVERAGE(Table2[6M Return vs Nifty]))/_xlfn.STDEV.P(Table2[6M Return vs Nifty])</f>
        <v>-8.080512612683334E-2</v>
      </c>
      <c r="M292">
        <v>9.3556746234374302</v>
      </c>
      <c r="N292">
        <f>(Table2[[#This Row],[1W Return vs Nifty]]-AVERAGE(Table2[1W Return vs Nifty]))/_xlfn.STDEV.P(Table2[1W Return vs Nifty])</f>
        <v>1.4507553430056792</v>
      </c>
      <c r="O292">
        <v>203.36</v>
      </c>
      <c r="P292">
        <v>214.38405579763301</v>
      </c>
      <c r="Q292">
        <v>213.973230457509</v>
      </c>
      <c r="R292">
        <v>66.179071419041406</v>
      </c>
      <c r="S292" s="1">
        <f>(Table2[[#This Row],[Close Price]]-Table2[[#This Row],[20D EMA]])/Table2[[#This Row],[20D EMA]]</f>
        <v>4.4010621557828422E-2</v>
      </c>
      <c r="T292" s="1">
        <f>(Table2[[#This Row],[Close Price]]-Table2[[#This Row],[50D EMA]])/Table2[[#This Row],[50D EMA]]</f>
        <v>-9.6744871717083514E-3</v>
      </c>
      <c r="U292" s="1">
        <f>(Table2[[#This Row],[Close Price]]-Table2[[#This Row],[200D EMA]])/Table2[[#This Row],[200D EMA]]</f>
        <v>-7.7730772861294324E-3</v>
      </c>
      <c r="V292">
        <v>1.4834054843295299</v>
      </c>
      <c r="W292">
        <v>210.6</v>
      </c>
      <c r="X292">
        <v>218.2</v>
      </c>
      <c r="Y292">
        <v>199.2</v>
      </c>
      <c r="Z292">
        <v>218.2</v>
      </c>
      <c r="AA292">
        <v>199.2</v>
      </c>
      <c r="AB292">
        <v>218.2</v>
      </c>
      <c r="AC292" s="1">
        <f>(Table2[[#This Row],[Close Price]]/Table2[[#This Row],[Day Low]])-1</f>
        <v>8.1196581196580908E-3</v>
      </c>
      <c r="AD292" s="1">
        <f>(Table2[[#This Row],[Day High]]/Table2[[#This Row],[Close Price]])-1</f>
        <v>2.7742452074796198E-2</v>
      </c>
      <c r="AE292" s="1">
        <f>(Table2[[#This Row],[Close Price]]/Table2[[#This Row],[Current Week Low]])-1</f>
        <v>6.5813253012048323E-2</v>
      </c>
      <c r="AF292" s="1">
        <f>(Table2[[#This Row],[Current Week High]]/Table2[[#This Row],[Close Price]])-1</f>
        <v>2.7742452074796198E-2</v>
      </c>
      <c r="AG292" s="1">
        <f>(Table2[[#This Row],[Close Price]]/Table2[[#This Row],[Current Month Low]])-1</f>
        <v>6.5813253012048323E-2</v>
      </c>
      <c r="AH292" s="1">
        <f>(Table2[[#This Row],[Current Month High]]/Table2[[#This Row],[Close Price]])-1</f>
        <v>2.7742452074796198E-2</v>
      </c>
      <c r="AI292">
        <v>33.955065705807499</v>
      </c>
      <c r="AJ292">
        <v>53.903588256614697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-0.12</v>
      </c>
      <c r="AM292" t="s">
        <v>3218</v>
      </c>
      <c r="AN292">
        <v>11.58</v>
      </c>
      <c r="AO292" t="s">
        <v>3217</v>
      </c>
      <c r="AP292">
        <v>4.9395378879460002E-2</v>
      </c>
      <c r="AQ292">
        <f>(Table2[[#This Row],[Sharpe Ratio]]-AVERAGE(Table2[Sharpe Ratio]))/_xlfn.STDEV.P(Table2[Sharpe Ratio])</f>
        <v>-0.11860798735089842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231</v>
      </c>
      <c r="AT292">
        <f>_xlfn.RANK.AVG(Table2[[#This Row],[6M Return vs Nifty Z-Score]],Table2[6M Return vs Nifty Z-Score])</f>
        <v>317</v>
      </c>
      <c r="AU292">
        <f>_xlfn.RANK.AVG(Table2[[#This Row],[Sharpe Ratio Z-Score]],Table2[Sharpe Ratio Z-Score])</f>
        <v>390</v>
      </c>
      <c r="AV292">
        <f>(Table2[[#This Row],[Rank 1Y]]+Table2[[#This Row],[Rank 6M]]+Table2[[#This Row],[Rank Sharpe]])/3</f>
        <v>312.66666666666669</v>
      </c>
    </row>
    <row r="293" spans="1:48" x14ac:dyDescent="0.3">
      <c r="A293" t="s">
        <v>623</v>
      </c>
      <c r="B293" t="s">
        <v>624</v>
      </c>
      <c r="C293" t="s">
        <v>3175</v>
      </c>
      <c r="D293" t="s">
        <v>51</v>
      </c>
      <c r="E293">
        <v>31308.981363979899</v>
      </c>
      <c r="F293">
        <v>580.70000000000005</v>
      </c>
      <c r="G293">
        <v>32.4486124382356</v>
      </c>
      <c r="H293">
        <f>(Table2[[#This Row],[1Y Return vs Nifty]]-AVERAGE(Table2[1Y Return vs Nifty]))/_xlfn.STDEV.P(Table2[1Y Return vs Nifty])</f>
        <v>0.30952606047623549</v>
      </c>
      <c r="I293">
        <v>15.136484083064699</v>
      </c>
      <c r="J293">
        <f>(Table2[[#This Row],[1M Return vs Nifty]]-AVERAGE(Table2[1M Return vs Nifty]))/_xlfn.STDEV.P(Table2[1M Return vs Nifty])</f>
        <v>1.6860087934528261</v>
      </c>
      <c r="K293">
        <v>30.754744303848199</v>
      </c>
      <c r="L293">
        <f>(Table2[[#This Row],[6M Return vs Nifty]]-AVERAGE(Table2[6M Return vs Nifty]))/_xlfn.STDEV.P(Table2[6M Return vs Nifty])</f>
        <v>0.70993821789851885</v>
      </c>
      <c r="M293">
        <v>6.7275068115233401</v>
      </c>
      <c r="N293">
        <f>(Table2[[#This Row],[1W Return vs Nifty]]-AVERAGE(Table2[1W Return vs Nifty]))/_xlfn.STDEV.P(Table2[1W Return vs Nifty])</f>
        <v>0.9323542404446491</v>
      </c>
      <c r="O293">
        <v>523.97</v>
      </c>
      <c r="P293">
        <v>497.253623607414</v>
      </c>
      <c r="Q293">
        <v>455.20376714030402</v>
      </c>
      <c r="R293">
        <v>88.232082564278798</v>
      </c>
      <c r="S293" s="1">
        <f>(Table2[[#This Row],[Close Price]]-Table2[[#This Row],[20D EMA]])/Table2[[#This Row],[20D EMA]]</f>
        <v>0.10826955741740943</v>
      </c>
      <c r="T293" s="1">
        <f>(Table2[[#This Row],[Close Price]]-Table2[[#This Row],[50D EMA]])/Table2[[#This Row],[50D EMA]]</f>
        <v>0.16781451643772771</v>
      </c>
      <c r="U293" s="1">
        <f>(Table2[[#This Row],[Close Price]]-Table2[[#This Row],[200D EMA]])/Table2[[#This Row],[200D EMA]]</f>
        <v>0.27569243033310675</v>
      </c>
      <c r="V293">
        <v>1.0953943342580099</v>
      </c>
      <c r="W293">
        <v>571.65</v>
      </c>
      <c r="X293">
        <v>588</v>
      </c>
      <c r="Y293">
        <v>564</v>
      </c>
      <c r="Z293">
        <v>588</v>
      </c>
      <c r="AA293">
        <v>564</v>
      </c>
      <c r="AB293">
        <v>588</v>
      </c>
      <c r="AC293" s="1">
        <f>(Table2[[#This Row],[Close Price]]/Table2[[#This Row],[Day Low]])-1</f>
        <v>1.583136534592855E-2</v>
      </c>
      <c r="AD293" s="1">
        <f>(Table2[[#This Row],[Day High]]/Table2[[#This Row],[Close Price]])-1</f>
        <v>1.2571034957809424E-2</v>
      </c>
      <c r="AE293" s="1">
        <f>(Table2[[#This Row],[Close Price]]/Table2[[#This Row],[Current Week Low]])-1</f>
        <v>2.9609929078014297E-2</v>
      </c>
      <c r="AF293" s="1">
        <f>(Table2[[#This Row],[Current Week High]]/Table2[[#This Row],[Close Price]])-1</f>
        <v>1.2571034957809424E-2</v>
      </c>
      <c r="AG293" s="1">
        <f>(Table2[[#This Row],[Close Price]]/Table2[[#This Row],[Current Month Low]])-1</f>
        <v>2.9609929078014297E-2</v>
      </c>
      <c r="AH293" s="1">
        <f>(Table2[[#This Row],[Current Month High]]/Table2[[#This Row],[Close Price]])-1</f>
        <v>1.2571034957809424E-2</v>
      </c>
      <c r="AI293">
        <v>1.2571034957809399</v>
      </c>
      <c r="AJ293">
        <v>60.925592351392503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0.19</v>
      </c>
      <c r="AM293" t="s">
        <v>3217</v>
      </c>
      <c r="AN293">
        <v>21.83</v>
      </c>
      <c r="AO293" t="s">
        <v>3217</v>
      </c>
      <c r="AP293">
        <v>-1.6099180367863002E-2</v>
      </c>
      <c r="AQ293">
        <f>(Table2[[#This Row],[Sharpe Ratio]]-AVERAGE(Table2[Sharpe Ratio]))/_xlfn.STDEV.P(Table2[Sharpe Ratio])</f>
        <v>-0.88092655099646922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2.7569007612757606</v>
      </c>
      <c r="AS293">
        <f>_xlfn.RANK.AVG(Table2[[#This Row],[1Y Return vs Nifty Z-Score]],Table2[1Y Return vs Nifty Z-Score])</f>
        <v>214</v>
      </c>
      <c r="AT293">
        <f>_xlfn.RANK.AVG(Table2[[#This Row],[6M Return vs Nifty Z-Score]],Table2[6M Return vs Nifty Z-Score])</f>
        <v>128</v>
      </c>
      <c r="AU293">
        <f>_xlfn.RANK.AVG(Table2[[#This Row],[Sharpe Ratio Z-Score]],Table2[Sharpe Ratio Z-Score])</f>
        <v>597</v>
      </c>
      <c r="AV293">
        <f>(Table2[[#This Row],[Rank 1Y]]+Table2[[#This Row],[Rank 6M]]+Table2[[#This Row],[Rank Sharpe]])/3</f>
        <v>313</v>
      </c>
    </row>
    <row r="294" spans="1:48" x14ac:dyDescent="0.3">
      <c r="A294" t="s">
        <v>459</v>
      </c>
      <c r="B294" t="s">
        <v>460</v>
      </c>
      <c r="C294" t="s">
        <v>3169</v>
      </c>
      <c r="D294" t="s">
        <v>461</v>
      </c>
      <c r="E294">
        <v>50895.002985840001</v>
      </c>
      <c r="F294">
        <v>339.3</v>
      </c>
      <c r="G294">
        <v>44.721793580834102</v>
      </c>
      <c r="H294">
        <f>(Table2[[#This Row],[1Y Return vs Nifty]]-AVERAGE(Table2[1Y Return vs Nifty]))/_xlfn.STDEV.P(Table2[1Y Return vs Nifty])</f>
        <v>0.54912338024783491</v>
      </c>
      <c r="I294">
        <v>-7.9243490916715106E-2</v>
      </c>
      <c r="J294">
        <f>(Table2[[#This Row],[1M Return vs Nifty]]-AVERAGE(Table2[1M Return vs Nifty]))/_xlfn.STDEV.P(Table2[1M Return vs Nifty])</f>
        <v>7.5148902785630009E-2</v>
      </c>
      <c r="K294">
        <v>1.9899875832904499</v>
      </c>
      <c r="L294">
        <f>(Table2[[#This Row],[6M Return vs Nifty]]-AVERAGE(Table2[6M Return vs Nifty]))/_xlfn.STDEV.P(Table2[6M Return vs Nifty])</f>
        <v>-0.18786715982994265</v>
      </c>
      <c r="M294">
        <v>0.200884928244427</v>
      </c>
      <c r="N294">
        <f>(Table2[[#This Row],[1W Return vs Nifty]]-AVERAGE(Table2[1W Return vs Nifty]))/_xlfn.STDEV.P(Table2[1W Return vs Nifty])</f>
        <v>-0.35500951348041165</v>
      </c>
      <c r="O294">
        <v>330.76</v>
      </c>
      <c r="P294">
        <v>335.57847594193902</v>
      </c>
      <c r="Q294">
        <v>318.24102248411998</v>
      </c>
      <c r="R294">
        <v>67.357353526784195</v>
      </c>
      <c r="S294" s="1">
        <f>(Table2[[#This Row],[Close Price]]-Table2[[#This Row],[20D EMA]])/Table2[[#This Row],[20D EMA]]</f>
        <v>2.5819325190470494E-2</v>
      </c>
      <c r="T294" s="1">
        <f>(Table2[[#This Row],[Close Price]]-Table2[[#This Row],[50D EMA]])/Table2[[#This Row],[50D EMA]]</f>
        <v>1.1089877107329381E-2</v>
      </c>
      <c r="U294" s="1">
        <f>(Table2[[#This Row],[Close Price]]-Table2[[#This Row],[200D EMA]])/Table2[[#This Row],[200D EMA]]</f>
        <v>6.6173045044596229E-2</v>
      </c>
      <c r="V294">
        <v>0.85725224036553804</v>
      </c>
      <c r="W294">
        <v>335.2</v>
      </c>
      <c r="X294">
        <v>340</v>
      </c>
      <c r="Y294">
        <v>335</v>
      </c>
      <c r="Z294">
        <v>342.95</v>
      </c>
      <c r="AA294">
        <v>335</v>
      </c>
      <c r="AB294">
        <v>342.95</v>
      </c>
      <c r="AC294" s="1">
        <f>(Table2[[#This Row],[Close Price]]/Table2[[#This Row],[Day Low]])-1</f>
        <v>1.2231503579952285E-2</v>
      </c>
      <c r="AD294" s="1">
        <f>(Table2[[#This Row],[Day High]]/Table2[[#This Row],[Close Price]])-1</f>
        <v>2.0630710285882703E-3</v>
      </c>
      <c r="AE294" s="1">
        <f>(Table2[[#This Row],[Close Price]]/Table2[[#This Row],[Current Week Low]])-1</f>
        <v>1.2835820895522376E-2</v>
      </c>
      <c r="AF294" s="1">
        <f>(Table2[[#This Row],[Current Week High]]/Table2[[#This Row],[Close Price]])-1</f>
        <v>1.0757441791924505E-2</v>
      </c>
      <c r="AG294" s="1">
        <f>(Table2[[#This Row],[Close Price]]/Table2[[#This Row],[Current Month Low]])-1</f>
        <v>1.2835820895522376E-2</v>
      </c>
      <c r="AH294" s="1">
        <f>(Table2[[#This Row],[Current Month High]]/Table2[[#This Row],[Close Price]])-1</f>
        <v>1.0757441791924505E-2</v>
      </c>
      <c r="AI294">
        <v>13.233127026230401</v>
      </c>
      <c r="AJ294">
        <v>66.896212493851394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0.11</v>
      </c>
      <c r="AM294" t="s">
        <v>3217</v>
      </c>
      <c r="AN294">
        <v>7.77</v>
      </c>
      <c r="AO294" t="s">
        <v>3217</v>
      </c>
      <c r="AP294">
        <v>3.4060595839053999E-2</v>
      </c>
      <c r="AQ294">
        <f>(Table2[[#This Row],[Sharpe Ratio]]-AVERAGE(Table2[Sharpe Ratio]))/_xlfn.STDEV.P(Table2[Sharpe Ratio])</f>
        <v>-0.29709593986974181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153</v>
      </c>
      <c r="AT294">
        <f>_xlfn.RANK.AVG(Table2[[#This Row],[6M Return vs Nifty Z-Score]],Table2[6M Return vs Nifty Z-Score])</f>
        <v>364</v>
      </c>
      <c r="AU294">
        <f>_xlfn.RANK.AVG(Table2[[#This Row],[Sharpe Ratio Z-Score]],Table2[Sharpe Ratio Z-Score])</f>
        <v>423</v>
      </c>
      <c r="AV294">
        <f>(Table2[[#This Row],[Rank 1Y]]+Table2[[#This Row],[Rank 6M]]+Table2[[#This Row],[Rank Sharpe]])/3</f>
        <v>313.33333333333331</v>
      </c>
    </row>
    <row r="295" spans="1:48" x14ac:dyDescent="0.3">
      <c r="A295" t="s">
        <v>599</v>
      </c>
      <c r="B295" t="s">
        <v>600</v>
      </c>
      <c r="C295" t="s">
        <v>3176</v>
      </c>
      <c r="D295" t="s">
        <v>426</v>
      </c>
      <c r="E295">
        <v>33117.289499999999</v>
      </c>
      <c r="F295">
        <v>521.45000000000005</v>
      </c>
      <c r="G295">
        <v>-4.7787290894211401</v>
      </c>
      <c r="H295">
        <f>(Table2[[#This Row],[1Y Return vs Nifty]]-AVERAGE(Table2[1Y Return vs Nifty]))/_xlfn.STDEV.P(Table2[1Y Return vs Nifty])</f>
        <v>-0.41722694256467324</v>
      </c>
      <c r="I295">
        <v>2.0494312719141199</v>
      </c>
      <c r="J295">
        <f>(Table2[[#This Row],[1M Return vs Nifty]]-AVERAGE(Table2[1M Return vs Nifty]))/_xlfn.STDEV.P(Table2[1M Return vs Nifty])</f>
        <v>0.30050761659325714</v>
      </c>
      <c r="K295">
        <v>4.2697384524310298</v>
      </c>
      <c r="L295">
        <f>(Table2[[#This Row],[6M Return vs Nifty]]-AVERAGE(Table2[6M Return vs Nifty]))/_xlfn.STDEV.P(Table2[6M Return vs Nifty])</f>
        <v>-0.11671159226928435</v>
      </c>
      <c r="M295">
        <v>0.57663700628981296</v>
      </c>
      <c r="N295">
        <f>(Table2[[#This Row],[1W Return vs Nifty]]-AVERAGE(Table2[1W Return vs Nifty]))/_xlfn.STDEV.P(Table2[1W Return vs Nifty])</f>
        <v>-0.28089313070405425</v>
      </c>
      <c r="O295">
        <v>500.76</v>
      </c>
      <c r="P295">
        <v>501.89936454023399</v>
      </c>
      <c r="Q295">
        <v>492.51920880795501</v>
      </c>
      <c r="R295">
        <v>68.7775050470742</v>
      </c>
      <c r="S295" s="1">
        <f>(Table2[[#This Row],[Close Price]]-Table2[[#This Row],[20D EMA]])/Table2[[#This Row],[20D EMA]]</f>
        <v>4.1317197859254043E-2</v>
      </c>
      <c r="T295" s="1">
        <f>(Table2[[#This Row],[Close Price]]-Table2[[#This Row],[50D EMA]])/Table2[[#This Row],[50D EMA]]</f>
        <v>3.895329789404188E-2</v>
      </c>
      <c r="U295" s="1">
        <f>(Table2[[#This Row],[Close Price]]-Table2[[#This Row],[200D EMA]])/Table2[[#This Row],[200D EMA]]</f>
        <v>5.8740432199723282E-2</v>
      </c>
      <c r="V295">
        <v>0.66273354601767698</v>
      </c>
      <c r="W295">
        <v>513.85</v>
      </c>
      <c r="X295">
        <v>524.75</v>
      </c>
      <c r="Y295">
        <v>506.35</v>
      </c>
      <c r="Z295">
        <v>524.75</v>
      </c>
      <c r="AA295">
        <v>506.35</v>
      </c>
      <c r="AB295">
        <v>524.75</v>
      </c>
      <c r="AC295" s="1">
        <f>(Table2[[#This Row],[Close Price]]/Table2[[#This Row],[Day Low]])-1</f>
        <v>1.4790308455775003E-2</v>
      </c>
      <c r="AD295" s="1">
        <f>(Table2[[#This Row],[Day High]]/Table2[[#This Row],[Close Price]])-1</f>
        <v>6.3285070476555294E-3</v>
      </c>
      <c r="AE295" s="1">
        <f>(Table2[[#This Row],[Close Price]]/Table2[[#This Row],[Current Week Low]])-1</f>
        <v>2.9821269872617906E-2</v>
      </c>
      <c r="AF295" s="1">
        <f>(Table2[[#This Row],[Current Week High]]/Table2[[#This Row],[Close Price]])-1</f>
        <v>6.3285070476555294E-3</v>
      </c>
      <c r="AG295" s="1">
        <f>(Table2[[#This Row],[Close Price]]/Table2[[#This Row],[Current Month Low]])-1</f>
        <v>2.9821269872617906E-2</v>
      </c>
      <c r="AH295" s="1">
        <f>(Table2[[#This Row],[Current Month High]]/Table2[[#This Row],[Close Price]])-1</f>
        <v>6.3285070476555294E-3</v>
      </c>
      <c r="AI295">
        <v>12.167993096174101</v>
      </c>
      <c r="AJ295">
        <v>24.3768634466309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0.09</v>
      </c>
      <c r="AM295" t="s">
        <v>3217</v>
      </c>
      <c r="AN295">
        <v>14.2</v>
      </c>
      <c r="AO295" t="s">
        <v>3217</v>
      </c>
      <c r="AP295">
        <v>0.123680984482478</v>
      </c>
      <c r="AQ295">
        <f>(Table2[[#This Row],[Sharpe Ratio]]-AVERAGE(Table2[Sharpe Ratio]))/_xlfn.STDEV.P(Table2[Sharpe Ratio])</f>
        <v>0.7460332410752426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457</v>
      </c>
      <c r="AT295">
        <f>_xlfn.RANK.AVG(Table2[[#This Row],[6M Return vs Nifty Z-Score]],Table2[6M Return vs Nifty Z-Score])</f>
        <v>331</v>
      </c>
      <c r="AU295">
        <f>_xlfn.RANK.AVG(Table2[[#This Row],[Sharpe Ratio Z-Score]],Table2[Sharpe Ratio Z-Score])</f>
        <v>155</v>
      </c>
      <c r="AV295">
        <f>(Table2[[#This Row],[Rank 1Y]]+Table2[[#This Row],[Rank 6M]]+Table2[[#This Row],[Rank Sharpe]])/3</f>
        <v>314.33333333333331</v>
      </c>
    </row>
    <row r="296" spans="1:48" x14ac:dyDescent="0.3">
      <c r="A296" t="s">
        <v>1761</v>
      </c>
      <c r="B296" t="s">
        <v>1762</v>
      </c>
      <c r="C296" t="s">
        <v>3173</v>
      </c>
      <c r="D296" t="s">
        <v>1763</v>
      </c>
      <c r="E296">
        <v>4692.2952799799996</v>
      </c>
      <c r="F296">
        <v>917.55</v>
      </c>
      <c r="G296">
        <v>31.886938614708701</v>
      </c>
      <c r="H296">
        <f>(Table2[[#This Row],[1Y Return vs Nifty]]-AVERAGE(Table2[1Y Return vs Nifty]))/_xlfn.STDEV.P(Table2[1Y Return vs Nifty])</f>
        <v>0.29856105139347877</v>
      </c>
      <c r="I296">
        <v>-4.1268585836624601</v>
      </c>
      <c r="J296">
        <f>(Table2[[#This Row],[1M Return vs Nifty]]-AVERAGE(Table2[1M Return vs Nifty]))/_xlfn.STDEV.P(Table2[1M Return vs Nifty])</f>
        <v>-0.35336434274017792</v>
      </c>
      <c r="K296">
        <v>0.92756158410357503</v>
      </c>
      <c r="L296">
        <f>(Table2[[#This Row],[6M Return vs Nifty]]-AVERAGE(Table2[6M Return vs Nifty]))/_xlfn.STDEV.P(Table2[6M Return vs Nifty])</f>
        <v>-0.22102759239590997</v>
      </c>
      <c r="M296">
        <v>4.4896648444245999</v>
      </c>
      <c r="N296">
        <f>(Table2[[#This Row],[1W Return vs Nifty]]-AVERAGE(Table2[1W Return vs Nifty]))/_xlfn.STDEV.P(Table2[1W Return vs Nifty])</f>
        <v>0.49094416843846583</v>
      </c>
      <c r="O296">
        <v>879.61</v>
      </c>
      <c r="P296">
        <v>913.86772273725796</v>
      </c>
      <c r="Q296">
        <v>885.06115085916099</v>
      </c>
      <c r="R296">
        <v>66.388724043617302</v>
      </c>
      <c r="S296" s="1">
        <f>(Table2[[#This Row],[Close Price]]-Table2[[#This Row],[20D EMA]])/Table2[[#This Row],[20D EMA]]</f>
        <v>4.3132752015097531E-2</v>
      </c>
      <c r="T296" s="1">
        <f>(Table2[[#This Row],[Close Price]]-Table2[[#This Row],[50D EMA]])/Table2[[#This Row],[50D EMA]]</f>
        <v>4.0293328795032472E-3</v>
      </c>
      <c r="U296" s="1">
        <f>(Table2[[#This Row],[Close Price]]-Table2[[#This Row],[200D EMA]])/Table2[[#This Row],[200D EMA]]</f>
        <v>3.670802758577852E-2</v>
      </c>
      <c r="V296">
        <v>0.62565976425298997</v>
      </c>
      <c r="W296">
        <v>882.85</v>
      </c>
      <c r="X296">
        <v>926.65</v>
      </c>
      <c r="Y296">
        <v>861.25</v>
      </c>
      <c r="Z296">
        <v>926.65</v>
      </c>
      <c r="AA296">
        <v>861.25</v>
      </c>
      <c r="AB296">
        <v>926.65</v>
      </c>
      <c r="AC296" s="1">
        <f>(Table2[[#This Row],[Close Price]]/Table2[[#This Row],[Day Low]])-1</f>
        <v>3.9304525117517031E-2</v>
      </c>
      <c r="AD296" s="1">
        <f>(Table2[[#This Row],[Day High]]/Table2[[#This Row],[Close Price]])-1</f>
        <v>9.9177156558225565E-3</v>
      </c>
      <c r="AE296" s="1">
        <f>(Table2[[#This Row],[Close Price]]/Table2[[#This Row],[Current Week Low]])-1</f>
        <v>6.5370101596516683E-2</v>
      </c>
      <c r="AF296" s="1">
        <f>(Table2[[#This Row],[Current Week High]]/Table2[[#This Row],[Close Price]])-1</f>
        <v>9.9177156558225565E-3</v>
      </c>
      <c r="AG296" s="1">
        <f>(Table2[[#This Row],[Close Price]]/Table2[[#This Row],[Current Month Low]])-1</f>
        <v>6.5370101596516683E-2</v>
      </c>
      <c r="AH296" s="1">
        <f>(Table2[[#This Row],[Current Month High]]/Table2[[#This Row],[Close Price]])-1</f>
        <v>9.9177156558225565E-3</v>
      </c>
      <c r="AI296">
        <v>30.892049479592401</v>
      </c>
      <c r="AJ296">
        <v>53.860987675022997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-0.09</v>
      </c>
      <c r="AM296" t="s">
        <v>3218</v>
      </c>
      <c r="AN296">
        <v>10.69</v>
      </c>
      <c r="AO296" t="s">
        <v>3217</v>
      </c>
      <c r="AP296">
        <v>6.0615114714682998E-2</v>
      </c>
      <c r="AQ296">
        <f>(Table2[[#This Row],[Sharpe Ratio]]-AVERAGE(Table2[Sharpe Ratio]))/_xlfn.STDEV.P(Table2[Sharpe Ratio])</f>
        <v>1.1983209913163258E-2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216</v>
      </c>
      <c r="AT296">
        <f>_xlfn.RANK.AVG(Table2[[#This Row],[6M Return vs Nifty Z-Score]],Table2[6M Return vs Nifty Z-Score])</f>
        <v>373</v>
      </c>
      <c r="AU296">
        <f>_xlfn.RANK.AVG(Table2[[#This Row],[Sharpe Ratio Z-Score]],Table2[Sharpe Ratio Z-Score])</f>
        <v>356</v>
      </c>
      <c r="AV296">
        <f>(Table2[[#This Row],[Rank 1Y]]+Table2[[#This Row],[Rank 6M]]+Table2[[#This Row],[Rank Sharpe]])/3</f>
        <v>315</v>
      </c>
    </row>
    <row r="297" spans="1:48" x14ac:dyDescent="0.3">
      <c r="A297" t="s">
        <v>1021</v>
      </c>
      <c r="B297" t="s">
        <v>1022</v>
      </c>
      <c r="C297" t="s">
        <v>3185</v>
      </c>
      <c r="D297" t="s">
        <v>494</v>
      </c>
      <c r="E297">
        <v>14092.7583761899</v>
      </c>
      <c r="F297">
        <v>714.35</v>
      </c>
      <c r="G297">
        <v>5.0632574213078403</v>
      </c>
      <c r="H297">
        <f>(Table2[[#This Row],[1Y Return vs Nifty]]-AVERAGE(Table2[1Y Return vs Nifty]))/_xlfn.STDEV.P(Table2[1Y Return vs Nifty])</f>
        <v>-0.22509145936755692</v>
      </c>
      <c r="I297">
        <v>-5.9626458028904601</v>
      </c>
      <c r="J297">
        <f>(Table2[[#This Row],[1M Return vs Nifty]]-AVERAGE(Table2[1M Return vs Nifty]))/_xlfn.STDEV.P(Table2[1M Return vs Nifty])</f>
        <v>-0.54771561413850378</v>
      </c>
      <c r="K297">
        <v>3.0564815987705001</v>
      </c>
      <c r="L297">
        <f>(Table2[[#This Row],[6M Return vs Nifty]]-AVERAGE(Table2[6M Return vs Nifty]))/_xlfn.STDEV.P(Table2[6M Return vs Nifty])</f>
        <v>-0.15457975636899504</v>
      </c>
      <c r="M297">
        <v>-0.437461766987573</v>
      </c>
      <c r="N297">
        <f>(Table2[[#This Row],[1W Return vs Nifty]]-AVERAGE(Table2[1W Return vs Nifty]))/_xlfn.STDEV.P(Table2[1W Return vs Nifty])</f>
        <v>-0.48092218508544532</v>
      </c>
      <c r="O297">
        <v>725.38</v>
      </c>
      <c r="P297">
        <v>759.17350666509299</v>
      </c>
      <c r="Q297">
        <v>739.18886526812901</v>
      </c>
      <c r="R297">
        <v>72.059112364190497</v>
      </c>
      <c r="S297" s="1">
        <f>(Table2[[#This Row],[Close Price]]-Table2[[#This Row],[20D EMA]])/Table2[[#This Row],[20D EMA]]</f>
        <v>-1.5205823154760226E-2</v>
      </c>
      <c r="T297" s="1">
        <f>(Table2[[#This Row],[Close Price]]-Table2[[#This Row],[50D EMA]])/Table2[[#This Row],[50D EMA]]</f>
        <v>-5.9042506451514931E-2</v>
      </c>
      <c r="U297" s="1">
        <f>(Table2[[#This Row],[Close Price]]-Table2[[#This Row],[200D EMA]])/Table2[[#This Row],[200D EMA]]</f>
        <v>-3.3602867190266832E-2</v>
      </c>
      <c r="V297">
        <v>0.44902727605305298</v>
      </c>
      <c r="W297">
        <v>711.05</v>
      </c>
      <c r="X297">
        <v>755.5</v>
      </c>
      <c r="Y297">
        <v>705.5</v>
      </c>
      <c r="Z297">
        <v>755.5</v>
      </c>
      <c r="AA297">
        <v>705.5</v>
      </c>
      <c r="AB297">
        <v>755.5</v>
      </c>
      <c r="AC297" s="1">
        <f>(Table2[[#This Row],[Close Price]]/Table2[[#This Row],[Day Low]])-1</f>
        <v>4.6410238379861468E-3</v>
      </c>
      <c r="AD297" s="1">
        <f>(Table2[[#This Row],[Day High]]/Table2[[#This Row],[Close Price]])-1</f>
        <v>5.760481556659891E-2</v>
      </c>
      <c r="AE297" s="1">
        <f>(Table2[[#This Row],[Close Price]]/Table2[[#This Row],[Current Week Low]])-1</f>
        <v>1.2544294826364322E-2</v>
      </c>
      <c r="AF297" s="1">
        <f>(Table2[[#This Row],[Current Week High]]/Table2[[#This Row],[Close Price]])-1</f>
        <v>5.760481556659891E-2</v>
      </c>
      <c r="AG297" s="1">
        <f>(Table2[[#This Row],[Close Price]]/Table2[[#This Row],[Current Month Low]])-1</f>
        <v>1.2544294826364322E-2</v>
      </c>
      <c r="AH297" s="1">
        <f>(Table2[[#This Row],[Current Month High]]/Table2[[#This Row],[Close Price]])-1</f>
        <v>5.760481556659891E-2</v>
      </c>
      <c r="AI297">
        <v>29.712325890669799</v>
      </c>
      <c r="AJ297">
        <v>37.045563549160597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-0.06</v>
      </c>
      <c r="AM297" t="s">
        <v>3218</v>
      </c>
      <c r="AN297">
        <v>7.35</v>
      </c>
      <c r="AO297" t="s">
        <v>3217</v>
      </c>
      <c r="AP297">
        <v>0.10243863569138</v>
      </c>
      <c r="AQ297">
        <f>(Table2[[#This Row],[Sharpe Ratio]]-AVERAGE(Table2[Sharpe Ratio]))/_xlfn.STDEV.P(Table2[Sharpe Ratio])</f>
        <v>0.498784660353632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379</v>
      </c>
      <c r="AT297">
        <f>_xlfn.RANK.AVG(Table2[[#This Row],[6M Return vs Nifty Z-Score]],Table2[6M Return vs Nifty Z-Score])</f>
        <v>348</v>
      </c>
      <c r="AU297">
        <f>_xlfn.RANK.AVG(Table2[[#This Row],[Sharpe Ratio Z-Score]],Table2[Sharpe Ratio Z-Score])</f>
        <v>220</v>
      </c>
      <c r="AV297">
        <f>(Table2[[#This Row],[Rank 1Y]]+Table2[[#This Row],[Rank 6M]]+Table2[[#This Row],[Rank Sharpe]])/3</f>
        <v>315.66666666666669</v>
      </c>
    </row>
    <row r="298" spans="1:48" x14ac:dyDescent="0.3">
      <c r="A298" t="s">
        <v>1038</v>
      </c>
      <c r="B298" t="s">
        <v>1039</v>
      </c>
      <c r="C298" t="s">
        <v>3172</v>
      </c>
      <c r="D298" t="s">
        <v>1040</v>
      </c>
      <c r="E298">
        <v>13359.061191375</v>
      </c>
      <c r="F298">
        <v>416.25</v>
      </c>
      <c r="G298">
        <v>24.720068017580701</v>
      </c>
      <c r="H298">
        <f>(Table2[[#This Row],[1Y Return vs Nifty]]-AVERAGE(Table2[1Y Return vs Nifty]))/_xlfn.STDEV.P(Table2[1Y Return vs Nifty])</f>
        <v>0.15864924154804944</v>
      </c>
      <c r="I298">
        <v>-3.4726328956818802</v>
      </c>
      <c r="J298">
        <f>(Table2[[#This Row],[1M Return vs Nifty]]-AVERAGE(Table2[1M Return vs Nifty]))/_xlfn.STDEV.P(Table2[1M Return vs Nifty])</f>
        <v>-0.28410272412299409</v>
      </c>
      <c r="K298">
        <v>-8.2254551116904402</v>
      </c>
      <c r="L298">
        <f>(Table2[[#This Row],[6M Return vs Nifty]]-AVERAGE(Table2[6M Return vs Nifty]))/_xlfn.STDEV.P(Table2[6M Return vs Nifty])</f>
        <v>-0.50671148299002866</v>
      </c>
      <c r="M298">
        <v>1.8781298449219801</v>
      </c>
      <c r="N298">
        <f>(Table2[[#This Row],[1W Return vs Nifty]]-AVERAGE(Table2[1W Return vs Nifty]))/_xlfn.STDEV.P(Table2[1W Return vs Nifty])</f>
        <v>-2.4176143507250815E-2</v>
      </c>
      <c r="O298">
        <v>399.82</v>
      </c>
      <c r="P298">
        <v>414.41413545974598</v>
      </c>
      <c r="Q298">
        <v>408.824124258724</v>
      </c>
      <c r="R298">
        <v>68.240442584757503</v>
      </c>
      <c r="S298" s="1">
        <f>(Table2[[#This Row],[Close Price]]-Table2[[#This Row],[20D EMA]])/Table2[[#This Row],[20D EMA]]</f>
        <v>4.1093492071432161E-2</v>
      </c>
      <c r="T298" s="1">
        <f>(Table2[[#This Row],[Close Price]]-Table2[[#This Row],[50D EMA]])/Table2[[#This Row],[50D EMA]]</f>
        <v>4.430023937811234E-3</v>
      </c>
      <c r="U298" s="1">
        <f>(Table2[[#This Row],[Close Price]]-Table2[[#This Row],[200D EMA]])/Table2[[#This Row],[200D EMA]]</f>
        <v>1.8163986175572511E-2</v>
      </c>
      <c r="V298">
        <v>0.90575860832708499</v>
      </c>
      <c r="W298">
        <v>409.85</v>
      </c>
      <c r="X298">
        <v>419.6</v>
      </c>
      <c r="Y298">
        <v>404.6</v>
      </c>
      <c r="Z298">
        <v>419.6</v>
      </c>
      <c r="AA298">
        <v>404.6</v>
      </c>
      <c r="AB298">
        <v>419.6</v>
      </c>
      <c r="AC298" s="1">
        <f>(Table2[[#This Row],[Close Price]]/Table2[[#This Row],[Day Low]])-1</f>
        <v>1.5615469074051536E-2</v>
      </c>
      <c r="AD298" s="1">
        <f>(Table2[[#This Row],[Day High]]/Table2[[#This Row],[Close Price]])-1</f>
        <v>8.0480480480480399E-3</v>
      </c>
      <c r="AE298" s="1">
        <f>(Table2[[#This Row],[Close Price]]/Table2[[#This Row],[Current Week Low]])-1</f>
        <v>2.8793870489372209E-2</v>
      </c>
      <c r="AF298" s="1">
        <f>(Table2[[#This Row],[Current Week High]]/Table2[[#This Row],[Close Price]])-1</f>
        <v>8.0480480480480399E-3</v>
      </c>
      <c r="AG298" s="1">
        <f>(Table2[[#This Row],[Close Price]]/Table2[[#This Row],[Current Month Low]])-1</f>
        <v>2.8793870489372209E-2</v>
      </c>
      <c r="AH298" s="1">
        <f>(Table2[[#This Row],[Current Month High]]/Table2[[#This Row],[Close Price]])-1</f>
        <v>8.0480480480480399E-3</v>
      </c>
      <c r="AI298">
        <v>48.420420420420399</v>
      </c>
      <c r="AJ298">
        <v>49.166815982798703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-0.11</v>
      </c>
      <c r="AM298" t="s">
        <v>3218</v>
      </c>
      <c r="AN298">
        <v>10.93</v>
      </c>
      <c r="AO298" t="s">
        <v>3217</v>
      </c>
      <c r="AP298">
        <v>0.11523653938825</v>
      </c>
      <c r="AQ298">
        <f>(Table2[[#This Row],[Sharpe Ratio]]-AVERAGE(Table2[Sharpe Ratio]))/_xlfn.STDEV.P(Table2[Sharpe Ratio])</f>
        <v>0.64774481331887312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261</v>
      </c>
      <c r="AT298">
        <f>_xlfn.RANK.AVG(Table2[[#This Row],[6M Return vs Nifty Z-Score]],Table2[6M Return vs Nifty Z-Score])</f>
        <v>506</v>
      </c>
      <c r="AU298">
        <f>_xlfn.RANK.AVG(Table2[[#This Row],[Sharpe Ratio Z-Score]],Table2[Sharpe Ratio Z-Score])</f>
        <v>180</v>
      </c>
      <c r="AV298">
        <f>(Table2[[#This Row],[Rank 1Y]]+Table2[[#This Row],[Rank 6M]]+Table2[[#This Row],[Rank Sharpe]])/3</f>
        <v>315.66666666666669</v>
      </c>
    </row>
    <row r="299" spans="1:48" x14ac:dyDescent="0.3">
      <c r="A299" t="s">
        <v>1566</v>
      </c>
      <c r="B299" t="s">
        <v>1567</v>
      </c>
      <c r="C299" t="s">
        <v>3185</v>
      </c>
      <c r="D299" t="s">
        <v>377</v>
      </c>
      <c r="E299">
        <v>6466.0905924999997</v>
      </c>
      <c r="F299">
        <v>332.5</v>
      </c>
      <c r="G299">
        <v>22.034479054354399</v>
      </c>
      <c r="H299">
        <f>(Table2[[#This Row],[1Y Return vs Nifty]]-AVERAGE(Table2[1Y Return vs Nifty]))/_xlfn.STDEV.P(Table2[1Y Return vs Nifty])</f>
        <v>0.10622111308477347</v>
      </c>
      <c r="I299">
        <v>-4.2849212799885397</v>
      </c>
      <c r="J299">
        <f>(Table2[[#This Row],[1M Return vs Nifty]]-AVERAGE(Table2[1M Return vs Nifty]))/_xlfn.STDEV.P(Table2[1M Return vs Nifty])</f>
        <v>-0.37009813719623669</v>
      </c>
      <c r="K299">
        <v>22.314273349004001</v>
      </c>
      <c r="L299">
        <f>(Table2[[#This Row],[6M Return vs Nifty]]-AVERAGE(Table2[6M Return vs Nifty]))/_xlfn.STDEV.P(Table2[6M Return vs Nifty])</f>
        <v>0.44649429979285349</v>
      </c>
      <c r="M299">
        <v>0.98232393394171602</v>
      </c>
      <c r="N299">
        <f>(Table2[[#This Row],[1W Return vs Nifty]]-AVERAGE(Table2[1W Return vs Nifty]))/_xlfn.STDEV.P(Table2[1W Return vs Nifty])</f>
        <v>-0.20087215577392753</v>
      </c>
      <c r="O299">
        <v>325.55</v>
      </c>
      <c r="P299">
        <v>327.04792815150802</v>
      </c>
      <c r="Q299">
        <v>306.45802388888399</v>
      </c>
      <c r="R299">
        <v>63.3960363249317</v>
      </c>
      <c r="S299" s="1">
        <f>(Table2[[#This Row],[Close Price]]-Table2[[#This Row],[20D EMA]])/Table2[[#This Row],[20D EMA]]</f>
        <v>2.1348487175549036E-2</v>
      </c>
      <c r="T299" s="1">
        <f>(Table2[[#This Row],[Close Price]]-Table2[[#This Row],[50D EMA]])/Table2[[#This Row],[50D EMA]]</f>
        <v>1.6670559203072706E-2</v>
      </c>
      <c r="U299" s="1">
        <f>(Table2[[#This Row],[Close Price]]-Table2[[#This Row],[200D EMA]])/Table2[[#This Row],[200D EMA]]</f>
        <v>8.4977302211406133E-2</v>
      </c>
      <c r="V299">
        <v>0.360472227952288</v>
      </c>
      <c r="W299">
        <v>331.05</v>
      </c>
      <c r="X299">
        <v>336.6</v>
      </c>
      <c r="Y299">
        <v>328.3</v>
      </c>
      <c r="Z299">
        <v>336.6</v>
      </c>
      <c r="AA299">
        <v>328.3</v>
      </c>
      <c r="AB299">
        <v>336.6</v>
      </c>
      <c r="AC299" s="1">
        <f>(Table2[[#This Row],[Close Price]]/Table2[[#This Row],[Day Low]])-1</f>
        <v>4.3800030206917473E-3</v>
      </c>
      <c r="AD299" s="1">
        <f>(Table2[[#This Row],[Day High]]/Table2[[#This Row],[Close Price]])-1</f>
        <v>1.2330827067669192E-2</v>
      </c>
      <c r="AE299" s="1">
        <f>(Table2[[#This Row],[Close Price]]/Table2[[#This Row],[Current Week Low]])-1</f>
        <v>1.2793176972281328E-2</v>
      </c>
      <c r="AF299" s="1">
        <f>(Table2[[#This Row],[Current Week High]]/Table2[[#This Row],[Close Price]])-1</f>
        <v>1.2330827067669192E-2</v>
      </c>
      <c r="AG299" s="1">
        <f>(Table2[[#This Row],[Close Price]]/Table2[[#This Row],[Current Month Low]])-1</f>
        <v>1.2793176972281328E-2</v>
      </c>
      <c r="AH299" s="1">
        <f>(Table2[[#This Row],[Current Month High]]/Table2[[#This Row],[Close Price]])-1</f>
        <v>1.2330827067669192E-2</v>
      </c>
      <c r="AI299">
        <v>13.8947368421052</v>
      </c>
      <c r="AJ299">
        <v>43.939393939393902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0.09</v>
      </c>
      <c r="AM299" t="s">
        <v>3217</v>
      </c>
      <c r="AN299">
        <v>8.32</v>
      </c>
      <c r="AO299" t="s">
        <v>3217</v>
      </c>
      <c r="AP299">
        <v>1.0540474145051E-2</v>
      </c>
      <c r="AQ299">
        <f>(Table2[[#This Row],[Sharpe Ratio]]-AVERAGE(Table2[Sharpe Ratio]))/_xlfn.STDEV.P(Table2[Sharpe Ratio])</f>
        <v>-0.57085647192911659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275</v>
      </c>
      <c r="AT299">
        <f>_xlfn.RANK.AVG(Table2[[#This Row],[6M Return vs Nifty Z-Score]],Table2[6M Return vs Nifty Z-Score])</f>
        <v>180</v>
      </c>
      <c r="AU299">
        <f>_xlfn.RANK.AVG(Table2[[#This Row],[Sharpe Ratio Z-Score]],Table2[Sharpe Ratio Z-Score])</f>
        <v>492</v>
      </c>
      <c r="AV299">
        <f>(Table2[[#This Row],[Rank 1Y]]+Table2[[#This Row],[Rank 6M]]+Table2[[#This Row],[Rank Sharpe]])/3</f>
        <v>315.66666666666669</v>
      </c>
    </row>
    <row r="300" spans="1:48" x14ac:dyDescent="0.3">
      <c r="A300" t="s">
        <v>1059</v>
      </c>
      <c r="B300" t="s">
        <v>1060</v>
      </c>
      <c r="C300" t="s">
        <v>3177</v>
      </c>
      <c r="D300" t="s">
        <v>139</v>
      </c>
      <c r="E300">
        <v>13083.2529007429</v>
      </c>
      <c r="F300">
        <v>19.09</v>
      </c>
      <c r="G300">
        <v>27.890927677456901</v>
      </c>
      <c r="H300">
        <f>(Table2[[#This Row],[1Y Return vs Nifty]]-AVERAGE(Table2[1Y Return vs Nifty]))/_xlfn.STDEV.P(Table2[1Y Return vs Nifty])</f>
        <v>0.22055083552365756</v>
      </c>
      <c r="I300">
        <v>0.51696880742324003</v>
      </c>
      <c r="J300">
        <f>(Table2[[#This Row],[1M Return vs Nifty]]-AVERAGE(Table2[1M Return vs Nifty]))/_xlfn.STDEV.P(Table2[1M Return vs Nifty])</f>
        <v>0.13826875512582484</v>
      </c>
      <c r="K300">
        <v>-10.389737485794701</v>
      </c>
      <c r="L300">
        <f>(Table2[[#This Row],[6M Return vs Nifty]]-AVERAGE(Table2[6M Return vs Nifty]))/_xlfn.STDEV.P(Table2[6M Return vs Nifty])</f>
        <v>-0.57426304872272327</v>
      </c>
      <c r="M300">
        <v>12.6567539877173</v>
      </c>
      <c r="N300">
        <f>(Table2[[#This Row],[1W Return vs Nifty]]-AVERAGE(Table2[1W Return vs Nifty]))/_xlfn.STDEV.P(Table2[1W Return vs Nifty])</f>
        <v>2.1018869695047591</v>
      </c>
      <c r="O300">
        <v>17.8</v>
      </c>
      <c r="P300">
        <v>18.161581214886802</v>
      </c>
      <c r="Q300">
        <v>17.4944602300925</v>
      </c>
      <c r="R300">
        <v>71.548345695701599</v>
      </c>
      <c r="S300" s="1">
        <f>(Table2[[#This Row],[Close Price]]-Table2[[#This Row],[20D EMA]])/Table2[[#This Row],[20D EMA]]</f>
        <v>7.2471910112359497E-2</v>
      </c>
      <c r="T300" s="1">
        <f>(Table2[[#This Row],[Close Price]]-Table2[[#This Row],[50D EMA]])/Table2[[#This Row],[50D EMA]]</f>
        <v>5.1119931361052744E-2</v>
      </c>
      <c r="U300" s="1">
        <f>(Table2[[#This Row],[Close Price]]-Table2[[#This Row],[200D EMA]])/Table2[[#This Row],[200D EMA]]</f>
        <v>9.1202572066955603E-2</v>
      </c>
      <c r="V300">
        <v>1.0293662102755801</v>
      </c>
      <c r="W300">
        <v>18.55</v>
      </c>
      <c r="X300">
        <v>19.21</v>
      </c>
      <c r="Y300">
        <v>18.16</v>
      </c>
      <c r="Z300">
        <v>19.21</v>
      </c>
      <c r="AA300">
        <v>18.16</v>
      </c>
      <c r="AB300">
        <v>19.21</v>
      </c>
      <c r="AC300" s="1">
        <f>(Table2[[#This Row],[Close Price]]/Table2[[#This Row],[Day Low]])-1</f>
        <v>2.9110512129379984E-2</v>
      </c>
      <c r="AD300" s="1">
        <f>(Table2[[#This Row],[Day High]]/Table2[[#This Row],[Close Price]])-1</f>
        <v>6.2860136196962735E-3</v>
      </c>
      <c r="AE300" s="1">
        <f>(Table2[[#This Row],[Close Price]]/Table2[[#This Row],[Current Week Low]])-1</f>
        <v>5.1211453744493429E-2</v>
      </c>
      <c r="AF300" s="1">
        <f>(Table2[[#This Row],[Current Week High]]/Table2[[#This Row],[Close Price]])-1</f>
        <v>6.2860136196962735E-3</v>
      </c>
      <c r="AG300" s="1">
        <f>(Table2[[#This Row],[Close Price]]/Table2[[#This Row],[Current Month Low]])-1</f>
        <v>5.1211453744493429E-2</v>
      </c>
      <c r="AH300" s="1">
        <f>(Table2[[#This Row],[Current Month High]]/Table2[[#This Row],[Close Price]])-1</f>
        <v>6.2860136196962735E-3</v>
      </c>
      <c r="AI300">
        <v>25.720272393923501</v>
      </c>
      <c r="AJ300">
        <v>55.836734693877503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0.23</v>
      </c>
      <c r="AM300" t="s">
        <v>3217</v>
      </c>
      <c r="AN300">
        <v>15.21</v>
      </c>
      <c r="AO300" t="s">
        <v>3217</v>
      </c>
      <c r="AP300">
        <v>0.11527737165124401</v>
      </c>
      <c r="AQ300">
        <f>(Table2[[#This Row],[Sharpe Ratio]]-AVERAGE(Table2[Sharpe Ratio]))/_xlfn.STDEV.P(Table2[Sharpe Ratio])</f>
        <v>0.64822007710312801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239</v>
      </c>
      <c r="AT300">
        <f>_xlfn.RANK.AVG(Table2[[#This Row],[6M Return vs Nifty Z-Score]],Table2[6M Return vs Nifty Z-Score])</f>
        <v>530</v>
      </c>
      <c r="AU300">
        <f>_xlfn.RANK.AVG(Table2[[#This Row],[Sharpe Ratio Z-Score]],Table2[Sharpe Ratio Z-Score])</f>
        <v>179</v>
      </c>
      <c r="AV300">
        <f>(Table2[[#This Row],[Rank 1Y]]+Table2[[#This Row],[Rank 6M]]+Table2[[#This Row],[Rank Sharpe]])/3</f>
        <v>316</v>
      </c>
    </row>
    <row r="301" spans="1:48" x14ac:dyDescent="0.3">
      <c r="A301" t="s">
        <v>1269</v>
      </c>
      <c r="B301" t="s">
        <v>1270</v>
      </c>
      <c r="C301" t="s">
        <v>3183</v>
      </c>
      <c r="D301" t="s">
        <v>97</v>
      </c>
      <c r="E301">
        <v>9460.7313725000004</v>
      </c>
      <c r="F301">
        <v>1112.5</v>
      </c>
      <c r="G301">
        <v>27.249776079622201</v>
      </c>
      <c r="H301">
        <f>(Table2[[#This Row],[1Y Return vs Nifty]]-AVERAGE(Table2[1Y Return vs Nifty]))/_xlfn.STDEV.P(Table2[1Y Return vs Nifty])</f>
        <v>0.2080342595338121</v>
      </c>
      <c r="I301">
        <v>-3.7539679949565601</v>
      </c>
      <c r="J301">
        <f>(Table2[[#This Row],[1M Return vs Nifty]]-AVERAGE(Table2[1M Return vs Nifty]))/_xlfn.STDEV.P(Table2[1M Return vs Nifty])</f>
        <v>-0.31388713141176572</v>
      </c>
      <c r="K301">
        <v>12.3656597691229</v>
      </c>
      <c r="L301">
        <f>(Table2[[#This Row],[6M Return vs Nifty]]-AVERAGE(Table2[6M Return vs Nifty]))/_xlfn.STDEV.P(Table2[6M Return vs Nifty])</f>
        <v>0.13597824503421399</v>
      </c>
      <c r="M301">
        <v>-2.7583984066456599</v>
      </c>
      <c r="N301">
        <f>(Table2[[#This Row],[1W Return vs Nifty]]-AVERAGE(Table2[1W Return vs Nifty]))/_xlfn.STDEV.P(Table2[1W Return vs Nifty])</f>
        <v>-0.93872252322168237</v>
      </c>
      <c r="O301">
        <v>1109.56</v>
      </c>
      <c r="P301">
        <v>1137.2433895664899</v>
      </c>
      <c r="Q301">
        <v>1067.77131809707</v>
      </c>
      <c r="R301">
        <v>53.594434932450703</v>
      </c>
      <c r="S301" s="1">
        <f>(Table2[[#This Row],[Close Price]]-Table2[[#This Row],[20D EMA]])/Table2[[#This Row],[20D EMA]]</f>
        <v>2.6496989797758163E-3</v>
      </c>
      <c r="T301" s="1">
        <f>(Table2[[#This Row],[Close Price]]-Table2[[#This Row],[50D EMA]])/Table2[[#This Row],[50D EMA]]</f>
        <v>-2.1757338660743433E-2</v>
      </c>
      <c r="U301" s="1">
        <f>(Table2[[#This Row],[Close Price]]-Table2[[#This Row],[200D EMA]])/Table2[[#This Row],[200D EMA]]</f>
        <v>4.1889757801926442E-2</v>
      </c>
      <c r="V301">
        <v>0.58324349376377704</v>
      </c>
      <c r="W301">
        <v>1108.0999999999999</v>
      </c>
      <c r="X301">
        <v>1133</v>
      </c>
      <c r="Y301">
        <v>1090.3</v>
      </c>
      <c r="Z301">
        <v>1133</v>
      </c>
      <c r="AA301">
        <v>1090.3</v>
      </c>
      <c r="AB301">
        <v>1133</v>
      </c>
      <c r="AC301" s="1">
        <f>(Table2[[#This Row],[Close Price]]/Table2[[#This Row],[Day Low]])-1</f>
        <v>3.9707607616641383E-3</v>
      </c>
      <c r="AD301" s="1">
        <f>(Table2[[#This Row],[Day High]]/Table2[[#This Row],[Close Price]])-1</f>
        <v>1.8426966292134805E-2</v>
      </c>
      <c r="AE301" s="1">
        <f>(Table2[[#This Row],[Close Price]]/Table2[[#This Row],[Current Week Low]])-1</f>
        <v>2.0361368430707127E-2</v>
      </c>
      <c r="AF301" s="1">
        <f>(Table2[[#This Row],[Current Week High]]/Table2[[#This Row],[Close Price]])-1</f>
        <v>1.8426966292134805E-2</v>
      </c>
      <c r="AG301" s="1">
        <f>(Table2[[#This Row],[Close Price]]/Table2[[#This Row],[Current Month Low]])-1</f>
        <v>2.0361368430707127E-2</v>
      </c>
      <c r="AH301" s="1">
        <f>(Table2[[#This Row],[Current Month High]]/Table2[[#This Row],[Close Price]])-1</f>
        <v>1.8426966292134805E-2</v>
      </c>
      <c r="AI301">
        <v>25.393258426966199</v>
      </c>
      <c r="AJ301">
        <v>53.236914600550897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-0.08</v>
      </c>
      <c r="AM301" t="s">
        <v>3218</v>
      </c>
      <c r="AN301">
        <v>4.84</v>
      </c>
      <c r="AO301" t="s">
        <v>3217</v>
      </c>
      <c r="AP301">
        <v>1.8588447388944E-2</v>
      </c>
      <c r="AQ301">
        <f>(Table2[[#This Row],[Sharpe Ratio]]-AVERAGE(Table2[Sharpe Ratio]))/_xlfn.STDEV.P(Table2[Sharpe Ratio])</f>
        <v>-0.47718274583570436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242</v>
      </c>
      <c r="AT301">
        <f>_xlfn.RANK.AVG(Table2[[#This Row],[6M Return vs Nifty Z-Score]],Table2[6M Return vs Nifty Z-Score])</f>
        <v>244</v>
      </c>
      <c r="AU301">
        <f>_xlfn.RANK.AVG(Table2[[#This Row],[Sharpe Ratio Z-Score]],Table2[Sharpe Ratio Z-Score])</f>
        <v>469</v>
      </c>
      <c r="AV301">
        <f>(Table2[[#This Row],[Rank 1Y]]+Table2[[#This Row],[Rank 6M]]+Table2[[#This Row],[Rank Sharpe]])/3</f>
        <v>318.33333333333331</v>
      </c>
    </row>
    <row r="302" spans="1:48" x14ac:dyDescent="0.3">
      <c r="A302" t="s">
        <v>1457</v>
      </c>
      <c r="B302" t="s">
        <v>1458</v>
      </c>
      <c r="C302" t="s">
        <v>3182</v>
      </c>
      <c r="D302" t="s">
        <v>136</v>
      </c>
      <c r="E302">
        <v>7408.8647940000001</v>
      </c>
      <c r="F302">
        <v>1051.5</v>
      </c>
      <c r="G302">
        <v>2.8983935836094501</v>
      </c>
      <c r="H302">
        <f>(Table2[[#This Row],[1Y Return vs Nifty]]-AVERAGE(Table2[1Y Return vs Nifty]))/_xlfn.STDEV.P(Table2[1Y Return vs Nifty])</f>
        <v>-0.26735398015629297</v>
      </c>
      <c r="I302">
        <v>7.94419077104964</v>
      </c>
      <c r="J302">
        <f>(Table2[[#This Row],[1M Return vs Nifty]]-AVERAGE(Table2[1M Return vs Nifty]))/_xlfn.STDEV.P(Table2[1M Return vs Nifty])</f>
        <v>0.92457449713626816</v>
      </c>
      <c r="K302">
        <v>16.445556945753498</v>
      </c>
      <c r="L302">
        <f>(Table2[[#This Row],[6M Return vs Nifty]]-AVERAGE(Table2[6M Return vs Nifty]))/_xlfn.STDEV.P(Table2[6M Return vs Nifty])</f>
        <v>0.26331996606258129</v>
      </c>
      <c r="M302">
        <v>0.837867675450365</v>
      </c>
      <c r="N302">
        <f>(Table2[[#This Row],[1W Return vs Nifty]]-AVERAGE(Table2[1W Return vs Nifty]))/_xlfn.STDEV.P(Table2[1W Return vs Nifty])</f>
        <v>-0.22936587802951591</v>
      </c>
      <c r="O302">
        <v>1018.9</v>
      </c>
      <c r="P302">
        <v>985.32484858846101</v>
      </c>
      <c r="Q302">
        <v>910.39580468927602</v>
      </c>
      <c r="R302">
        <v>64.487410637664297</v>
      </c>
      <c r="S302" s="1">
        <f>(Table2[[#This Row],[Close Price]]-Table2[[#This Row],[20D EMA]])/Table2[[#This Row],[20D EMA]]</f>
        <v>3.1995289037196999E-2</v>
      </c>
      <c r="T302" s="1">
        <f>(Table2[[#This Row],[Close Price]]-Table2[[#This Row],[50D EMA]])/Table2[[#This Row],[50D EMA]]</f>
        <v>6.716074552097108E-2</v>
      </c>
      <c r="U302" s="1">
        <f>(Table2[[#This Row],[Close Price]]-Table2[[#This Row],[200D EMA]])/Table2[[#This Row],[200D EMA]]</f>
        <v>0.15499214142236054</v>
      </c>
      <c r="V302">
        <v>1.1661972281263899</v>
      </c>
      <c r="W302">
        <v>1049.0999999999999</v>
      </c>
      <c r="X302">
        <v>1081.9000000000001</v>
      </c>
      <c r="Y302">
        <v>1047</v>
      </c>
      <c r="Z302">
        <v>1081.9000000000001</v>
      </c>
      <c r="AA302">
        <v>1047</v>
      </c>
      <c r="AB302">
        <v>1081.9000000000001</v>
      </c>
      <c r="AC302" s="1">
        <f>(Table2[[#This Row],[Close Price]]/Table2[[#This Row],[Day Low]])-1</f>
        <v>2.2876751501288428E-3</v>
      </c>
      <c r="AD302" s="1">
        <f>(Table2[[#This Row],[Day High]]/Table2[[#This Row],[Close Price]])-1</f>
        <v>2.8911079410366192E-2</v>
      </c>
      <c r="AE302" s="1">
        <f>(Table2[[#This Row],[Close Price]]/Table2[[#This Row],[Current Week Low]])-1</f>
        <v>4.2979942693410766E-3</v>
      </c>
      <c r="AF302" s="1">
        <f>(Table2[[#This Row],[Current Week High]]/Table2[[#This Row],[Close Price]])-1</f>
        <v>2.8911079410366192E-2</v>
      </c>
      <c r="AG302" s="1">
        <f>(Table2[[#This Row],[Close Price]]/Table2[[#This Row],[Current Month Low]])-1</f>
        <v>4.2979942693410766E-3</v>
      </c>
      <c r="AH302" s="1">
        <f>(Table2[[#This Row],[Current Month High]]/Table2[[#This Row],[Close Price]])-1</f>
        <v>2.8911079410366192E-2</v>
      </c>
      <c r="AI302">
        <v>2.8911079410366098</v>
      </c>
      <c r="AJ302">
        <v>40.462196099385501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0.12</v>
      </c>
      <c r="AM302" t="s">
        <v>3217</v>
      </c>
      <c r="AN302">
        <v>7.76</v>
      </c>
      <c r="AO302" t="s">
        <v>3217</v>
      </c>
      <c r="AP302">
        <v>6.1917201864304001E-2</v>
      </c>
      <c r="AQ302">
        <f>(Table2[[#This Row],[Sharpe Ratio]]-AVERAGE(Table2[Sharpe Ratio]))/_xlfn.STDEV.P(Table2[Sharpe Ratio])</f>
        <v>2.7138746755424093E-2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0.71831335176846467</v>
      </c>
      <c r="AS302">
        <f>_xlfn.RANK.AVG(Table2[[#This Row],[1Y Return vs Nifty Z-Score]],Table2[1Y Return vs Nifty Z-Score])</f>
        <v>397</v>
      </c>
      <c r="AT302">
        <f>_xlfn.RANK.AVG(Table2[[#This Row],[6M Return vs Nifty Z-Score]],Table2[6M Return vs Nifty Z-Score])</f>
        <v>210</v>
      </c>
      <c r="AU302">
        <f>_xlfn.RANK.AVG(Table2[[#This Row],[Sharpe Ratio Z-Score]],Table2[Sharpe Ratio Z-Score])</f>
        <v>348</v>
      </c>
      <c r="AV302">
        <f>(Table2[[#This Row],[Rank 1Y]]+Table2[[#This Row],[Rank 6M]]+Table2[[#This Row],[Rank Sharpe]])/3</f>
        <v>318.33333333333331</v>
      </c>
    </row>
    <row r="303" spans="1:48" x14ac:dyDescent="0.3">
      <c r="A303" t="s">
        <v>1371</v>
      </c>
      <c r="B303" t="s">
        <v>1372</v>
      </c>
      <c r="C303" t="s">
        <v>3175</v>
      </c>
      <c r="D303" t="s">
        <v>51</v>
      </c>
      <c r="E303">
        <v>8419.7234940599992</v>
      </c>
      <c r="F303">
        <v>517.15</v>
      </c>
      <c r="G303">
        <v>8.5373621772953392</v>
      </c>
      <c r="H303">
        <f>(Table2[[#This Row],[1Y Return vs Nifty]]-AVERAGE(Table2[1Y Return vs Nifty]))/_xlfn.STDEV.P(Table2[1Y Return vs Nifty])</f>
        <v>-0.15726990776906591</v>
      </c>
      <c r="I303">
        <v>-7.9969231120433504</v>
      </c>
      <c r="J303">
        <f>(Table2[[#This Row],[1M Return vs Nifty]]-AVERAGE(Table2[1M Return vs Nifty]))/_xlfn.STDEV.P(Table2[1M Return vs Nifty])</f>
        <v>-0.76308065060329144</v>
      </c>
      <c r="K303">
        <v>14.415422382001999</v>
      </c>
      <c r="L303">
        <f>(Table2[[#This Row],[6M Return vs Nifty]]-AVERAGE(Table2[6M Return vs Nifty]))/_xlfn.STDEV.P(Table2[6M Return vs Nifty])</f>
        <v>0.19995542081176443</v>
      </c>
      <c r="M303">
        <v>1.69697860345152</v>
      </c>
      <c r="N303">
        <f>(Table2[[#This Row],[1W Return vs Nifty]]-AVERAGE(Table2[1W Return vs Nifty]))/_xlfn.STDEV.P(Table2[1W Return vs Nifty])</f>
        <v>-5.9907881367700519E-2</v>
      </c>
      <c r="O303">
        <v>510.81</v>
      </c>
      <c r="P303">
        <v>519.52403041457001</v>
      </c>
      <c r="Q303">
        <v>488.44132086609602</v>
      </c>
      <c r="R303">
        <v>60.183435126882998</v>
      </c>
      <c r="S303" s="1">
        <f>(Table2[[#This Row],[Close Price]]-Table2[[#This Row],[20D EMA]])/Table2[[#This Row],[20D EMA]]</f>
        <v>1.2411659912687643E-2</v>
      </c>
      <c r="T303" s="1">
        <f>(Table2[[#This Row],[Close Price]]-Table2[[#This Row],[50D EMA]])/Table2[[#This Row],[50D EMA]]</f>
        <v>-4.5696258028249427E-3</v>
      </c>
      <c r="U303" s="1">
        <f>(Table2[[#This Row],[Close Price]]-Table2[[#This Row],[200D EMA]])/Table2[[#This Row],[200D EMA]]</f>
        <v>5.8776106581233147E-2</v>
      </c>
      <c r="V303">
        <v>0.116113651026993</v>
      </c>
      <c r="W303">
        <v>504.8</v>
      </c>
      <c r="X303">
        <v>519.6</v>
      </c>
      <c r="Y303">
        <v>504.8</v>
      </c>
      <c r="Z303">
        <v>519.6</v>
      </c>
      <c r="AA303">
        <v>504.8</v>
      </c>
      <c r="AB303">
        <v>519.6</v>
      </c>
      <c r="AC303" s="1">
        <f>(Table2[[#This Row],[Close Price]]/Table2[[#This Row],[Day Low]])-1</f>
        <v>2.4465134706814551E-2</v>
      </c>
      <c r="AD303" s="1">
        <f>(Table2[[#This Row],[Day High]]/Table2[[#This Row],[Close Price]])-1</f>
        <v>4.7375036256405156E-3</v>
      </c>
      <c r="AE303" s="1">
        <f>(Table2[[#This Row],[Close Price]]/Table2[[#This Row],[Current Week Low]])-1</f>
        <v>2.4465134706814551E-2</v>
      </c>
      <c r="AF303" s="1">
        <f>(Table2[[#This Row],[Current Week High]]/Table2[[#This Row],[Close Price]])-1</f>
        <v>4.7375036256405156E-3</v>
      </c>
      <c r="AG303" s="1">
        <f>(Table2[[#This Row],[Close Price]]/Table2[[#This Row],[Current Month Low]])-1</f>
        <v>2.4465134706814551E-2</v>
      </c>
      <c r="AH303" s="1">
        <f>(Table2[[#This Row],[Current Month High]]/Table2[[#This Row],[Close Price]])-1</f>
        <v>4.7375036256405156E-3</v>
      </c>
      <c r="AI303">
        <v>27.400174030745401</v>
      </c>
      <c r="AJ303">
        <v>36.739820200951797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-0.12</v>
      </c>
      <c r="AM303" t="s">
        <v>3218</v>
      </c>
      <c r="AN303">
        <v>4.33</v>
      </c>
      <c r="AO303" t="s">
        <v>3217</v>
      </c>
      <c r="AP303">
        <v>5.6642984560519E-2</v>
      </c>
      <c r="AQ303">
        <f>(Table2[[#This Row],[Sharpe Ratio]]-AVERAGE(Table2[Sharpe Ratio]))/_xlfn.STDEV.P(Table2[Sharpe Ratio])</f>
        <v>-3.4250074019644111E-2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356</v>
      </c>
      <c r="AT303">
        <f>_xlfn.RANK.AVG(Table2[[#This Row],[6M Return vs Nifty Z-Score]],Table2[6M Return vs Nifty Z-Score])</f>
        <v>233</v>
      </c>
      <c r="AU303">
        <f>_xlfn.RANK.AVG(Table2[[#This Row],[Sharpe Ratio Z-Score]],Table2[Sharpe Ratio Z-Score])</f>
        <v>368</v>
      </c>
      <c r="AV303">
        <f>(Table2[[#This Row],[Rank 1Y]]+Table2[[#This Row],[Rank 6M]]+Table2[[#This Row],[Rank Sharpe]])/3</f>
        <v>319</v>
      </c>
    </row>
    <row r="304" spans="1:48" x14ac:dyDescent="0.3">
      <c r="A304" t="s">
        <v>772</v>
      </c>
      <c r="B304" t="s">
        <v>773</v>
      </c>
      <c r="C304" t="s">
        <v>3175</v>
      </c>
      <c r="D304" t="s">
        <v>51</v>
      </c>
      <c r="E304">
        <v>21608.18422132</v>
      </c>
      <c r="F304">
        <v>1099.3</v>
      </c>
      <c r="G304">
        <v>25.679548031565101</v>
      </c>
      <c r="H304">
        <f>(Table2[[#This Row],[1Y Return vs Nifty]]-AVERAGE(Table2[1Y Return vs Nifty]))/_xlfn.STDEV.P(Table2[1Y Return vs Nifty])</f>
        <v>0.17738023207561257</v>
      </c>
      <c r="I304">
        <v>-2.7626780687612298</v>
      </c>
      <c r="J304">
        <f>(Table2[[#This Row],[1M Return vs Nifty]]-AVERAGE(Table2[1M Return vs Nifty]))/_xlfn.STDEV.P(Table2[1M Return vs Nifty])</f>
        <v>-0.20894116846872199</v>
      </c>
      <c r="K304">
        <v>14.705113755934599</v>
      </c>
      <c r="L304">
        <f>(Table2[[#This Row],[6M Return vs Nifty]]-AVERAGE(Table2[6M Return vs Nifty]))/_xlfn.STDEV.P(Table2[6M Return vs Nifty])</f>
        <v>0.2089972658697605</v>
      </c>
      <c r="M304">
        <v>-0.40552253111453801</v>
      </c>
      <c r="N304">
        <f>(Table2[[#This Row],[1W Return vs Nifty]]-AVERAGE(Table2[1W Return vs Nifty]))/_xlfn.STDEV.P(Table2[1W Return vs Nifty])</f>
        <v>-0.4746222315526154</v>
      </c>
      <c r="O304">
        <v>1082.1500000000001</v>
      </c>
      <c r="P304">
        <v>1100.0357811128699</v>
      </c>
      <c r="Q304">
        <v>1034.13830936925</v>
      </c>
      <c r="R304">
        <v>61.992167740668002</v>
      </c>
      <c r="S304" s="1">
        <f>(Table2[[#This Row],[Close Price]]-Table2[[#This Row],[20D EMA]])/Table2[[#This Row],[20D EMA]]</f>
        <v>1.5848080210691552E-2</v>
      </c>
      <c r="T304" s="1">
        <f>(Table2[[#This Row],[Close Price]]-Table2[[#This Row],[50D EMA]])/Table2[[#This Row],[50D EMA]]</f>
        <v>-6.688701635919577E-4</v>
      </c>
      <c r="U304" s="1">
        <f>(Table2[[#This Row],[Close Price]]-Table2[[#This Row],[200D EMA]])/Table2[[#This Row],[200D EMA]]</f>
        <v>6.3010614770178941E-2</v>
      </c>
      <c r="V304">
        <v>0.28877029192152198</v>
      </c>
      <c r="W304">
        <v>1090.55</v>
      </c>
      <c r="X304">
        <v>1115</v>
      </c>
      <c r="Y304">
        <v>1082.3</v>
      </c>
      <c r="Z304">
        <v>1115</v>
      </c>
      <c r="AA304">
        <v>1082.3</v>
      </c>
      <c r="AB304">
        <v>1115</v>
      </c>
      <c r="AC304" s="1">
        <f>(Table2[[#This Row],[Close Price]]/Table2[[#This Row],[Day Low]])-1</f>
        <v>8.0234743936544728E-3</v>
      </c>
      <c r="AD304" s="1">
        <f>(Table2[[#This Row],[Day High]]/Table2[[#This Row],[Close Price]])-1</f>
        <v>1.4281815700900591E-2</v>
      </c>
      <c r="AE304" s="1">
        <f>(Table2[[#This Row],[Close Price]]/Table2[[#This Row],[Current Week Low]])-1</f>
        <v>1.570729003049065E-2</v>
      </c>
      <c r="AF304" s="1">
        <f>(Table2[[#This Row],[Current Week High]]/Table2[[#This Row],[Close Price]])-1</f>
        <v>1.4281815700900591E-2</v>
      </c>
      <c r="AG304" s="1">
        <f>(Table2[[#This Row],[Close Price]]/Table2[[#This Row],[Current Month Low]])-1</f>
        <v>1.570729003049065E-2</v>
      </c>
      <c r="AH304" s="1">
        <f>(Table2[[#This Row],[Current Month High]]/Table2[[#This Row],[Close Price]])-1</f>
        <v>1.4281815700900591E-2</v>
      </c>
      <c r="AI304">
        <v>18.611843900663999</v>
      </c>
      <c r="AJ304">
        <v>49.168871700929401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-0.06</v>
      </c>
      <c r="AM304" t="s">
        <v>3218</v>
      </c>
      <c r="AN304">
        <v>7.83</v>
      </c>
      <c r="AO304" t="s">
        <v>3217</v>
      </c>
      <c r="AP304">
        <v>1.6050028712726001E-2</v>
      </c>
      <c r="AQ304">
        <f>(Table2[[#This Row],[Sharpe Ratio]]-AVERAGE(Table2[Sharpe Ratio]))/_xlfn.STDEV.P(Table2[Sharpe Ratio])</f>
        <v>-0.50672846232611179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253</v>
      </c>
      <c r="AT304">
        <f>_xlfn.RANK.AVG(Table2[[#This Row],[6M Return vs Nifty Z-Score]],Table2[6M Return vs Nifty Z-Score])</f>
        <v>231</v>
      </c>
      <c r="AU304">
        <f>_xlfn.RANK.AVG(Table2[[#This Row],[Sharpe Ratio Z-Score]],Table2[Sharpe Ratio Z-Score])</f>
        <v>476</v>
      </c>
      <c r="AV304">
        <f>(Table2[[#This Row],[Rank 1Y]]+Table2[[#This Row],[Rank 6M]]+Table2[[#This Row],[Rank Sharpe]])/3</f>
        <v>320</v>
      </c>
    </row>
    <row r="305" spans="1:48" x14ac:dyDescent="0.3">
      <c r="A305" t="s">
        <v>1292</v>
      </c>
      <c r="B305" t="s">
        <v>1293</v>
      </c>
      <c r="C305" t="s">
        <v>3176</v>
      </c>
      <c r="D305" t="s">
        <v>57</v>
      </c>
      <c r="E305">
        <v>9208.9553931099999</v>
      </c>
      <c r="F305">
        <v>6937.1</v>
      </c>
      <c r="G305">
        <v>45.401189983374799</v>
      </c>
      <c r="H305">
        <f>(Table2[[#This Row],[1Y Return vs Nifty]]-AVERAGE(Table2[1Y Return vs Nifty]))/_xlfn.STDEV.P(Table2[1Y Return vs Nifty])</f>
        <v>0.56238657217989441</v>
      </c>
      <c r="I305">
        <v>-11.5672650754155</v>
      </c>
      <c r="J305">
        <f>(Table2[[#This Row],[1M Return vs Nifty]]-AVERAGE(Table2[1M Return vs Nifty]))/_xlfn.STDEV.P(Table2[1M Return vs Nifty])</f>
        <v>-1.1410659054521497</v>
      </c>
      <c r="K305">
        <v>-27.357268442797501</v>
      </c>
      <c r="L305">
        <f>(Table2[[#This Row],[6M Return vs Nifty]]-AVERAGE(Table2[6M Return vs Nifty]))/_xlfn.STDEV.P(Table2[6M Return vs Nifty])</f>
        <v>-1.1038535016495883</v>
      </c>
      <c r="M305">
        <v>-1.79690425391857</v>
      </c>
      <c r="N305">
        <f>(Table2[[#This Row],[1W Return vs Nifty]]-AVERAGE(Table2[1W Return vs Nifty]))/_xlfn.STDEV.P(Table2[1W Return vs Nifty])</f>
        <v>-0.74906963019857886</v>
      </c>
      <c r="O305">
        <v>6954.28</v>
      </c>
      <c r="P305">
        <v>7130.2279444180203</v>
      </c>
      <c r="Q305">
        <v>7065.3281630951897</v>
      </c>
      <c r="R305">
        <v>53.249916542851501</v>
      </c>
      <c r="S305" s="1">
        <f>(Table2[[#This Row],[Close Price]]-Table2[[#This Row],[20D EMA]])/Table2[[#This Row],[20D EMA]]</f>
        <v>-2.4704210931971939E-3</v>
      </c>
      <c r="T305" s="1">
        <f>(Table2[[#This Row],[Close Price]]-Table2[[#This Row],[50D EMA]])/Table2[[#This Row],[50D EMA]]</f>
        <v>-2.7085802294611404E-2</v>
      </c>
      <c r="U305" s="1">
        <f>(Table2[[#This Row],[Close Price]]-Table2[[#This Row],[200D EMA]])/Table2[[#This Row],[200D EMA]]</f>
        <v>-1.8148932382924858E-2</v>
      </c>
      <c r="V305">
        <v>0.45979466675179997</v>
      </c>
      <c r="W305">
        <v>6900</v>
      </c>
      <c r="X305">
        <v>7043.95</v>
      </c>
      <c r="Y305">
        <v>6845</v>
      </c>
      <c r="Z305">
        <v>7043.95</v>
      </c>
      <c r="AA305">
        <v>6845</v>
      </c>
      <c r="AB305">
        <v>7043.95</v>
      </c>
      <c r="AC305" s="1">
        <f>(Table2[[#This Row],[Close Price]]/Table2[[#This Row],[Day Low]])-1</f>
        <v>5.3768115942030015E-3</v>
      </c>
      <c r="AD305" s="1">
        <f>(Table2[[#This Row],[Day High]]/Table2[[#This Row],[Close Price]])-1</f>
        <v>1.5402689884822074E-2</v>
      </c>
      <c r="AE305" s="1">
        <f>(Table2[[#This Row],[Close Price]]/Table2[[#This Row],[Current Week Low]])-1</f>
        <v>1.3455076698319912E-2</v>
      </c>
      <c r="AF305" s="1">
        <f>(Table2[[#This Row],[Current Week High]]/Table2[[#This Row],[Close Price]])-1</f>
        <v>1.5402689884822074E-2</v>
      </c>
      <c r="AG305" s="1">
        <f>(Table2[[#This Row],[Close Price]]/Table2[[#This Row],[Current Month Low]])-1</f>
        <v>1.3455076698319912E-2</v>
      </c>
      <c r="AH305" s="1">
        <f>(Table2[[#This Row],[Current Month High]]/Table2[[#This Row],[Close Price]])-1</f>
        <v>1.5402689884822074E-2</v>
      </c>
      <c r="AI305">
        <v>48.157731616958003</v>
      </c>
      <c r="AJ305">
        <v>108.133813381338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0.06</v>
      </c>
      <c r="AM305" t="s">
        <v>3217</v>
      </c>
      <c r="AN305">
        <v>3.48</v>
      </c>
      <c r="AO305" t="s">
        <v>3217</v>
      </c>
      <c r="AP305">
        <v>0.144183176195677</v>
      </c>
      <c r="AQ305">
        <f>(Table2[[#This Row],[Sharpe Ratio]]-AVERAGE(Table2[Sharpe Ratio]))/_xlfn.STDEV.P(Table2[Sharpe Ratio])</f>
        <v>0.98466682404772155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151</v>
      </c>
      <c r="AT305">
        <f>_xlfn.RANK.AVG(Table2[[#This Row],[6M Return vs Nifty Z-Score]],Table2[6M Return vs Nifty Z-Score])</f>
        <v>687</v>
      </c>
      <c r="AU305">
        <f>_xlfn.RANK.AVG(Table2[[#This Row],[Sharpe Ratio Z-Score]],Table2[Sharpe Ratio Z-Score])</f>
        <v>124</v>
      </c>
      <c r="AV305">
        <f>(Table2[[#This Row],[Rank 1Y]]+Table2[[#This Row],[Rank 6M]]+Table2[[#This Row],[Rank Sharpe]])/3</f>
        <v>320.66666666666669</v>
      </c>
    </row>
    <row r="306" spans="1:48" x14ac:dyDescent="0.3">
      <c r="A306" t="s">
        <v>398</v>
      </c>
      <c r="B306" t="s">
        <v>399</v>
      </c>
      <c r="C306" t="s">
        <v>3181</v>
      </c>
      <c r="D306" t="s">
        <v>111</v>
      </c>
      <c r="E306">
        <v>58986.021348740003</v>
      </c>
      <c r="F306">
        <v>716.05</v>
      </c>
      <c r="G306">
        <v>16.164172670880099</v>
      </c>
      <c r="H306">
        <f>(Table2[[#This Row],[1Y Return vs Nifty]]-AVERAGE(Table2[1Y Return vs Nifty]))/_xlfn.STDEV.P(Table2[1Y Return vs Nifty])</f>
        <v>-8.3791408654231778E-3</v>
      </c>
      <c r="I306">
        <v>8.4707721298299898E-2</v>
      </c>
      <c r="J306">
        <f>(Table2[[#This Row],[1M Return vs Nifty]]-AVERAGE(Table2[1M Return vs Nifty]))/_xlfn.STDEV.P(Table2[1M Return vs Nifty])</f>
        <v>9.2506103123196723E-2</v>
      </c>
      <c r="K306">
        <v>-15.9961860407834</v>
      </c>
      <c r="L306">
        <f>(Table2[[#This Row],[6M Return vs Nifty]]-AVERAGE(Table2[6M Return vs Nifty]))/_xlfn.STDEV.P(Table2[6M Return vs Nifty])</f>
        <v>-0.7492514802789495</v>
      </c>
      <c r="M306">
        <v>2.9213389525688198</v>
      </c>
      <c r="N306">
        <f>(Table2[[#This Row],[1W Return vs Nifty]]-AVERAGE(Table2[1W Return vs Nifty]))/_xlfn.STDEV.P(Table2[1W Return vs Nifty])</f>
        <v>0.18159486896548999</v>
      </c>
      <c r="O306">
        <v>692.94</v>
      </c>
      <c r="P306">
        <v>708.73636148841797</v>
      </c>
      <c r="Q306">
        <v>689.02663416863095</v>
      </c>
      <c r="R306">
        <v>66.1267033592827</v>
      </c>
      <c r="S306" s="1">
        <f>(Table2[[#This Row],[Close Price]]-Table2[[#This Row],[20D EMA]])/Table2[[#This Row],[20D EMA]]</f>
        <v>3.3350650850001294E-2</v>
      </c>
      <c r="T306" s="1">
        <f>(Table2[[#This Row],[Close Price]]-Table2[[#This Row],[50D EMA]])/Table2[[#This Row],[50D EMA]]</f>
        <v>1.0319265257143863E-2</v>
      </c>
      <c r="U306" s="1">
        <f>(Table2[[#This Row],[Close Price]]-Table2[[#This Row],[200D EMA]])/Table2[[#This Row],[200D EMA]]</f>
        <v>3.9219624454684521E-2</v>
      </c>
      <c r="V306">
        <v>0.84532969302732297</v>
      </c>
      <c r="W306">
        <v>694</v>
      </c>
      <c r="X306">
        <v>725</v>
      </c>
      <c r="Y306">
        <v>675.2</v>
      </c>
      <c r="Z306">
        <v>725</v>
      </c>
      <c r="AA306">
        <v>675.2</v>
      </c>
      <c r="AB306">
        <v>725</v>
      </c>
      <c r="AC306" s="1">
        <f>(Table2[[#This Row],[Close Price]]/Table2[[#This Row],[Day Low]])-1</f>
        <v>3.177233429394799E-2</v>
      </c>
      <c r="AD306" s="1">
        <f>(Table2[[#This Row],[Day High]]/Table2[[#This Row],[Close Price]])-1</f>
        <v>1.2499127155924938E-2</v>
      </c>
      <c r="AE306" s="1">
        <f>(Table2[[#This Row],[Close Price]]/Table2[[#This Row],[Current Week Low]])-1</f>
        <v>6.0500592417061405E-2</v>
      </c>
      <c r="AF306" s="1">
        <f>(Table2[[#This Row],[Current Week High]]/Table2[[#This Row],[Close Price]])-1</f>
        <v>1.2499127155924938E-2</v>
      </c>
      <c r="AG306" s="1">
        <f>(Table2[[#This Row],[Close Price]]/Table2[[#This Row],[Current Month Low]])-1</f>
        <v>6.0500592417061405E-2</v>
      </c>
      <c r="AH306" s="1">
        <f>(Table2[[#This Row],[Current Month High]]/Table2[[#This Row],[Close Price]])-1</f>
        <v>1.2499127155924938E-2</v>
      </c>
      <c r="AI306">
        <v>18.427484114237799</v>
      </c>
      <c r="AJ306">
        <v>41.974819074055603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-0.04</v>
      </c>
      <c r="AM306" t="s">
        <v>3218</v>
      </c>
      <c r="AN306">
        <v>3.46</v>
      </c>
      <c r="AO306" t="s">
        <v>3217</v>
      </c>
      <c r="AP306">
        <v>0.165916815010587</v>
      </c>
      <c r="AQ306">
        <f>(Table2[[#This Row],[Sharpe Ratio]]-AVERAGE(Table2[Sharpe Ratio]))/_xlfn.STDEV.P(Table2[Sharpe Ratio])</f>
        <v>1.2376337348045261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308</v>
      </c>
      <c r="AT306">
        <f>_xlfn.RANK.AVG(Table2[[#This Row],[6M Return vs Nifty Z-Score]],Table2[6M Return vs Nifty Z-Score])</f>
        <v>591</v>
      </c>
      <c r="AU306">
        <f>_xlfn.RANK.AVG(Table2[[#This Row],[Sharpe Ratio Z-Score]],Table2[Sharpe Ratio Z-Score])</f>
        <v>75</v>
      </c>
      <c r="AV306">
        <f>(Table2[[#This Row],[Rank 1Y]]+Table2[[#This Row],[Rank 6M]]+Table2[[#This Row],[Rank Sharpe]])/3</f>
        <v>324.66666666666669</v>
      </c>
    </row>
    <row r="307" spans="1:48" x14ac:dyDescent="0.3">
      <c r="A307" t="s">
        <v>331</v>
      </c>
      <c r="B307" t="s">
        <v>332</v>
      </c>
      <c r="C307" t="s">
        <v>3173</v>
      </c>
      <c r="D307" t="s">
        <v>199</v>
      </c>
      <c r="E307">
        <v>78773.839247249998</v>
      </c>
      <c r="F307">
        <v>2896.25</v>
      </c>
      <c r="G307">
        <v>5.8679604744990304</v>
      </c>
      <c r="H307">
        <f>(Table2[[#This Row],[1Y Return vs Nifty]]-AVERAGE(Table2[1Y Return vs Nifty]))/_xlfn.STDEV.P(Table2[1Y Return vs Nifty])</f>
        <v>-0.20938202816822152</v>
      </c>
      <c r="I307">
        <v>-4.7940469337109999</v>
      </c>
      <c r="J307">
        <f>(Table2[[#This Row],[1M Return vs Nifty]]-AVERAGE(Table2[1M Return vs Nifty]))/_xlfn.STDEV.P(Table2[1M Return vs Nifty])</f>
        <v>-0.42399829352485241</v>
      </c>
      <c r="K307">
        <v>2.6522869380449801</v>
      </c>
      <c r="L307">
        <f>(Table2[[#This Row],[6M Return vs Nifty]]-AVERAGE(Table2[6M Return vs Nifty]))/_xlfn.STDEV.P(Table2[6M Return vs Nifty])</f>
        <v>-0.16719547718227595</v>
      </c>
      <c r="M307">
        <v>0.64788522029339302</v>
      </c>
      <c r="N307">
        <f>(Table2[[#This Row],[1W Return vs Nifty]]-AVERAGE(Table2[1W Return vs Nifty]))/_xlfn.STDEV.P(Table2[1W Return vs Nifty])</f>
        <v>-0.26683955599412723</v>
      </c>
      <c r="O307">
        <v>2928.56</v>
      </c>
      <c r="P307">
        <v>3113.04396773893</v>
      </c>
      <c r="Q307">
        <v>3010.0381086377101</v>
      </c>
      <c r="R307">
        <v>50.0102322616086</v>
      </c>
      <c r="S307" s="1">
        <f>(Table2[[#This Row],[Close Price]]-Table2[[#This Row],[20D EMA]])/Table2[[#This Row],[20D EMA]]</f>
        <v>-1.1032725981369665E-2</v>
      </c>
      <c r="T307" s="1">
        <f>(Table2[[#This Row],[Close Price]]-Table2[[#This Row],[50D EMA]])/Table2[[#This Row],[50D EMA]]</f>
        <v>-6.9640509413168364E-2</v>
      </c>
      <c r="U307" s="1">
        <f>(Table2[[#This Row],[Close Price]]-Table2[[#This Row],[200D EMA]])/Table2[[#This Row],[200D EMA]]</f>
        <v>-3.7802879741349396E-2</v>
      </c>
      <c r="V307">
        <v>1.2433516733974701</v>
      </c>
      <c r="W307">
        <v>2866.3</v>
      </c>
      <c r="X307">
        <v>2902.6</v>
      </c>
      <c r="Y307">
        <v>2853.4</v>
      </c>
      <c r="Z307">
        <v>2902.6</v>
      </c>
      <c r="AA307">
        <v>2853.4</v>
      </c>
      <c r="AB307">
        <v>2902.6</v>
      </c>
      <c r="AC307" s="1">
        <f>(Table2[[#This Row],[Close Price]]/Table2[[#This Row],[Day Low]])-1</f>
        <v>1.0449010920001278E-2</v>
      </c>
      <c r="AD307" s="1">
        <f>(Table2[[#This Row],[Day High]]/Table2[[#This Row],[Close Price]])-1</f>
        <v>2.192490289167015E-3</v>
      </c>
      <c r="AE307" s="1">
        <f>(Table2[[#This Row],[Close Price]]/Table2[[#This Row],[Current Week Low]])-1</f>
        <v>1.5017172495969788E-2</v>
      </c>
      <c r="AF307" s="1">
        <f>(Table2[[#This Row],[Current Week High]]/Table2[[#This Row],[Close Price]])-1</f>
        <v>2.192490289167015E-3</v>
      </c>
      <c r="AG307" s="1">
        <f>(Table2[[#This Row],[Close Price]]/Table2[[#This Row],[Current Month Low]])-1</f>
        <v>1.5017172495969788E-2</v>
      </c>
      <c r="AH307" s="1">
        <f>(Table2[[#This Row],[Current Month High]]/Table2[[#This Row],[Close Price]])-1</f>
        <v>2.192490289167015E-3</v>
      </c>
      <c r="AI307">
        <v>34.311609840310702</v>
      </c>
      <c r="AJ307">
        <v>28.008220812799699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-0.1</v>
      </c>
      <c r="AM307" t="s">
        <v>3218</v>
      </c>
      <c r="AN307">
        <v>4.83</v>
      </c>
      <c r="AO307" t="s">
        <v>3217</v>
      </c>
      <c r="AP307">
        <v>9.4430290604948994E-2</v>
      </c>
      <c r="AQ307">
        <f>(Table2[[#This Row],[Sharpe Ratio]]-AVERAGE(Table2[Sharpe Ratio]))/_xlfn.STDEV.P(Table2[Sharpe Ratio])</f>
        <v>0.40557218295665382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372</v>
      </c>
      <c r="AT307">
        <f>_xlfn.RANK.AVG(Table2[[#This Row],[6M Return vs Nifty Z-Score]],Table2[6M Return vs Nifty Z-Score])</f>
        <v>358</v>
      </c>
      <c r="AU307">
        <f>_xlfn.RANK.AVG(Table2[[#This Row],[Sharpe Ratio Z-Score]],Table2[Sharpe Ratio Z-Score])</f>
        <v>248</v>
      </c>
      <c r="AV307">
        <f>(Table2[[#This Row],[Rank 1Y]]+Table2[[#This Row],[Rank 6M]]+Table2[[#This Row],[Rank Sharpe]])/3</f>
        <v>326</v>
      </c>
    </row>
    <row r="308" spans="1:48" x14ac:dyDescent="0.3">
      <c r="A308" t="s">
        <v>782</v>
      </c>
      <c r="B308" t="s">
        <v>783</v>
      </c>
      <c r="C308" t="s">
        <v>3179</v>
      </c>
      <c r="D308" t="s">
        <v>784</v>
      </c>
      <c r="E308">
        <v>20796.159420510001</v>
      </c>
      <c r="F308">
        <v>489.9</v>
      </c>
      <c r="G308">
        <v>23.3764852555096</v>
      </c>
      <c r="H308">
        <f>(Table2[[#This Row],[1Y Return vs Nifty]]-AVERAGE(Table2[1Y Return vs Nifty]))/_xlfn.STDEV.P(Table2[1Y Return vs Nifty])</f>
        <v>0.13241978848748773</v>
      </c>
      <c r="I308">
        <v>-6.0811633523855404</v>
      </c>
      <c r="J308">
        <f>(Table2[[#This Row],[1M Return vs Nifty]]-AVERAGE(Table2[1M Return vs Nifty]))/_xlfn.STDEV.P(Table2[1M Return vs Nifty])</f>
        <v>-0.56026283975709656</v>
      </c>
      <c r="K308">
        <v>-29.433888737071499</v>
      </c>
      <c r="L308">
        <f>(Table2[[#This Row],[6M Return vs Nifty]]-AVERAGE(Table2[6M Return vs Nifty]))/_xlfn.STDEV.P(Table2[6M Return vs Nifty])</f>
        <v>-1.1686689591836616</v>
      </c>
      <c r="M308">
        <v>6.55173176664713</v>
      </c>
      <c r="N308">
        <f>(Table2[[#This Row],[1W Return vs Nifty]]-AVERAGE(Table2[1W Return vs Nifty]))/_xlfn.STDEV.P(Table2[1W Return vs Nifty])</f>
        <v>0.89768294713778141</v>
      </c>
      <c r="O308">
        <v>474.37</v>
      </c>
      <c r="P308">
        <v>494.067510502728</v>
      </c>
      <c r="Q308">
        <v>486.34171748609202</v>
      </c>
      <c r="R308">
        <v>61.858093446043597</v>
      </c>
      <c r="S308" s="1">
        <f>(Table2[[#This Row],[Close Price]]-Table2[[#This Row],[20D EMA]])/Table2[[#This Row],[20D EMA]]</f>
        <v>3.2738157977949642E-2</v>
      </c>
      <c r="T308" s="1">
        <f>(Table2[[#This Row],[Close Price]]-Table2[[#This Row],[50D EMA]])/Table2[[#This Row],[50D EMA]]</f>
        <v>-8.4351033292746937E-3</v>
      </c>
      <c r="U308" s="1">
        <f>(Table2[[#This Row],[Close Price]]-Table2[[#This Row],[200D EMA]])/Table2[[#This Row],[200D EMA]]</f>
        <v>7.3164246166271176E-3</v>
      </c>
      <c r="V308">
        <v>0.91368638235233302</v>
      </c>
      <c r="W308">
        <v>488.75</v>
      </c>
      <c r="X308">
        <v>503.3</v>
      </c>
      <c r="Y308">
        <v>486.1</v>
      </c>
      <c r="Z308">
        <v>503.3</v>
      </c>
      <c r="AA308">
        <v>486.1</v>
      </c>
      <c r="AB308">
        <v>503.3</v>
      </c>
      <c r="AC308" s="1">
        <f>(Table2[[#This Row],[Close Price]]/Table2[[#This Row],[Day Low]])-1</f>
        <v>2.3529411764704466E-3</v>
      </c>
      <c r="AD308" s="1">
        <f>(Table2[[#This Row],[Day High]]/Table2[[#This Row],[Close Price]])-1</f>
        <v>2.7352520922637291E-2</v>
      </c>
      <c r="AE308" s="1">
        <f>(Table2[[#This Row],[Close Price]]/Table2[[#This Row],[Current Week Low]])-1</f>
        <v>7.8173215387780104E-3</v>
      </c>
      <c r="AF308" s="1">
        <f>(Table2[[#This Row],[Current Week High]]/Table2[[#This Row],[Close Price]])-1</f>
        <v>2.7352520922637291E-2</v>
      </c>
      <c r="AG308" s="1">
        <f>(Table2[[#This Row],[Close Price]]/Table2[[#This Row],[Current Month Low]])-1</f>
        <v>7.8173215387780104E-3</v>
      </c>
      <c r="AH308" s="1">
        <f>(Table2[[#This Row],[Current Month High]]/Table2[[#This Row],[Close Price]])-1</f>
        <v>2.7352520922637291E-2</v>
      </c>
      <c r="AI308">
        <v>52.704633598693597</v>
      </c>
      <c r="AJ308">
        <v>63.028286189683797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0.01</v>
      </c>
      <c r="AM308" t="s">
        <v>3217</v>
      </c>
      <c r="AN308">
        <v>11.42</v>
      </c>
      <c r="AO308" t="s">
        <v>3217</v>
      </c>
      <c r="AP308">
        <v>0.21570955528475999</v>
      </c>
      <c r="AQ308">
        <f>(Table2[[#This Row],[Sharpe Ratio]]-AVERAGE(Table2[Sharpe Ratio]))/_xlfn.STDEV.P(Table2[Sharpe Ratio])</f>
        <v>1.8171922612226727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267</v>
      </c>
      <c r="AT308">
        <f>_xlfn.RANK.AVG(Table2[[#This Row],[6M Return vs Nifty Z-Score]],Table2[6M Return vs Nifty Z-Score])</f>
        <v>701</v>
      </c>
      <c r="AU308">
        <f>_xlfn.RANK.AVG(Table2[[#This Row],[Sharpe Ratio Z-Score]],Table2[Sharpe Ratio Z-Score])</f>
        <v>19</v>
      </c>
      <c r="AV308">
        <f>(Table2[[#This Row],[Rank 1Y]]+Table2[[#This Row],[Rank 6M]]+Table2[[#This Row],[Rank Sharpe]])/3</f>
        <v>329</v>
      </c>
    </row>
    <row r="309" spans="1:48" x14ac:dyDescent="0.3">
      <c r="A309" t="s">
        <v>585</v>
      </c>
      <c r="B309" t="s">
        <v>586</v>
      </c>
      <c r="C309" t="s">
        <v>587</v>
      </c>
      <c r="D309" t="s">
        <v>587</v>
      </c>
      <c r="E309">
        <v>34154.054880000003</v>
      </c>
      <c r="F309">
        <v>999.2</v>
      </c>
      <c r="G309">
        <v>-5.5011032930811901</v>
      </c>
      <c r="H309">
        <f>(Table2[[#This Row],[1Y Return vs Nifty]]-AVERAGE(Table2[1Y Return vs Nifty]))/_xlfn.STDEV.P(Table2[1Y Return vs Nifty])</f>
        <v>-0.43132914810194495</v>
      </c>
      <c r="I309">
        <v>4.9349091572291499</v>
      </c>
      <c r="J309">
        <f>(Table2[[#This Row],[1M Return vs Nifty]]-AVERAGE(Table2[1M Return vs Nifty]))/_xlfn.STDEV.P(Table2[1M Return vs Nifty])</f>
        <v>0.60598762523966188</v>
      </c>
      <c r="K309">
        <v>19.1648748460848</v>
      </c>
      <c r="L309">
        <f>(Table2[[#This Row],[6M Return vs Nifty]]-AVERAGE(Table2[6M Return vs Nifty]))/_xlfn.STDEV.P(Table2[6M Return vs Nifty])</f>
        <v>0.34819529660642923</v>
      </c>
      <c r="M309">
        <v>2.84427691445938</v>
      </c>
      <c r="N309">
        <f>(Table2[[#This Row],[1W Return vs Nifty]]-AVERAGE(Table2[1W Return vs Nifty]))/_xlfn.STDEV.P(Table2[1W Return vs Nifty])</f>
        <v>0.16639452850761074</v>
      </c>
      <c r="O309">
        <v>943.79</v>
      </c>
      <c r="P309">
        <v>926.41314086808302</v>
      </c>
      <c r="Q309">
        <v>866.61542697292396</v>
      </c>
      <c r="R309">
        <v>73.860657542038098</v>
      </c>
      <c r="S309" s="1">
        <f>(Table2[[#This Row],[Close Price]]-Table2[[#This Row],[20D EMA]])/Table2[[#This Row],[20D EMA]]</f>
        <v>5.8710094406594776E-2</v>
      </c>
      <c r="T309" s="1">
        <f>(Table2[[#This Row],[Close Price]]-Table2[[#This Row],[50D EMA]])/Table2[[#This Row],[50D EMA]]</f>
        <v>7.8568465753533115E-2</v>
      </c>
      <c r="U309" s="1">
        <f>(Table2[[#This Row],[Close Price]]-Table2[[#This Row],[200D EMA]])/Table2[[#This Row],[200D EMA]]</f>
        <v>0.15299124490570429</v>
      </c>
      <c r="V309">
        <v>0.57876863656646704</v>
      </c>
      <c r="W309">
        <v>971.55</v>
      </c>
      <c r="X309">
        <v>1008.8</v>
      </c>
      <c r="Y309">
        <v>961</v>
      </c>
      <c r="Z309">
        <v>1008.8</v>
      </c>
      <c r="AA309">
        <v>961</v>
      </c>
      <c r="AB309">
        <v>1008.8</v>
      </c>
      <c r="AC309" s="1">
        <f>(Table2[[#This Row],[Close Price]]/Table2[[#This Row],[Day Low]])-1</f>
        <v>2.8459677834388408E-2</v>
      </c>
      <c r="AD309" s="1">
        <f>(Table2[[#This Row],[Day High]]/Table2[[#This Row],[Close Price]])-1</f>
        <v>9.6076861489189369E-3</v>
      </c>
      <c r="AE309" s="1">
        <f>(Table2[[#This Row],[Close Price]]/Table2[[#This Row],[Current Week Low]])-1</f>
        <v>3.9750260145681615E-2</v>
      </c>
      <c r="AF309" s="1">
        <f>(Table2[[#This Row],[Current Week High]]/Table2[[#This Row],[Close Price]])-1</f>
        <v>9.6076861489189369E-3</v>
      </c>
      <c r="AG309" s="1">
        <f>(Table2[[#This Row],[Close Price]]/Table2[[#This Row],[Current Month Low]])-1</f>
        <v>3.9750260145681615E-2</v>
      </c>
      <c r="AH309" s="1">
        <f>(Table2[[#This Row],[Current Month High]]/Table2[[#This Row],[Close Price]])-1</f>
        <v>9.6076861489189369E-3</v>
      </c>
      <c r="AI309">
        <v>5.3843074459567699</v>
      </c>
      <c r="AJ309">
        <v>40.732394366197198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0.28000000000000003</v>
      </c>
      <c r="AM309" t="s">
        <v>3217</v>
      </c>
      <c r="AN309">
        <v>13.67</v>
      </c>
      <c r="AO309" t="s">
        <v>3217</v>
      </c>
      <c r="AP309">
        <v>6.9689185878380994E-2</v>
      </c>
      <c r="AQ309">
        <f>(Table2[[#This Row],[Sharpe Ratio]]-AVERAGE(Table2[Sharpe Ratio]))/_xlfn.STDEV.P(Table2[Sharpe Ratio])</f>
        <v>0.117600118789616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0.80684842104137289</v>
      </c>
      <c r="AS309">
        <f>_xlfn.RANK.AVG(Table2[[#This Row],[1Y Return vs Nifty Z-Score]],Table2[1Y Return vs Nifty Z-Score])</f>
        <v>465</v>
      </c>
      <c r="AT309">
        <f>_xlfn.RANK.AVG(Table2[[#This Row],[6M Return vs Nifty Z-Score]],Table2[6M Return vs Nifty Z-Score])</f>
        <v>199</v>
      </c>
      <c r="AU309">
        <f>_xlfn.RANK.AVG(Table2[[#This Row],[Sharpe Ratio Z-Score]],Table2[Sharpe Ratio Z-Score])</f>
        <v>326</v>
      </c>
      <c r="AV309">
        <f>(Table2[[#This Row],[Rank 1Y]]+Table2[[#This Row],[Rank 6M]]+Table2[[#This Row],[Rank Sharpe]])/3</f>
        <v>330</v>
      </c>
    </row>
    <row r="310" spans="1:48" x14ac:dyDescent="0.3">
      <c r="A310" t="s">
        <v>154</v>
      </c>
      <c r="B310" t="s">
        <v>155</v>
      </c>
      <c r="C310" t="s">
        <v>3170</v>
      </c>
      <c r="D310" t="s">
        <v>21</v>
      </c>
      <c r="E310">
        <v>171223.1983048</v>
      </c>
      <c r="F310">
        <v>1745.95</v>
      </c>
      <c r="G310">
        <v>21.9852450395414</v>
      </c>
      <c r="H310">
        <f>(Table2[[#This Row],[1Y Return vs Nifty]]-AVERAGE(Table2[1Y Return vs Nifty]))/_xlfn.STDEV.P(Table2[1Y Return vs Nifty])</f>
        <v>0.10525996553437626</v>
      </c>
      <c r="I310">
        <v>7.5399448295912199</v>
      </c>
      <c r="J310">
        <f>(Table2[[#This Row],[1M Return vs Nifty]]-AVERAGE(Table2[1M Return vs Nifty]))/_xlfn.STDEV.P(Table2[1M Return vs Nifty])</f>
        <v>0.88177775475939502</v>
      </c>
      <c r="K310">
        <v>35.068343249478403</v>
      </c>
      <c r="L310">
        <f>(Table2[[#This Row],[6M Return vs Nifty]]-AVERAGE(Table2[6M Return vs Nifty]))/_xlfn.STDEV.P(Table2[6M Return vs Nifty])</f>
        <v>0.84457423684259025</v>
      </c>
      <c r="M310">
        <v>-0.45445338131782098</v>
      </c>
      <c r="N310">
        <f>(Table2[[#This Row],[1W Return vs Nifty]]-AVERAGE(Table2[1W Return vs Nifty]))/_xlfn.STDEV.P(Table2[1W Return vs Nifty])</f>
        <v>-0.48427374869685608</v>
      </c>
      <c r="O310">
        <v>1710.2</v>
      </c>
      <c r="P310">
        <v>1670.4237855825399</v>
      </c>
      <c r="Q310">
        <v>1502.96162411815</v>
      </c>
      <c r="R310">
        <v>61.520559354528501</v>
      </c>
      <c r="S310" s="1">
        <f>(Table2[[#This Row],[Close Price]]-Table2[[#This Row],[20D EMA]])/Table2[[#This Row],[20D EMA]]</f>
        <v>2.0903987837679803E-2</v>
      </c>
      <c r="T310" s="1">
        <f>(Table2[[#This Row],[Close Price]]-Table2[[#This Row],[50D EMA]])/Table2[[#This Row],[50D EMA]]</f>
        <v>4.5213804466464329E-2</v>
      </c>
      <c r="U310" s="1">
        <f>(Table2[[#This Row],[Close Price]]-Table2[[#This Row],[200D EMA]])/Table2[[#This Row],[200D EMA]]</f>
        <v>0.16167304073676628</v>
      </c>
      <c r="V310">
        <v>0.94352549173743605</v>
      </c>
      <c r="W310">
        <v>1737.6</v>
      </c>
      <c r="X310">
        <v>1761</v>
      </c>
      <c r="Y310">
        <v>1705.9</v>
      </c>
      <c r="Z310">
        <v>1761</v>
      </c>
      <c r="AA310">
        <v>1705.9</v>
      </c>
      <c r="AB310">
        <v>1761</v>
      </c>
      <c r="AC310" s="1">
        <f>(Table2[[#This Row],[Close Price]]/Table2[[#This Row],[Day Low]])-1</f>
        <v>4.8054788213629518E-3</v>
      </c>
      <c r="AD310" s="1">
        <f>(Table2[[#This Row],[Day High]]/Table2[[#This Row],[Close Price]])-1</f>
        <v>8.6199490248861643E-3</v>
      </c>
      <c r="AE310" s="1">
        <f>(Table2[[#This Row],[Close Price]]/Table2[[#This Row],[Current Week Low]])-1</f>
        <v>2.3477343337827472E-2</v>
      </c>
      <c r="AF310" s="1">
        <f>(Table2[[#This Row],[Current Week High]]/Table2[[#This Row],[Close Price]])-1</f>
        <v>8.6199490248861643E-3</v>
      </c>
      <c r="AG310" s="1">
        <f>(Table2[[#This Row],[Close Price]]/Table2[[#This Row],[Current Month Low]])-1</f>
        <v>2.3477343337827472E-2</v>
      </c>
      <c r="AH310" s="1">
        <f>(Table2[[#This Row],[Current Month High]]/Table2[[#This Row],[Close Price]])-1</f>
        <v>8.6199490248861643E-3</v>
      </c>
      <c r="AI310">
        <v>1.2514676823505799</v>
      </c>
      <c r="AJ310">
        <v>50.131132034911197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0.05</v>
      </c>
      <c r="AM310" t="s">
        <v>3217</v>
      </c>
      <c r="AN310">
        <v>4.41</v>
      </c>
      <c r="AO310" t="s">
        <v>3217</v>
      </c>
      <c r="AP310">
        <v>-1.8115147887651999E-2</v>
      </c>
      <c r="AQ310">
        <f>(Table2[[#This Row],[Sharpe Ratio]]-AVERAGE(Table2[Sharpe Ratio]))/_xlfn.STDEV.P(Table2[Sharpe Ratio])</f>
        <v>-0.90439123999816651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0.44294696844133891</v>
      </c>
      <c r="AS310">
        <f>_xlfn.RANK.AVG(Table2[[#This Row],[1Y Return vs Nifty Z-Score]],Table2[1Y Return vs Nifty Z-Score])</f>
        <v>277</v>
      </c>
      <c r="AT310">
        <f>_xlfn.RANK.AVG(Table2[[#This Row],[6M Return vs Nifty Z-Score]],Table2[6M Return vs Nifty Z-Score])</f>
        <v>112</v>
      </c>
      <c r="AU310">
        <f>_xlfn.RANK.AVG(Table2[[#This Row],[Sharpe Ratio Z-Score]],Table2[Sharpe Ratio Z-Score])</f>
        <v>604</v>
      </c>
      <c r="AV310">
        <f>(Table2[[#This Row],[Rank 1Y]]+Table2[[#This Row],[Rank 6M]]+Table2[[#This Row],[Rank Sharpe]])/3</f>
        <v>331</v>
      </c>
    </row>
    <row r="311" spans="1:48" x14ac:dyDescent="0.3">
      <c r="A311" t="s">
        <v>147</v>
      </c>
      <c r="B311" t="s">
        <v>148</v>
      </c>
      <c r="C311" t="s">
        <v>3181</v>
      </c>
      <c r="D311" t="s">
        <v>149</v>
      </c>
      <c r="E311">
        <v>182844.97396902001</v>
      </c>
      <c r="F311">
        <v>460.55</v>
      </c>
      <c r="G311">
        <v>69.719206719991405</v>
      </c>
      <c r="H311">
        <f>(Table2[[#This Row],[1Y Return vs Nifty]]-AVERAGE(Table2[1Y Return vs Nifty]))/_xlfn.STDEV.P(Table2[1Y Return vs Nifty])</f>
        <v>1.0371234447606432</v>
      </c>
      <c r="I311">
        <v>-2.3885063270566902</v>
      </c>
      <c r="J311">
        <f>(Table2[[#This Row],[1M Return vs Nifty]]-AVERAGE(Table2[1M Return vs Nifty]))/_xlfn.STDEV.P(Table2[1M Return vs Nifty])</f>
        <v>-0.16932832392991734</v>
      </c>
      <c r="K311">
        <v>-4.53947879205659</v>
      </c>
      <c r="L311">
        <f>(Table2[[#This Row],[6M Return vs Nifty]]-AVERAGE(Table2[6M Return vs Nifty]))/_xlfn.STDEV.P(Table2[6M Return vs Nifty])</f>
        <v>-0.39166481688761967</v>
      </c>
      <c r="M311">
        <v>2.3042532078483999</v>
      </c>
      <c r="N311">
        <f>(Table2[[#This Row],[1W Return vs Nifty]]-AVERAGE(Table2[1W Return vs Nifty]))/_xlfn.STDEV.P(Table2[1W Return vs Nifty])</f>
        <v>5.9875879414065962E-2</v>
      </c>
      <c r="O311">
        <v>454.92</v>
      </c>
      <c r="P311">
        <v>459.66132146173402</v>
      </c>
      <c r="Q311">
        <v>415.72976335874802</v>
      </c>
      <c r="R311">
        <v>71.391658681874006</v>
      </c>
      <c r="S311" s="1">
        <f>(Table2[[#This Row],[Close Price]]-Table2[[#This Row],[20D EMA]])/Table2[[#This Row],[20D EMA]]</f>
        <v>1.2375802338872758E-2</v>
      </c>
      <c r="T311" s="1">
        <f>(Table2[[#This Row],[Close Price]]-Table2[[#This Row],[50D EMA]])/Table2[[#This Row],[50D EMA]]</f>
        <v>1.9333332973067502E-3</v>
      </c>
      <c r="U311" s="1">
        <f>(Table2[[#This Row],[Close Price]]-Table2[[#This Row],[200D EMA]])/Table2[[#This Row],[200D EMA]]</f>
        <v>0.10781098827070271</v>
      </c>
      <c r="V311">
        <v>0.64194874133304702</v>
      </c>
      <c r="W311">
        <v>461</v>
      </c>
      <c r="X311">
        <v>469.3</v>
      </c>
      <c r="Y311">
        <v>453</v>
      </c>
      <c r="Z311">
        <v>469.3</v>
      </c>
      <c r="AA311">
        <v>453</v>
      </c>
      <c r="AB311">
        <v>469.3</v>
      </c>
      <c r="AC311" s="1">
        <f>(Table2[[#This Row],[Close Price]]/Table2[[#This Row],[Day Low]])-1</f>
        <v>-9.7613882863334389E-4</v>
      </c>
      <c r="AD311" s="1">
        <f>(Table2[[#This Row],[Day High]]/Table2[[#This Row],[Close Price]])-1</f>
        <v>1.8999022907393304E-2</v>
      </c>
      <c r="AE311" s="1">
        <f>(Table2[[#This Row],[Close Price]]/Table2[[#This Row],[Current Week Low]])-1</f>
        <v>1.6666666666666607E-2</v>
      </c>
      <c r="AF311" s="1">
        <f>(Table2[[#This Row],[Current Week High]]/Table2[[#This Row],[Close Price]])-1</f>
        <v>1.8999022907393304E-2</v>
      </c>
      <c r="AG311" s="1">
        <f>(Table2[[#This Row],[Close Price]]/Table2[[#This Row],[Current Month Low]])-1</f>
        <v>1.6666666666666607E-2</v>
      </c>
      <c r="AH311" s="1">
        <f>(Table2[[#This Row],[Current Month High]]/Table2[[#This Row],[Close Price]])-1</f>
        <v>1.8999022907393304E-2</v>
      </c>
      <c r="AI311">
        <v>13.7010096623602</v>
      </c>
      <c r="AJ311">
        <v>92.698744769874395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7.0000000000000007E-2</v>
      </c>
      <c r="AM311" t="s">
        <v>3217</v>
      </c>
      <c r="AN311">
        <v>7.73</v>
      </c>
      <c r="AO311" t="s">
        <v>3217</v>
      </c>
      <c r="AP311">
        <v>2.1330324974802001E-2</v>
      </c>
      <c r="AQ311">
        <f>(Table2[[#This Row],[Sharpe Ratio]]-AVERAGE(Table2[Sharpe Ratio]))/_xlfn.STDEV.P(Table2[Sharpe Ratio])</f>
        <v>-0.44526888601339115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86</v>
      </c>
      <c r="AT311">
        <f>_xlfn.RANK.AVG(Table2[[#This Row],[6M Return vs Nifty Z-Score]],Table2[6M Return vs Nifty Z-Score])</f>
        <v>450</v>
      </c>
      <c r="AU311">
        <f>_xlfn.RANK.AVG(Table2[[#This Row],[Sharpe Ratio Z-Score]],Table2[Sharpe Ratio Z-Score])</f>
        <v>459</v>
      </c>
      <c r="AV311">
        <f>(Table2[[#This Row],[Rank 1Y]]+Table2[[#This Row],[Rank 6M]]+Table2[[#This Row],[Rank Sharpe]])/3</f>
        <v>331.66666666666669</v>
      </c>
    </row>
    <row r="312" spans="1:48" x14ac:dyDescent="0.3">
      <c r="A312" t="s">
        <v>780</v>
      </c>
      <c r="B312" t="s">
        <v>781</v>
      </c>
      <c r="C312" t="s">
        <v>3179</v>
      </c>
      <c r="D312" t="s">
        <v>270</v>
      </c>
      <c r="E312">
        <v>20869.62133247</v>
      </c>
      <c r="F312">
        <v>659.65</v>
      </c>
      <c r="G312">
        <v>5.80938161246885</v>
      </c>
      <c r="H312">
        <f>(Table2[[#This Row],[1Y Return vs Nifty]]-AVERAGE(Table2[1Y Return vs Nifty]))/_xlfn.STDEV.P(Table2[1Y Return vs Nifty])</f>
        <v>-0.21052560603728648</v>
      </c>
      <c r="I312">
        <v>-2.0289984543703201</v>
      </c>
      <c r="J312">
        <f>(Table2[[#This Row],[1M Return vs Nifty]]-AVERAGE(Table2[1M Return vs Nifty]))/_xlfn.STDEV.P(Table2[1M Return vs Nifty])</f>
        <v>-0.13126791507507951</v>
      </c>
      <c r="K312">
        <v>4.4745302775180997</v>
      </c>
      <c r="L312">
        <f>(Table2[[#This Row],[6M Return vs Nifty]]-AVERAGE(Table2[6M Return vs Nifty]))/_xlfn.STDEV.P(Table2[6M Return vs Nifty])</f>
        <v>-0.11031963131288963</v>
      </c>
      <c r="M312">
        <v>0.59390786653751804</v>
      </c>
      <c r="N312">
        <f>(Table2[[#This Row],[1W Return vs Nifty]]-AVERAGE(Table2[1W Return vs Nifty]))/_xlfn.STDEV.P(Table2[1W Return vs Nifty])</f>
        <v>-0.27748648636650447</v>
      </c>
      <c r="O312">
        <v>625.28</v>
      </c>
      <c r="P312">
        <v>641.32543826508595</v>
      </c>
      <c r="Q312">
        <v>638.969458682104</v>
      </c>
      <c r="R312">
        <v>67.618577290275894</v>
      </c>
      <c r="S312" s="1">
        <f>(Table2[[#This Row],[Close Price]]-Table2[[#This Row],[20D EMA]])/Table2[[#This Row],[20D EMA]]</f>
        <v>5.4967374616171967E-2</v>
      </c>
      <c r="T312" s="1">
        <f>(Table2[[#This Row],[Close Price]]-Table2[[#This Row],[50D EMA]])/Table2[[#This Row],[50D EMA]]</f>
        <v>2.8572953202177113E-2</v>
      </c>
      <c r="U312" s="1">
        <f>(Table2[[#This Row],[Close Price]]-Table2[[#This Row],[200D EMA]])/Table2[[#This Row],[200D EMA]]</f>
        <v>3.2365461348575694E-2</v>
      </c>
      <c r="V312">
        <v>2.9943049036117699</v>
      </c>
      <c r="W312">
        <v>641.5</v>
      </c>
      <c r="X312">
        <v>666.2</v>
      </c>
      <c r="Y312">
        <v>636.29999999999995</v>
      </c>
      <c r="Z312">
        <v>666.2</v>
      </c>
      <c r="AA312">
        <v>636.29999999999995</v>
      </c>
      <c r="AB312">
        <v>666.2</v>
      </c>
      <c r="AC312" s="1">
        <f>(Table2[[#This Row],[Close Price]]/Table2[[#This Row],[Day Low]])-1</f>
        <v>2.8293063133281393E-2</v>
      </c>
      <c r="AD312" s="1">
        <f>(Table2[[#This Row],[Day High]]/Table2[[#This Row],[Close Price]])-1</f>
        <v>9.9295080724628448E-3</v>
      </c>
      <c r="AE312" s="1">
        <f>(Table2[[#This Row],[Close Price]]/Table2[[#This Row],[Current Week Low]])-1</f>
        <v>3.669652679553681E-2</v>
      </c>
      <c r="AF312" s="1">
        <f>(Table2[[#This Row],[Current Week High]]/Table2[[#This Row],[Close Price]])-1</f>
        <v>9.9295080724628448E-3</v>
      </c>
      <c r="AG312" s="1">
        <f>(Table2[[#This Row],[Close Price]]/Table2[[#This Row],[Current Month Low]])-1</f>
        <v>3.669652679553681E-2</v>
      </c>
      <c r="AH312" s="1">
        <f>(Table2[[#This Row],[Current Month High]]/Table2[[#This Row],[Close Price]])-1</f>
        <v>9.9295080724628448E-3</v>
      </c>
      <c r="AI312">
        <v>21.1172591525809</v>
      </c>
      <c r="AJ312">
        <v>31.117074140329901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-0.05</v>
      </c>
      <c r="AM312" t="s">
        <v>3218</v>
      </c>
      <c r="AN312">
        <v>15.72</v>
      </c>
      <c r="AO312" t="s">
        <v>3217</v>
      </c>
      <c r="AP312">
        <v>7.6213361536012006E-2</v>
      </c>
      <c r="AQ312">
        <f>(Table2[[#This Row],[Sharpe Ratio]]-AVERAGE(Table2[Sharpe Ratio]))/_xlfn.STDEV.P(Table2[Sharpe Ratio])</f>
        <v>0.19353772755365933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375</v>
      </c>
      <c r="AT312">
        <f>_xlfn.RANK.AVG(Table2[[#This Row],[6M Return vs Nifty Z-Score]],Table2[6M Return vs Nifty Z-Score])</f>
        <v>327</v>
      </c>
      <c r="AU312">
        <f>_xlfn.RANK.AVG(Table2[[#This Row],[Sharpe Ratio Z-Score]],Table2[Sharpe Ratio Z-Score])</f>
        <v>294</v>
      </c>
      <c r="AV312">
        <f>(Table2[[#This Row],[Rank 1Y]]+Table2[[#This Row],[Rank 6M]]+Table2[[#This Row],[Rank Sharpe]])/3</f>
        <v>332</v>
      </c>
    </row>
    <row r="313" spans="1:48" x14ac:dyDescent="0.3">
      <c r="A313" t="s">
        <v>264</v>
      </c>
      <c r="B313" t="s">
        <v>265</v>
      </c>
      <c r="C313" t="s">
        <v>3175</v>
      </c>
      <c r="D313" t="s">
        <v>51</v>
      </c>
      <c r="E313">
        <v>98822.2401579</v>
      </c>
      <c r="F313">
        <v>974.55</v>
      </c>
      <c r="G313">
        <v>33.190736380780002</v>
      </c>
      <c r="H313">
        <f>(Table2[[#This Row],[1Y Return vs Nifty]]-AVERAGE(Table2[1Y Return vs Nifty]))/_xlfn.STDEV.P(Table2[1Y Return vs Nifty])</f>
        <v>0.32401382086256392</v>
      </c>
      <c r="I313">
        <v>-3.1736940403672702</v>
      </c>
      <c r="J313">
        <f>(Table2[[#This Row],[1M Return vs Nifty]]-AVERAGE(Table2[1M Return vs Nifty]))/_xlfn.STDEV.P(Table2[1M Return vs Nifty])</f>
        <v>-0.25245464095070413</v>
      </c>
      <c r="K313">
        <v>-10.718922749862299</v>
      </c>
      <c r="L313">
        <f>(Table2[[#This Row],[6M Return vs Nifty]]-AVERAGE(Table2[6M Return vs Nifty]))/_xlfn.STDEV.P(Table2[6M Return vs Nifty])</f>
        <v>-0.58453757679261076</v>
      </c>
      <c r="M313">
        <v>-0.22136699220143299</v>
      </c>
      <c r="N313">
        <f>(Table2[[#This Row],[1W Return vs Nifty]]-AVERAGE(Table2[1W Return vs Nifty]))/_xlfn.STDEV.P(Table2[1W Return vs Nifty])</f>
        <v>-0.43829790173527916</v>
      </c>
      <c r="O313">
        <v>970.42</v>
      </c>
      <c r="P313">
        <v>1009.48715727816</v>
      </c>
      <c r="Q313">
        <v>992.72545940014197</v>
      </c>
      <c r="R313">
        <v>64.639817796265703</v>
      </c>
      <c r="S313" s="1">
        <f>(Table2[[#This Row],[Close Price]]-Table2[[#This Row],[20D EMA]])/Table2[[#This Row],[20D EMA]]</f>
        <v>4.2558892026132973E-3</v>
      </c>
      <c r="T313" s="1">
        <f>(Table2[[#This Row],[Close Price]]-Table2[[#This Row],[50D EMA]])/Table2[[#This Row],[50D EMA]]</f>
        <v>-3.4608817978784109E-2</v>
      </c>
      <c r="U313" s="1">
        <f>(Table2[[#This Row],[Close Price]]-Table2[[#This Row],[200D EMA]])/Table2[[#This Row],[200D EMA]]</f>
        <v>-1.8308646391646494E-2</v>
      </c>
      <c r="V313">
        <v>0.67345005684336501</v>
      </c>
      <c r="W313">
        <v>973.3</v>
      </c>
      <c r="X313">
        <v>987.45</v>
      </c>
      <c r="Y313">
        <v>962.45</v>
      </c>
      <c r="Z313">
        <v>987.45</v>
      </c>
      <c r="AA313">
        <v>962.45</v>
      </c>
      <c r="AB313">
        <v>987.45</v>
      </c>
      <c r="AC313" s="1">
        <f>(Table2[[#This Row],[Close Price]]/Table2[[#This Row],[Day Low]])-1</f>
        <v>1.2842905578958064E-3</v>
      </c>
      <c r="AD313" s="1">
        <f>(Table2[[#This Row],[Day High]]/Table2[[#This Row],[Close Price]])-1</f>
        <v>1.3236878559335086E-2</v>
      </c>
      <c r="AE313" s="1">
        <f>(Table2[[#This Row],[Close Price]]/Table2[[#This Row],[Current Week Low]])-1</f>
        <v>1.2572081666579971E-2</v>
      </c>
      <c r="AF313" s="1">
        <f>(Table2[[#This Row],[Current Week High]]/Table2[[#This Row],[Close Price]])-1</f>
        <v>1.3236878559335086E-2</v>
      </c>
      <c r="AG313" s="1">
        <f>(Table2[[#This Row],[Close Price]]/Table2[[#This Row],[Current Month Low]])-1</f>
        <v>1.2572081666579971E-2</v>
      </c>
      <c r="AH313" s="1">
        <f>(Table2[[#This Row],[Current Month High]]/Table2[[#This Row],[Close Price]])-1</f>
        <v>1.3236878559335086E-2</v>
      </c>
      <c r="AI313">
        <v>35.888358729670102</v>
      </c>
      <c r="AJ313">
        <v>54.690476190476097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-0.08</v>
      </c>
      <c r="AM313" t="s">
        <v>3218</v>
      </c>
      <c r="AN313">
        <v>1.9</v>
      </c>
      <c r="AO313" t="s">
        <v>3217</v>
      </c>
      <c r="AP313">
        <v>9.160330136092E-2</v>
      </c>
      <c r="AQ313">
        <f>(Table2[[#This Row],[Sharpe Ratio]]-AVERAGE(Table2[Sharpe Ratio]))/_xlfn.STDEV.P(Table2[Sharpe Ratio])</f>
        <v>0.37266767295282865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208</v>
      </c>
      <c r="AT313">
        <f>_xlfn.RANK.AVG(Table2[[#This Row],[6M Return vs Nifty Z-Score]],Table2[6M Return vs Nifty Z-Score])</f>
        <v>535</v>
      </c>
      <c r="AU313">
        <f>_xlfn.RANK.AVG(Table2[[#This Row],[Sharpe Ratio Z-Score]],Table2[Sharpe Ratio Z-Score])</f>
        <v>254</v>
      </c>
      <c r="AV313">
        <f>(Table2[[#This Row],[Rank 1Y]]+Table2[[#This Row],[Rank 6M]]+Table2[[#This Row],[Rank Sharpe]])/3</f>
        <v>332.33333333333331</v>
      </c>
    </row>
    <row r="314" spans="1:48" x14ac:dyDescent="0.3">
      <c r="A314" t="s">
        <v>152</v>
      </c>
      <c r="B314" t="s">
        <v>153</v>
      </c>
      <c r="C314" t="s">
        <v>3178</v>
      </c>
      <c r="D314" t="s">
        <v>69</v>
      </c>
      <c r="E314">
        <v>182076.59243995001</v>
      </c>
      <c r="F314">
        <v>2714</v>
      </c>
      <c r="G314">
        <v>12.056276390427801</v>
      </c>
      <c r="H314">
        <f>(Table2[[#This Row],[1Y Return vs Nifty]]-AVERAGE(Table2[1Y Return vs Nifty]))/_xlfn.STDEV.P(Table2[1Y Return vs Nifty])</f>
        <v>-8.8573584935015673E-2</v>
      </c>
      <c r="I314">
        <v>-0.53765320204835798</v>
      </c>
      <c r="J314">
        <f>(Table2[[#This Row],[1M Return vs Nifty]]-AVERAGE(Table2[1M Return vs Nifty]))/_xlfn.STDEV.P(Table2[1M Return vs Nifty])</f>
        <v>2.6617946013177927E-2</v>
      </c>
      <c r="K314">
        <v>9.4435878863088707</v>
      </c>
      <c r="L314">
        <f>(Table2[[#This Row],[6M Return vs Nifty]]-AVERAGE(Table2[6M Return vs Nifty]))/_xlfn.STDEV.P(Table2[6M Return vs Nifty])</f>
        <v>4.4774558662529024E-2</v>
      </c>
      <c r="M314">
        <v>1.5238968046289501</v>
      </c>
      <c r="N314">
        <f>(Table2[[#This Row],[1W Return vs Nifty]]-AVERAGE(Table2[1W Return vs Nifty]))/_xlfn.STDEV.P(Table2[1W Return vs Nifty])</f>
        <v>-9.4047937012594646E-2</v>
      </c>
      <c r="O314">
        <v>2615.15</v>
      </c>
      <c r="P314">
        <v>2638.0955197088001</v>
      </c>
      <c r="Q314">
        <v>2507.3177007510099</v>
      </c>
      <c r="R314">
        <v>71.533330542293797</v>
      </c>
      <c r="S314" s="1">
        <f>(Table2[[#This Row],[Close Price]]-Table2[[#This Row],[20D EMA]])/Table2[[#This Row],[20D EMA]]</f>
        <v>3.7798979026059658E-2</v>
      </c>
      <c r="T314" s="1">
        <f>(Table2[[#This Row],[Close Price]]-Table2[[#This Row],[50D EMA]])/Table2[[#This Row],[50D EMA]]</f>
        <v>2.8772453356646625E-2</v>
      </c>
      <c r="U314" s="1">
        <f>(Table2[[#This Row],[Close Price]]-Table2[[#This Row],[200D EMA]])/Table2[[#This Row],[200D EMA]]</f>
        <v>8.2431635682659279E-2</v>
      </c>
      <c r="V314">
        <v>1.01890966613981</v>
      </c>
      <c r="W314">
        <v>2683</v>
      </c>
      <c r="X314">
        <v>2728.95</v>
      </c>
      <c r="Y314">
        <v>2591.75</v>
      </c>
      <c r="Z314">
        <v>2728.95</v>
      </c>
      <c r="AA314">
        <v>2591.75</v>
      </c>
      <c r="AB314">
        <v>2728.95</v>
      </c>
      <c r="AC314" s="1">
        <f>(Table2[[#This Row],[Close Price]]/Table2[[#This Row],[Day Low]])-1</f>
        <v>1.1554230339172467E-2</v>
      </c>
      <c r="AD314" s="1">
        <f>(Table2[[#This Row],[Day High]]/Table2[[#This Row],[Close Price]])-1</f>
        <v>5.5084745762710163E-3</v>
      </c>
      <c r="AE314" s="1">
        <f>(Table2[[#This Row],[Close Price]]/Table2[[#This Row],[Current Week Low]])-1</f>
        <v>4.7168901321500867E-2</v>
      </c>
      <c r="AF314" s="1">
        <f>(Table2[[#This Row],[Current Week High]]/Table2[[#This Row],[Close Price]])-1</f>
        <v>5.5084745762710163E-3</v>
      </c>
      <c r="AG314" s="1">
        <f>(Table2[[#This Row],[Close Price]]/Table2[[#This Row],[Current Month Low]])-1</f>
        <v>4.7168901321500867E-2</v>
      </c>
      <c r="AH314" s="1">
        <f>(Table2[[#This Row],[Current Month High]]/Table2[[#This Row],[Close Price]])-1</f>
        <v>5.5084745762710163E-3</v>
      </c>
      <c r="AI314">
        <v>6.0335298452468704</v>
      </c>
      <c r="AJ314">
        <v>34.586298380898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0.04</v>
      </c>
      <c r="AM314" t="s">
        <v>3217</v>
      </c>
      <c r="AN314">
        <v>8.43</v>
      </c>
      <c r="AO314" t="s">
        <v>3217</v>
      </c>
      <c r="AP314">
        <v>4.9934859512021999E-2</v>
      </c>
      <c r="AQ314">
        <f>(Table2[[#This Row],[Sharpe Ratio]]-AVERAGE(Table2[Sharpe Ratio]))/_xlfn.STDEV.P(Table2[Sharpe Ratio])</f>
        <v>-0.11232874666807673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332</v>
      </c>
      <c r="AT314">
        <f>_xlfn.RANK.AVG(Table2[[#This Row],[6M Return vs Nifty Z-Score]],Table2[6M Return vs Nifty Z-Score])</f>
        <v>279</v>
      </c>
      <c r="AU314">
        <f>_xlfn.RANK.AVG(Table2[[#This Row],[Sharpe Ratio Z-Score]],Table2[Sharpe Ratio Z-Score])</f>
        <v>387</v>
      </c>
      <c r="AV314">
        <f>(Table2[[#This Row],[Rank 1Y]]+Table2[[#This Row],[Rank 6M]]+Table2[[#This Row],[Rank Sharpe]])/3</f>
        <v>332.66666666666669</v>
      </c>
    </row>
    <row r="315" spans="1:48" x14ac:dyDescent="0.3">
      <c r="A315" t="s">
        <v>429</v>
      </c>
      <c r="B315" t="s">
        <v>430</v>
      </c>
      <c r="C315" t="s">
        <v>3179</v>
      </c>
      <c r="D315" t="s">
        <v>270</v>
      </c>
      <c r="E315">
        <v>54313.838065049997</v>
      </c>
      <c r="F315">
        <v>4682.55</v>
      </c>
      <c r="G315">
        <v>52.569115070781301</v>
      </c>
      <c r="H315">
        <f>(Table2[[#This Row],[1Y Return vs Nifty]]-AVERAGE(Table2[1Y Return vs Nifty]))/_xlfn.STDEV.P(Table2[1Y Return vs Nifty])</f>
        <v>0.70231896780838343</v>
      </c>
      <c r="I315">
        <v>-5.7451568928206402</v>
      </c>
      <c r="J315">
        <f>(Table2[[#This Row],[1M Return vs Nifty]]-AVERAGE(Table2[1M Return vs Nifty]))/_xlfn.STDEV.P(Table2[1M Return vs Nifty])</f>
        <v>-0.52469048042781097</v>
      </c>
      <c r="K315">
        <v>-22.378157755466599</v>
      </c>
      <c r="L315">
        <f>(Table2[[#This Row],[6M Return vs Nifty]]-AVERAGE(Table2[6M Return vs Nifty]))/_xlfn.STDEV.P(Table2[6M Return vs Nifty])</f>
        <v>-0.94844553505983087</v>
      </c>
      <c r="M315">
        <v>4.0658323756703796</v>
      </c>
      <c r="N315">
        <f>(Table2[[#This Row],[1W Return vs Nifty]]-AVERAGE(Table2[1W Return vs Nifty]))/_xlfn.STDEV.P(Table2[1W Return vs Nifty])</f>
        <v>0.40734402003571485</v>
      </c>
      <c r="O315">
        <v>4773.37</v>
      </c>
      <c r="P315">
        <v>4879.2275486553599</v>
      </c>
      <c r="Q315">
        <v>4547.4394395893296</v>
      </c>
      <c r="R315">
        <v>57.734068635062997</v>
      </c>
      <c r="S315" s="1">
        <f>(Table2[[#This Row],[Close Price]]-Table2[[#This Row],[20D EMA]])/Table2[[#This Row],[20D EMA]]</f>
        <v>-1.902639016041072E-2</v>
      </c>
      <c r="T315" s="1">
        <f>(Table2[[#This Row],[Close Price]]-Table2[[#This Row],[50D EMA]])/Table2[[#This Row],[50D EMA]]</f>
        <v>-4.0309156868398366E-2</v>
      </c>
      <c r="U315" s="1">
        <f>(Table2[[#This Row],[Close Price]]-Table2[[#This Row],[200D EMA]])/Table2[[#This Row],[200D EMA]]</f>
        <v>2.971134903621106E-2</v>
      </c>
      <c r="V315">
        <v>1.5277657821541999</v>
      </c>
      <c r="W315">
        <v>4680</v>
      </c>
      <c r="X315">
        <v>4844</v>
      </c>
      <c r="Y315">
        <v>4555</v>
      </c>
      <c r="Z315">
        <v>4844</v>
      </c>
      <c r="AA315">
        <v>4555</v>
      </c>
      <c r="AB315">
        <v>4844</v>
      </c>
      <c r="AC315" s="1">
        <f>(Table2[[#This Row],[Close Price]]/Table2[[#This Row],[Day Low]])-1</f>
        <v>5.4487179487172632E-4</v>
      </c>
      <c r="AD315" s="1">
        <f>(Table2[[#This Row],[Day High]]/Table2[[#This Row],[Close Price]])-1</f>
        <v>3.4479076571526157E-2</v>
      </c>
      <c r="AE315" s="1">
        <f>(Table2[[#This Row],[Close Price]]/Table2[[#This Row],[Current Week Low]])-1</f>
        <v>2.8002195389681628E-2</v>
      </c>
      <c r="AF315" s="1">
        <f>(Table2[[#This Row],[Current Week High]]/Table2[[#This Row],[Close Price]])-1</f>
        <v>3.4479076571526157E-2</v>
      </c>
      <c r="AG315" s="1">
        <f>(Table2[[#This Row],[Close Price]]/Table2[[#This Row],[Current Month Low]])-1</f>
        <v>2.8002195389681628E-2</v>
      </c>
      <c r="AH315" s="1">
        <f>(Table2[[#This Row],[Current Month High]]/Table2[[#This Row],[Close Price]])-1</f>
        <v>3.4479076571526157E-2</v>
      </c>
      <c r="AI315">
        <v>24.717301470352599</v>
      </c>
      <c r="AJ315">
        <v>77.976054732041007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0.09</v>
      </c>
      <c r="AM315" t="s">
        <v>3217</v>
      </c>
      <c r="AN315">
        <v>-1.75</v>
      </c>
      <c r="AO315" t="s">
        <v>3218</v>
      </c>
      <c r="AP315">
        <v>0.10497724421591</v>
      </c>
      <c r="AQ315">
        <f>(Table2[[#This Row],[Sharpe Ratio]]-AVERAGE(Table2[Sharpe Ratio]))/_xlfn.STDEV.P(Table2[Sharpe Ratio])</f>
        <v>0.52833258656793369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128</v>
      </c>
      <c r="AT315">
        <f>_xlfn.RANK.AVG(Table2[[#This Row],[6M Return vs Nifty Z-Score]],Table2[6M Return vs Nifty Z-Score])</f>
        <v>661</v>
      </c>
      <c r="AU315">
        <f>_xlfn.RANK.AVG(Table2[[#This Row],[Sharpe Ratio Z-Score]],Table2[Sharpe Ratio Z-Score])</f>
        <v>214</v>
      </c>
      <c r="AV315">
        <f>(Table2[[#This Row],[Rank 1Y]]+Table2[[#This Row],[Rank 6M]]+Table2[[#This Row],[Rank Sharpe]])/3</f>
        <v>334.33333333333331</v>
      </c>
    </row>
    <row r="316" spans="1:48" x14ac:dyDescent="0.3">
      <c r="A316" t="s">
        <v>232</v>
      </c>
      <c r="B316" t="s">
        <v>233</v>
      </c>
      <c r="C316" t="s">
        <v>3177</v>
      </c>
      <c r="D316" t="s">
        <v>62</v>
      </c>
      <c r="E316">
        <v>112199.69928975499</v>
      </c>
      <c r="F316">
        <v>642.95000000000005</v>
      </c>
      <c r="G316">
        <v>30.7911582073089</v>
      </c>
      <c r="H316">
        <f>(Table2[[#This Row],[1Y Return vs Nifty]]-AVERAGE(Table2[1Y Return vs Nifty]))/_xlfn.STDEV.P(Table2[1Y Return vs Nifty])</f>
        <v>0.27716920150380647</v>
      </c>
      <c r="I316">
        <v>-6.0556751448055399</v>
      </c>
      <c r="J316">
        <f>(Table2[[#This Row],[1M Return vs Nifty]]-AVERAGE(Table2[1M Return vs Nifty]))/_xlfn.STDEV.P(Table2[1M Return vs Nifty])</f>
        <v>-0.55756445211339101</v>
      </c>
      <c r="K316">
        <v>-7.5202649063362701</v>
      </c>
      <c r="L316">
        <f>(Table2[[#This Row],[6M Return vs Nifty]]-AVERAGE(Table2[6M Return vs Nifty]))/_xlfn.STDEV.P(Table2[6M Return vs Nifty])</f>
        <v>-0.48470109142513396</v>
      </c>
      <c r="M316">
        <v>-4.6911311973117504</v>
      </c>
      <c r="N316">
        <f>(Table2[[#This Row],[1W Return vs Nifty]]-AVERAGE(Table2[1W Return vs Nifty]))/_xlfn.STDEV.P(Table2[1W Return vs Nifty])</f>
        <v>-1.319950390443545</v>
      </c>
      <c r="O316">
        <v>680.05</v>
      </c>
      <c r="P316">
        <v>693.73654335186995</v>
      </c>
      <c r="Q316">
        <v>639.30524265282895</v>
      </c>
      <c r="R316">
        <v>28.308558718469399</v>
      </c>
      <c r="S316" s="1">
        <f>(Table2[[#This Row],[Close Price]]-Table2[[#This Row],[20D EMA]])/Table2[[#This Row],[20D EMA]]</f>
        <v>-5.4554812146165595E-2</v>
      </c>
      <c r="T316" s="1">
        <f>(Table2[[#This Row],[Close Price]]-Table2[[#This Row],[50D EMA]])/Table2[[#This Row],[50D EMA]]</f>
        <v>-7.3207248253766094E-2</v>
      </c>
      <c r="U316" s="1">
        <f>(Table2[[#This Row],[Close Price]]-Table2[[#This Row],[200D EMA]])/Table2[[#This Row],[200D EMA]]</f>
        <v>5.7011222558522937E-3</v>
      </c>
      <c r="V316">
        <v>1.0979040959589501</v>
      </c>
      <c r="W316">
        <v>642.1</v>
      </c>
      <c r="X316">
        <v>657.9</v>
      </c>
      <c r="Y316">
        <v>642.1</v>
      </c>
      <c r="Z316">
        <v>660.2</v>
      </c>
      <c r="AA316">
        <v>642.1</v>
      </c>
      <c r="AB316">
        <v>660.2</v>
      </c>
      <c r="AC316" s="1">
        <f>(Table2[[#This Row],[Close Price]]/Table2[[#This Row],[Day Low]])-1</f>
        <v>1.3237813424700207E-3</v>
      </c>
      <c r="AD316" s="1">
        <f>(Table2[[#This Row],[Day High]]/Table2[[#This Row],[Close Price]])-1</f>
        <v>2.3252196904891331E-2</v>
      </c>
      <c r="AE316" s="1">
        <f>(Table2[[#This Row],[Close Price]]/Table2[[#This Row],[Current Week Low]])-1</f>
        <v>1.3237813424700207E-3</v>
      </c>
      <c r="AF316" s="1">
        <f>(Table2[[#This Row],[Current Week High]]/Table2[[#This Row],[Close Price]])-1</f>
        <v>2.6829457967182613E-2</v>
      </c>
      <c r="AG316" s="1">
        <f>(Table2[[#This Row],[Close Price]]/Table2[[#This Row],[Current Month Low]])-1</f>
        <v>1.3237813424700207E-3</v>
      </c>
      <c r="AH316" s="1">
        <f>(Table2[[#This Row],[Current Month High]]/Table2[[#This Row],[Close Price]])-1</f>
        <v>2.6829457967182613E-2</v>
      </c>
      <c r="AI316">
        <v>25.188583871218501</v>
      </c>
      <c r="AJ316">
        <v>61.687413554633402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-0.05</v>
      </c>
      <c r="AM316" t="s">
        <v>3218</v>
      </c>
      <c r="AN316">
        <v>-11.8</v>
      </c>
      <c r="AO316" t="s">
        <v>3218</v>
      </c>
      <c r="AP316">
        <v>7.8761551413190994E-2</v>
      </c>
      <c r="AQ316">
        <f>(Table2[[#This Row],[Sharpe Ratio]]-AVERAGE(Table2[Sharpe Ratio]))/_xlfn.STDEV.P(Table2[Sharpe Ratio])</f>
        <v>0.22319717513818016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223</v>
      </c>
      <c r="AT316">
        <f>_xlfn.RANK.AVG(Table2[[#This Row],[6M Return vs Nifty Z-Score]],Table2[6M Return vs Nifty Z-Score])</f>
        <v>495</v>
      </c>
      <c r="AU316">
        <f>_xlfn.RANK.AVG(Table2[[#This Row],[Sharpe Ratio Z-Score]],Table2[Sharpe Ratio Z-Score])</f>
        <v>288</v>
      </c>
      <c r="AV316">
        <f>(Table2[[#This Row],[Rank 1Y]]+Table2[[#This Row],[Rank 6M]]+Table2[[#This Row],[Rank Sharpe]])/3</f>
        <v>335.33333333333331</v>
      </c>
    </row>
    <row r="317" spans="1:48" x14ac:dyDescent="0.3">
      <c r="A317" t="s">
        <v>661</v>
      </c>
      <c r="B317" t="s">
        <v>662</v>
      </c>
      <c r="C317" t="s">
        <v>3171</v>
      </c>
      <c r="D317" t="s">
        <v>488</v>
      </c>
      <c r="E317">
        <v>27769.804841814999</v>
      </c>
      <c r="F317">
        <v>3077.05</v>
      </c>
      <c r="G317">
        <v>-17.152142227279299</v>
      </c>
      <c r="H317">
        <f>(Table2[[#This Row],[1Y Return vs Nifty]]-AVERAGE(Table2[1Y Return vs Nifty]))/_xlfn.STDEV.P(Table2[1Y Return vs Nifty])</f>
        <v>-0.65878099361405185</v>
      </c>
      <c r="I317">
        <v>-4.1487098163483296</v>
      </c>
      <c r="J317">
        <f>(Table2[[#This Row],[1M Return vs Nifty]]-AVERAGE(Table2[1M Return vs Nifty]))/_xlfn.STDEV.P(Table2[1M Return vs Nifty])</f>
        <v>-0.35567769082847395</v>
      </c>
      <c r="K317">
        <v>14.2404136958313</v>
      </c>
      <c r="L317">
        <f>(Table2[[#This Row],[6M Return vs Nifty]]-AVERAGE(Table2[6M Return vs Nifty]))/_xlfn.STDEV.P(Table2[6M Return vs Nifty])</f>
        <v>0.19449305097079331</v>
      </c>
      <c r="M317">
        <v>3.9243495447833299</v>
      </c>
      <c r="N317">
        <f>(Table2[[#This Row],[1W Return vs Nifty]]-AVERAGE(Table2[1W Return vs Nifty]))/_xlfn.STDEV.P(Table2[1W Return vs Nifty])</f>
        <v>0.37943680072010905</v>
      </c>
      <c r="O317">
        <v>2857.92</v>
      </c>
      <c r="P317">
        <v>2786.3933196082498</v>
      </c>
      <c r="Q317">
        <v>2625.8472280348901</v>
      </c>
      <c r="R317">
        <v>76.542929857545801</v>
      </c>
      <c r="S317" s="1">
        <f>(Table2[[#This Row],[Close Price]]-Table2[[#This Row],[20D EMA]])/Table2[[#This Row],[20D EMA]]</f>
        <v>7.6674644496696934E-2</v>
      </c>
      <c r="T317" s="1">
        <f>(Table2[[#This Row],[Close Price]]-Table2[[#This Row],[50D EMA]])/Table2[[#This Row],[50D EMA]]</f>
        <v>0.10431286866299799</v>
      </c>
      <c r="U317" s="1">
        <f>(Table2[[#This Row],[Close Price]]-Table2[[#This Row],[200D EMA]])/Table2[[#This Row],[200D EMA]]</f>
        <v>0.17183131110897776</v>
      </c>
      <c r="V317">
        <v>0.62833545597961704</v>
      </c>
      <c r="W317">
        <v>2936.1</v>
      </c>
      <c r="X317">
        <v>3087.3</v>
      </c>
      <c r="Y317">
        <v>2838.6</v>
      </c>
      <c r="Z317">
        <v>3087.3</v>
      </c>
      <c r="AA317">
        <v>2838.6</v>
      </c>
      <c r="AB317">
        <v>3087.3</v>
      </c>
      <c r="AC317" s="1">
        <f>(Table2[[#This Row],[Close Price]]/Table2[[#This Row],[Day Low]])-1</f>
        <v>4.8005858111099808E-2</v>
      </c>
      <c r="AD317" s="1">
        <f>(Table2[[#This Row],[Day High]]/Table2[[#This Row],[Close Price]])-1</f>
        <v>3.3311125916055673E-3</v>
      </c>
      <c r="AE317" s="1">
        <f>(Table2[[#This Row],[Close Price]]/Table2[[#This Row],[Current Week Low]])-1</f>
        <v>8.4002677376171508E-2</v>
      </c>
      <c r="AF317" s="1">
        <f>(Table2[[#This Row],[Current Week High]]/Table2[[#This Row],[Close Price]])-1</f>
        <v>3.3311125916055673E-3</v>
      </c>
      <c r="AG317" s="1">
        <f>(Table2[[#This Row],[Close Price]]/Table2[[#This Row],[Current Month Low]])-1</f>
        <v>8.4002677376171508E-2</v>
      </c>
      <c r="AH317" s="1">
        <f>(Table2[[#This Row],[Current Month High]]/Table2[[#This Row],[Close Price]])-1</f>
        <v>3.3311125916055673E-3</v>
      </c>
      <c r="AI317">
        <v>26.6147771404429</v>
      </c>
      <c r="AJ317">
        <v>51.953086419752999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0.26</v>
      </c>
      <c r="AM317" t="s">
        <v>3217</v>
      </c>
      <c r="AN317">
        <v>17.71</v>
      </c>
      <c r="AO317" t="s">
        <v>3217</v>
      </c>
      <c r="AP317">
        <v>0.10168738941415</v>
      </c>
      <c r="AQ317">
        <f>(Table2[[#This Row],[Sharpe Ratio]]-AVERAGE(Table2[Sharpe Ratio]))/_xlfn.STDEV.P(Table2[Sharpe Ratio])</f>
        <v>0.49004059077619666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4.9511758024573138E-2</v>
      </c>
      <c r="AS317">
        <f>_xlfn.RANK.AVG(Table2[[#This Row],[1Y Return vs Nifty Z-Score]],Table2[1Y Return vs Nifty Z-Score])</f>
        <v>550</v>
      </c>
      <c r="AT317">
        <f>_xlfn.RANK.AVG(Table2[[#This Row],[6M Return vs Nifty Z-Score]],Table2[6M Return vs Nifty Z-Score])</f>
        <v>234</v>
      </c>
      <c r="AU317">
        <f>_xlfn.RANK.AVG(Table2[[#This Row],[Sharpe Ratio Z-Score]],Table2[Sharpe Ratio Z-Score])</f>
        <v>222</v>
      </c>
      <c r="AV317">
        <f>(Table2[[#This Row],[Rank 1Y]]+Table2[[#This Row],[Rank 6M]]+Table2[[#This Row],[Rank Sharpe]])/3</f>
        <v>335.33333333333331</v>
      </c>
    </row>
    <row r="318" spans="1:48" x14ac:dyDescent="0.3">
      <c r="A318" t="s">
        <v>325</v>
      </c>
      <c r="B318" t="s">
        <v>326</v>
      </c>
      <c r="C318" t="s">
        <v>3169</v>
      </c>
      <c r="D318" t="s">
        <v>18</v>
      </c>
      <c r="E318">
        <v>81825.414891234905</v>
      </c>
      <c r="F318">
        <v>384.55</v>
      </c>
      <c r="G318">
        <v>32.537787708151299</v>
      </c>
      <c r="H318">
        <f>(Table2[[#This Row],[1Y Return vs Nifty]]-AVERAGE(Table2[1Y Return vs Nifty]))/_xlfn.STDEV.P(Table2[1Y Return vs Nifty])</f>
        <v>0.31126694211184924</v>
      </c>
      <c r="I318">
        <v>-0.72048528086032704</v>
      </c>
      <c r="J318">
        <f>(Table2[[#This Row],[1M Return vs Nifty]]-AVERAGE(Table2[1M Return vs Nifty]))/_xlfn.STDEV.P(Table2[1M Return vs Nifty])</f>
        <v>7.261864547239847E-3</v>
      </c>
      <c r="K318">
        <v>-6.0864374592084696</v>
      </c>
      <c r="L318">
        <f>(Table2[[#This Row],[6M Return vs Nifty]]-AVERAGE(Table2[6M Return vs Nifty]))/_xlfn.STDEV.P(Table2[6M Return vs Nifty])</f>
        <v>-0.4399484795650101</v>
      </c>
      <c r="M318">
        <v>-1.5428545412846599</v>
      </c>
      <c r="N318">
        <f>(Table2[[#This Row],[1W Return vs Nifty]]-AVERAGE(Table2[1W Return vs Nifty]))/_xlfn.STDEV.P(Table2[1W Return vs Nifty])</f>
        <v>-0.69895880754193307</v>
      </c>
      <c r="O318">
        <v>379.85</v>
      </c>
      <c r="P318">
        <v>388.1275739646</v>
      </c>
      <c r="Q318">
        <v>357.10295722595998</v>
      </c>
      <c r="R318">
        <v>61.416109896459403</v>
      </c>
      <c r="S318" s="1">
        <f>(Table2[[#This Row],[Close Price]]-Table2[[#This Row],[20D EMA]])/Table2[[#This Row],[20D EMA]]</f>
        <v>1.2373305252073157E-2</v>
      </c>
      <c r="T318" s="1">
        <f>(Table2[[#This Row],[Close Price]]-Table2[[#This Row],[50D EMA]])/Table2[[#This Row],[50D EMA]]</f>
        <v>-9.2175207446773474E-3</v>
      </c>
      <c r="U318" s="1">
        <f>(Table2[[#This Row],[Close Price]]-Table2[[#This Row],[200D EMA]])/Table2[[#This Row],[200D EMA]]</f>
        <v>7.6860306582879054E-2</v>
      </c>
      <c r="V318">
        <v>0.65272934167383101</v>
      </c>
      <c r="W318">
        <v>382.55</v>
      </c>
      <c r="X318">
        <v>387.6</v>
      </c>
      <c r="Y318">
        <v>379.2</v>
      </c>
      <c r="Z318">
        <v>387.6</v>
      </c>
      <c r="AA318">
        <v>379.2</v>
      </c>
      <c r="AB318">
        <v>387.6</v>
      </c>
      <c r="AC318" s="1">
        <f>(Table2[[#This Row],[Close Price]]/Table2[[#This Row],[Day Low]])-1</f>
        <v>5.2280747614690259E-3</v>
      </c>
      <c r="AD318" s="1">
        <f>(Table2[[#This Row],[Day High]]/Table2[[#This Row],[Close Price]])-1</f>
        <v>7.931348329216048E-3</v>
      </c>
      <c r="AE318" s="1">
        <f>(Table2[[#This Row],[Close Price]]/Table2[[#This Row],[Current Week Low]])-1</f>
        <v>1.4108649789029704E-2</v>
      </c>
      <c r="AF318" s="1">
        <f>(Table2[[#This Row],[Current Week High]]/Table2[[#This Row],[Close Price]])-1</f>
        <v>7.931348329216048E-3</v>
      </c>
      <c r="AG318" s="1">
        <f>(Table2[[#This Row],[Close Price]]/Table2[[#This Row],[Current Month Low]])-1</f>
        <v>1.4108649789029704E-2</v>
      </c>
      <c r="AH318" s="1">
        <f>(Table2[[#This Row],[Current Month High]]/Table2[[#This Row],[Close Price]])-1</f>
        <v>7.931348329216048E-3</v>
      </c>
      <c r="AI318">
        <v>18.879209465609101</v>
      </c>
      <c r="AJ318">
        <v>62.485915492957702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0.04</v>
      </c>
      <c r="AM318" t="s">
        <v>3217</v>
      </c>
      <c r="AN318">
        <v>3.54</v>
      </c>
      <c r="AO318" t="s">
        <v>3217</v>
      </c>
      <c r="AP318">
        <v>6.5564951571622995E-2</v>
      </c>
      <c r="AQ318">
        <f>(Table2[[#This Row],[Sharpe Ratio]]-AVERAGE(Table2[Sharpe Ratio]))/_xlfn.STDEV.P(Table2[Sharpe Ratio])</f>
        <v>6.9596431017733648E-2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213</v>
      </c>
      <c r="AT318">
        <f>_xlfn.RANK.AVG(Table2[[#This Row],[6M Return vs Nifty Z-Score]],Table2[6M Return vs Nifty Z-Score])</f>
        <v>470</v>
      </c>
      <c r="AU318">
        <f>_xlfn.RANK.AVG(Table2[[#This Row],[Sharpe Ratio Z-Score]],Table2[Sharpe Ratio Z-Score])</f>
        <v>333</v>
      </c>
      <c r="AV318">
        <f>(Table2[[#This Row],[Rank 1Y]]+Table2[[#This Row],[Rank 6M]]+Table2[[#This Row],[Rank Sharpe]])/3</f>
        <v>338.66666666666669</v>
      </c>
    </row>
    <row r="319" spans="1:48" x14ac:dyDescent="0.3">
      <c r="A319" t="s">
        <v>1591</v>
      </c>
      <c r="B319" t="s">
        <v>1592</v>
      </c>
      <c r="C319" t="s">
        <v>3185</v>
      </c>
      <c r="D319" t="s">
        <v>285</v>
      </c>
      <c r="E319">
        <v>6176.3537500000002</v>
      </c>
      <c r="F319">
        <v>645.04999999999995</v>
      </c>
      <c r="G319">
        <v>-5.2035284199791496</v>
      </c>
      <c r="H319">
        <f>(Table2[[#This Row],[1Y Return vs Nifty]]-AVERAGE(Table2[1Y Return vs Nifty]))/_xlfn.STDEV.P(Table2[1Y Return vs Nifty])</f>
        <v>-0.42551988470085678</v>
      </c>
      <c r="I319">
        <v>-1.0077316145267801</v>
      </c>
      <c r="J319">
        <f>(Table2[[#This Row],[1M Return vs Nifty]]-AVERAGE(Table2[1M Return vs Nifty]))/_xlfn.STDEV.P(Table2[1M Return vs Nifty])</f>
        <v>-2.3148353787355361E-2</v>
      </c>
      <c r="K319">
        <v>22.376244276801099</v>
      </c>
      <c r="L319">
        <f>(Table2[[#This Row],[6M Return vs Nifty]]-AVERAGE(Table2[6M Return vs Nifty]))/_xlfn.STDEV.P(Table2[6M Return vs Nifty])</f>
        <v>0.44842853594091359</v>
      </c>
      <c r="M319">
        <v>4.9763579568525298</v>
      </c>
      <c r="N319">
        <f>(Table2[[#This Row],[1W Return vs Nifty]]-AVERAGE(Table2[1W Return vs Nifty]))/_xlfn.STDEV.P(Table2[1W Return vs Nifty])</f>
        <v>0.58694345925534364</v>
      </c>
      <c r="O319">
        <v>594</v>
      </c>
      <c r="P319">
        <v>602.28801664379796</v>
      </c>
      <c r="Q319">
        <v>583.17783087393798</v>
      </c>
      <c r="R319">
        <v>78.054440200937506</v>
      </c>
      <c r="S319" s="1">
        <f>(Table2[[#This Row],[Close Price]]-Table2[[#This Row],[20D EMA]])/Table2[[#This Row],[20D EMA]]</f>
        <v>8.5942760942760862E-2</v>
      </c>
      <c r="T319" s="1">
        <f>(Table2[[#This Row],[Close Price]]-Table2[[#This Row],[50D EMA]])/Table2[[#This Row],[50D EMA]]</f>
        <v>7.0999226573508378E-2</v>
      </c>
      <c r="U319" s="1">
        <f>(Table2[[#This Row],[Close Price]]-Table2[[#This Row],[200D EMA]])/Table2[[#This Row],[200D EMA]]</f>
        <v>0.10609485794983264</v>
      </c>
      <c r="V319">
        <v>0.88855216645557</v>
      </c>
      <c r="W319">
        <v>609.5</v>
      </c>
      <c r="X319">
        <v>650</v>
      </c>
      <c r="Y319">
        <v>596</v>
      </c>
      <c r="Z319">
        <v>650</v>
      </c>
      <c r="AA319">
        <v>596</v>
      </c>
      <c r="AB319">
        <v>650</v>
      </c>
      <c r="AC319" s="1">
        <f>(Table2[[#This Row],[Close Price]]/Table2[[#This Row],[Day Low]])-1</f>
        <v>5.8326497128794008E-2</v>
      </c>
      <c r="AD319" s="1">
        <f>(Table2[[#This Row],[Day High]]/Table2[[#This Row],[Close Price]])-1</f>
        <v>7.6738237345943539E-3</v>
      </c>
      <c r="AE319" s="1">
        <f>(Table2[[#This Row],[Close Price]]/Table2[[#This Row],[Current Week Low]])-1</f>
        <v>8.2298657718120838E-2</v>
      </c>
      <c r="AF319" s="1">
        <f>(Table2[[#This Row],[Current Week High]]/Table2[[#This Row],[Close Price]])-1</f>
        <v>7.6738237345943539E-3</v>
      </c>
      <c r="AG319" s="1">
        <f>(Table2[[#This Row],[Close Price]]/Table2[[#This Row],[Current Month Low]])-1</f>
        <v>8.2298657718120838E-2</v>
      </c>
      <c r="AH319" s="1">
        <f>(Table2[[#This Row],[Current Month High]]/Table2[[#This Row],[Close Price]])-1</f>
        <v>7.6738237345943539E-3</v>
      </c>
      <c r="AI319">
        <v>12.673436167738901</v>
      </c>
      <c r="AJ319">
        <v>48.304402804920102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0.02</v>
      </c>
      <c r="AM319" t="s">
        <v>3217</v>
      </c>
      <c r="AN319">
        <v>13.52</v>
      </c>
      <c r="AO319" t="s">
        <v>3217</v>
      </c>
      <c r="AP319">
        <v>5.3454168484797997E-2</v>
      </c>
      <c r="AQ319">
        <f>(Table2[[#This Row],[Sharpe Ratio]]-AVERAGE(Table2[Sharpe Ratio]))/_xlfn.STDEV.P(Table2[Sharpe Ratio])</f>
        <v>-7.1366037826559869E-2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462</v>
      </c>
      <c r="AT319">
        <f>_xlfn.RANK.AVG(Table2[[#This Row],[6M Return vs Nifty Z-Score]],Table2[6M Return vs Nifty Z-Score])</f>
        <v>179</v>
      </c>
      <c r="AU319">
        <f>_xlfn.RANK.AVG(Table2[[#This Row],[Sharpe Ratio Z-Score]],Table2[Sharpe Ratio Z-Score])</f>
        <v>375</v>
      </c>
      <c r="AV319">
        <f>(Table2[[#This Row],[Rank 1Y]]+Table2[[#This Row],[Rank 6M]]+Table2[[#This Row],[Rank Sharpe]])/3</f>
        <v>338.66666666666669</v>
      </c>
    </row>
    <row r="320" spans="1:48" x14ac:dyDescent="0.3">
      <c r="A320" t="s">
        <v>675</v>
      </c>
      <c r="B320" t="s">
        <v>676</v>
      </c>
      <c r="C320" t="s">
        <v>3185</v>
      </c>
      <c r="D320" t="s">
        <v>285</v>
      </c>
      <c r="E320">
        <v>27146.040852360002</v>
      </c>
      <c r="F320">
        <v>542.95000000000005</v>
      </c>
      <c r="G320">
        <v>12.178671201337799</v>
      </c>
      <c r="H320">
        <f>(Table2[[#This Row],[1Y Return vs Nifty]]-AVERAGE(Table2[1Y Return vs Nifty]))/_xlfn.STDEV.P(Table2[1Y Return vs Nifty])</f>
        <v>-8.6184190668992605E-2</v>
      </c>
      <c r="I320">
        <v>-5.20690142173809</v>
      </c>
      <c r="J320">
        <f>(Table2[[#This Row],[1M Return vs Nifty]]-AVERAGE(Table2[1M Return vs Nifty]))/_xlfn.STDEV.P(Table2[1M Return vs Nifty])</f>
        <v>-0.46770640621359444</v>
      </c>
      <c r="K320">
        <v>11.835478820601701</v>
      </c>
      <c r="L320">
        <f>(Table2[[#This Row],[6M Return vs Nifty]]-AVERAGE(Table2[6M Return vs Nifty]))/_xlfn.STDEV.P(Table2[6M Return vs Nifty])</f>
        <v>0.11943024112179711</v>
      </c>
      <c r="M320">
        <v>-4.0262279978017101</v>
      </c>
      <c r="N320">
        <f>(Table2[[#This Row],[1W Return vs Nifty]]-AVERAGE(Table2[1W Return vs Nifty]))/_xlfn.STDEV.P(Table2[1W Return vs Nifty])</f>
        <v>-1.188799498875732</v>
      </c>
      <c r="O320">
        <v>538.75</v>
      </c>
      <c r="P320">
        <v>539.12166464706297</v>
      </c>
      <c r="Q320">
        <v>495.22057921743902</v>
      </c>
      <c r="R320">
        <v>53.9562808503469</v>
      </c>
      <c r="S320" s="1">
        <f>(Table2[[#This Row],[Close Price]]-Table2[[#This Row],[20D EMA]])/Table2[[#This Row],[20D EMA]]</f>
        <v>7.7958236658933555E-3</v>
      </c>
      <c r="T320" s="1">
        <f>(Table2[[#This Row],[Close Price]]-Table2[[#This Row],[50D EMA]])/Table2[[#This Row],[50D EMA]]</f>
        <v>7.1010601205264146E-3</v>
      </c>
      <c r="U320" s="1">
        <f>(Table2[[#This Row],[Close Price]]-Table2[[#This Row],[200D EMA]])/Table2[[#This Row],[200D EMA]]</f>
        <v>9.6380123899504233E-2</v>
      </c>
      <c r="V320">
        <v>0.54964078439004604</v>
      </c>
      <c r="W320">
        <v>541</v>
      </c>
      <c r="X320">
        <v>557.70000000000005</v>
      </c>
      <c r="Y320">
        <v>541</v>
      </c>
      <c r="Z320">
        <v>557.70000000000005</v>
      </c>
      <c r="AA320">
        <v>541</v>
      </c>
      <c r="AB320">
        <v>557.70000000000005</v>
      </c>
      <c r="AC320" s="1">
        <f>(Table2[[#This Row],[Close Price]]/Table2[[#This Row],[Day Low]])-1</f>
        <v>3.6044362292053655E-3</v>
      </c>
      <c r="AD320" s="1">
        <f>(Table2[[#This Row],[Day High]]/Table2[[#This Row],[Close Price]])-1</f>
        <v>2.7166405746385403E-2</v>
      </c>
      <c r="AE320" s="1">
        <f>(Table2[[#This Row],[Close Price]]/Table2[[#This Row],[Current Week Low]])-1</f>
        <v>3.6044362292053655E-3</v>
      </c>
      <c r="AF320" s="1">
        <f>(Table2[[#This Row],[Current Week High]]/Table2[[#This Row],[Close Price]])-1</f>
        <v>2.7166405746385403E-2</v>
      </c>
      <c r="AG320" s="1">
        <f>(Table2[[#This Row],[Close Price]]/Table2[[#This Row],[Current Month Low]])-1</f>
        <v>3.6044362292053655E-3</v>
      </c>
      <c r="AH320" s="1">
        <f>(Table2[[#This Row],[Current Month High]]/Table2[[#This Row],[Close Price]])-1</f>
        <v>2.7166405746385403E-2</v>
      </c>
      <c r="AI320">
        <v>15.719679528501601</v>
      </c>
      <c r="AJ320">
        <v>61.544183278786001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-0.01</v>
      </c>
      <c r="AM320" t="s">
        <v>3218</v>
      </c>
      <c r="AN320">
        <v>6.48</v>
      </c>
      <c r="AO320" t="s">
        <v>3217</v>
      </c>
      <c r="AP320">
        <v>2.9328249096936002E-2</v>
      </c>
      <c r="AQ320">
        <f>(Table2[[#This Row],[Sharpe Ratio]]-AVERAGE(Table2[Sharpe Ratio]))/_xlfn.STDEV.P(Table2[Sharpe Ratio])</f>
        <v>-0.35217770257771269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331</v>
      </c>
      <c r="AT320">
        <f>_xlfn.RANK.AVG(Table2[[#This Row],[6M Return vs Nifty Z-Score]],Table2[6M Return vs Nifty Z-Score])</f>
        <v>251</v>
      </c>
      <c r="AU320">
        <f>_xlfn.RANK.AVG(Table2[[#This Row],[Sharpe Ratio Z-Score]],Table2[Sharpe Ratio Z-Score])</f>
        <v>435</v>
      </c>
      <c r="AV320">
        <f>(Table2[[#This Row],[Rank 1Y]]+Table2[[#This Row],[Rank 6M]]+Table2[[#This Row],[Rank Sharpe]])/3</f>
        <v>339</v>
      </c>
    </row>
    <row r="321" spans="1:48" x14ac:dyDescent="0.3">
      <c r="A321" t="s">
        <v>1519</v>
      </c>
      <c r="B321" t="s">
        <v>1520</v>
      </c>
      <c r="C321" t="s">
        <v>587</v>
      </c>
      <c r="D321" t="s">
        <v>455</v>
      </c>
      <c r="E321">
        <v>6860.4229236949996</v>
      </c>
      <c r="F321">
        <v>959.95</v>
      </c>
      <c r="G321">
        <v>-24.703173469630801</v>
      </c>
      <c r="H321">
        <f>(Table2[[#This Row],[1Y Return vs Nifty]]-AVERAGE(Table2[1Y Return vs Nifty]))/_xlfn.STDEV.P(Table2[1Y Return vs Nifty])</f>
        <v>-0.80619239626169348</v>
      </c>
      <c r="I321">
        <v>3.63602808978409</v>
      </c>
      <c r="J321">
        <f>(Table2[[#This Row],[1M Return vs Nifty]]-AVERAGE(Table2[1M Return vs Nifty]))/_xlfn.STDEV.P(Table2[1M Return vs Nifty])</f>
        <v>0.46847757820963642</v>
      </c>
      <c r="K321">
        <v>9.8348802761998204</v>
      </c>
      <c r="L321">
        <f>(Table2[[#This Row],[6M Return vs Nifty]]-AVERAGE(Table2[6M Return vs Nifty]))/_xlfn.STDEV.P(Table2[6M Return vs Nifty])</f>
        <v>5.6987573892282192E-2</v>
      </c>
      <c r="M321">
        <v>6.15305906301018</v>
      </c>
      <c r="N321">
        <f>(Table2[[#This Row],[1W Return vs Nifty]]-AVERAGE(Table2[1W Return vs Nifty]))/_xlfn.STDEV.P(Table2[1W Return vs Nifty])</f>
        <v>0.81904551455471419</v>
      </c>
      <c r="O321">
        <v>906.47</v>
      </c>
      <c r="P321">
        <v>903.25227276087105</v>
      </c>
      <c r="Q321">
        <v>873.187825862257</v>
      </c>
      <c r="R321">
        <v>71.277764042162801</v>
      </c>
      <c r="S321" s="1">
        <f>(Table2[[#This Row],[Close Price]]-Table2[[#This Row],[20D EMA]])/Table2[[#This Row],[20D EMA]]</f>
        <v>5.899809149778814E-2</v>
      </c>
      <c r="T321" s="1">
        <f>(Table2[[#This Row],[Close Price]]-Table2[[#This Row],[50D EMA]])/Table2[[#This Row],[50D EMA]]</f>
        <v>6.2770644424538599E-2</v>
      </c>
      <c r="U321" s="1">
        <f>(Table2[[#This Row],[Close Price]]-Table2[[#This Row],[200D EMA]])/Table2[[#This Row],[200D EMA]]</f>
        <v>9.9362555876299566E-2</v>
      </c>
      <c r="V321">
        <v>1.34429810168743</v>
      </c>
      <c r="W321">
        <v>945</v>
      </c>
      <c r="X321">
        <v>971.7</v>
      </c>
      <c r="Y321">
        <v>936.25</v>
      </c>
      <c r="Z321">
        <v>971.7</v>
      </c>
      <c r="AA321">
        <v>936.25</v>
      </c>
      <c r="AB321">
        <v>971.7</v>
      </c>
      <c r="AC321" s="1">
        <f>(Table2[[#This Row],[Close Price]]/Table2[[#This Row],[Day Low]])-1</f>
        <v>1.5820105820105956E-2</v>
      </c>
      <c r="AD321" s="1">
        <f>(Table2[[#This Row],[Day High]]/Table2[[#This Row],[Close Price]])-1</f>
        <v>1.2240220844835559E-2</v>
      </c>
      <c r="AE321" s="1">
        <f>(Table2[[#This Row],[Close Price]]/Table2[[#This Row],[Current Week Low]])-1</f>
        <v>2.5313751668891937E-2</v>
      </c>
      <c r="AF321" s="1">
        <f>(Table2[[#This Row],[Current Week High]]/Table2[[#This Row],[Close Price]])-1</f>
        <v>1.2240220844835559E-2</v>
      </c>
      <c r="AG321" s="1">
        <f>(Table2[[#This Row],[Close Price]]/Table2[[#This Row],[Current Month Low]])-1</f>
        <v>2.5313751668891937E-2</v>
      </c>
      <c r="AH321" s="1">
        <f>(Table2[[#This Row],[Current Month High]]/Table2[[#This Row],[Close Price]])-1</f>
        <v>1.2240220844835559E-2</v>
      </c>
      <c r="AI321">
        <v>17.506120110422401</v>
      </c>
      <c r="AJ321">
        <v>39.791757681665899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0.13</v>
      </c>
      <c r="AM321" t="s">
        <v>3217</v>
      </c>
      <c r="AN321">
        <v>15.55</v>
      </c>
      <c r="AO321" t="s">
        <v>3217</v>
      </c>
      <c r="AP321">
        <v>0.13010575484954501</v>
      </c>
      <c r="AQ321">
        <f>(Table2[[#This Row],[Sharpe Ratio]]-AVERAGE(Table2[Sharpe Ratio]))/_xlfn.STDEV.P(Table2[Sharpe Ratio])</f>
        <v>0.82081383009302944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1.3591321004879688</v>
      </c>
      <c r="AS321">
        <f>_xlfn.RANK.AVG(Table2[[#This Row],[1Y Return vs Nifty Z-Score]],Table2[1Y Return vs Nifty Z-Score])</f>
        <v>597</v>
      </c>
      <c r="AT321">
        <f>_xlfn.RANK.AVG(Table2[[#This Row],[6M Return vs Nifty Z-Score]],Table2[6M Return vs Nifty Z-Score])</f>
        <v>275</v>
      </c>
      <c r="AU321">
        <f>_xlfn.RANK.AVG(Table2[[#This Row],[Sharpe Ratio Z-Score]],Table2[Sharpe Ratio Z-Score])</f>
        <v>145</v>
      </c>
      <c r="AV321">
        <f>(Table2[[#This Row],[Rank 1Y]]+Table2[[#This Row],[Rank 6M]]+Table2[[#This Row],[Rank Sharpe]])/3</f>
        <v>339</v>
      </c>
    </row>
    <row r="322" spans="1:48" x14ac:dyDescent="0.3">
      <c r="A322" t="s">
        <v>905</v>
      </c>
      <c r="B322" t="s">
        <v>906</v>
      </c>
      <c r="C322" t="s">
        <v>3184</v>
      </c>
      <c r="D322" t="s">
        <v>136</v>
      </c>
      <c r="E322">
        <v>16945.3517894</v>
      </c>
      <c r="F322">
        <v>1692.35</v>
      </c>
      <c r="G322">
        <v>58.912624938594</v>
      </c>
      <c r="H322">
        <f>(Table2[[#This Row],[1Y Return vs Nifty]]-AVERAGE(Table2[1Y Return vs Nifty]))/_xlfn.STDEV.P(Table2[1Y Return vs Nifty])</f>
        <v>0.82615711087931853</v>
      </c>
      <c r="I322">
        <v>3.4811967611558501</v>
      </c>
      <c r="J322">
        <f>(Table2[[#This Row],[1M Return vs Nifty]]-AVERAGE(Table2[1M Return vs Nifty]))/_xlfn.STDEV.P(Table2[1M Return vs Nifty])</f>
        <v>0.45208588245317244</v>
      </c>
      <c r="K322">
        <v>-15.3660007316379</v>
      </c>
      <c r="L322">
        <f>(Table2[[#This Row],[6M Return vs Nifty]]-AVERAGE(Table2[6M Return vs Nifty]))/_xlfn.STDEV.P(Table2[6M Return vs Nifty])</f>
        <v>-0.72958214098945895</v>
      </c>
      <c r="M322">
        <v>1.0350548761857701</v>
      </c>
      <c r="N322">
        <f>(Table2[[#This Row],[1W Return vs Nifty]]-AVERAGE(Table2[1W Return vs Nifty]))/_xlfn.STDEV.P(Table2[1W Return vs Nifty])</f>
        <v>-0.19047107770178912</v>
      </c>
      <c r="O322">
        <v>1627.23</v>
      </c>
      <c r="P322">
        <v>1667.2516178132901</v>
      </c>
      <c r="Q322">
        <v>1607.21265052017</v>
      </c>
      <c r="R322">
        <v>67.865021196780603</v>
      </c>
      <c r="S322" s="1">
        <f>(Table2[[#This Row],[Close Price]]-Table2[[#This Row],[20D EMA]])/Table2[[#This Row],[20D EMA]]</f>
        <v>4.0018927871290411E-2</v>
      </c>
      <c r="T322" s="1">
        <f>(Table2[[#This Row],[Close Price]]-Table2[[#This Row],[50D EMA]])/Table2[[#This Row],[50D EMA]]</f>
        <v>1.5053745888474841E-2</v>
      </c>
      <c r="U322" s="1">
        <f>(Table2[[#This Row],[Close Price]]-Table2[[#This Row],[200D EMA]])/Table2[[#This Row],[200D EMA]]</f>
        <v>5.2972050370730633E-2</v>
      </c>
      <c r="V322">
        <v>1.17190605594345</v>
      </c>
      <c r="W322">
        <v>1656.05</v>
      </c>
      <c r="X322">
        <v>1699.2</v>
      </c>
      <c r="Y322">
        <v>1639.7</v>
      </c>
      <c r="Z322">
        <v>1699.2</v>
      </c>
      <c r="AA322">
        <v>1639.7</v>
      </c>
      <c r="AB322">
        <v>1699.2</v>
      </c>
      <c r="AC322" s="1">
        <f>(Table2[[#This Row],[Close Price]]/Table2[[#This Row],[Day Low]])-1</f>
        <v>2.1919628030554694E-2</v>
      </c>
      <c r="AD322" s="1">
        <f>(Table2[[#This Row],[Day High]]/Table2[[#This Row],[Close Price]])-1</f>
        <v>4.0476260820752064E-3</v>
      </c>
      <c r="AE322" s="1">
        <f>(Table2[[#This Row],[Close Price]]/Table2[[#This Row],[Current Week Low]])-1</f>
        <v>3.21095322315057E-2</v>
      </c>
      <c r="AF322" s="1">
        <f>(Table2[[#This Row],[Current Week High]]/Table2[[#This Row],[Close Price]])-1</f>
        <v>4.0476260820752064E-3</v>
      </c>
      <c r="AG322" s="1">
        <f>(Table2[[#This Row],[Close Price]]/Table2[[#This Row],[Current Month Low]])-1</f>
        <v>3.21095322315057E-2</v>
      </c>
      <c r="AH322" s="1">
        <f>(Table2[[#This Row],[Current Month High]]/Table2[[#This Row],[Close Price]])-1</f>
        <v>4.0476260820752064E-3</v>
      </c>
      <c r="AI322">
        <v>27.680646052648498</v>
      </c>
      <c r="AJ322">
        <v>89.402288315301604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-0.05</v>
      </c>
      <c r="AM322" t="s">
        <v>3218</v>
      </c>
      <c r="AN322">
        <v>9.41</v>
      </c>
      <c r="AO322" t="s">
        <v>3217</v>
      </c>
      <c r="AP322">
        <v>7.0460964360038E-2</v>
      </c>
      <c r="AQ322">
        <f>(Table2[[#This Row],[Sharpe Ratio]]-AVERAGE(Table2[Sharpe Ratio]))/_xlfn.STDEV.P(Table2[Sharpe Ratio])</f>
        <v>0.1265831712805506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114</v>
      </c>
      <c r="AT322">
        <f>_xlfn.RANK.AVG(Table2[[#This Row],[6M Return vs Nifty Z-Score]],Table2[6M Return vs Nifty Z-Score])</f>
        <v>585</v>
      </c>
      <c r="AU322">
        <f>_xlfn.RANK.AVG(Table2[[#This Row],[Sharpe Ratio Z-Score]],Table2[Sharpe Ratio Z-Score])</f>
        <v>321</v>
      </c>
      <c r="AV322">
        <f>(Table2[[#This Row],[Rank 1Y]]+Table2[[#This Row],[Rank 6M]]+Table2[[#This Row],[Rank Sharpe]])/3</f>
        <v>340</v>
      </c>
    </row>
    <row r="323" spans="1:48" x14ac:dyDescent="0.3">
      <c r="A323" t="s">
        <v>625</v>
      </c>
      <c r="B323" t="s">
        <v>626</v>
      </c>
      <c r="C323" t="s">
        <v>3175</v>
      </c>
      <c r="D323" t="s">
        <v>254</v>
      </c>
      <c r="E323">
        <v>30581.359314519999</v>
      </c>
      <c r="F323">
        <v>1138.5999999999999</v>
      </c>
      <c r="G323">
        <v>-4.4085983919065299</v>
      </c>
      <c r="H323">
        <f>(Table2[[#This Row],[1Y Return vs Nifty]]-AVERAGE(Table2[1Y Return vs Nifty]))/_xlfn.STDEV.P(Table2[1Y Return vs Nifty])</f>
        <v>-0.41000124271886151</v>
      </c>
      <c r="I323">
        <v>-1.28343981838587</v>
      </c>
      <c r="J323">
        <f>(Table2[[#This Row],[1M Return vs Nifty]]-AVERAGE(Table2[1M Return vs Nifty]))/_xlfn.STDEV.P(Table2[1M Return vs Nifty])</f>
        <v>-5.2337052452278307E-2</v>
      </c>
      <c r="K323">
        <v>-7.5000383110629496</v>
      </c>
      <c r="L323">
        <f>(Table2[[#This Row],[6M Return vs Nifty]]-AVERAGE(Table2[6M Return vs Nifty]))/_xlfn.STDEV.P(Table2[6M Return vs Nifty])</f>
        <v>-0.48406977908044985</v>
      </c>
      <c r="M323">
        <v>-1.2579989168519701</v>
      </c>
      <c r="N323">
        <f>(Table2[[#This Row],[1W Return vs Nifty]]-AVERAGE(Table2[1W Return vs Nifty]))/_xlfn.STDEV.P(Table2[1W Return vs Nifty])</f>
        <v>-0.64277157737070978</v>
      </c>
      <c r="O323">
        <v>1085.8699999999999</v>
      </c>
      <c r="P323">
        <v>1084.29265574033</v>
      </c>
      <c r="Q323">
        <v>1107.9017971993101</v>
      </c>
      <c r="R323">
        <v>70.099012106175095</v>
      </c>
      <c r="S323" s="1">
        <f>(Table2[[#This Row],[Close Price]]-Table2[[#This Row],[20D EMA]])/Table2[[#This Row],[20D EMA]]</f>
        <v>4.8560140716660392E-2</v>
      </c>
      <c r="T323" s="1">
        <f>(Table2[[#This Row],[Close Price]]-Table2[[#This Row],[50D EMA]])/Table2[[#This Row],[50D EMA]]</f>
        <v>5.0085504104599957E-2</v>
      </c>
      <c r="U323" s="1">
        <f>(Table2[[#This Row],[Close Price]]-Table2[[#This Row],[200D EMA]])/Table2[[#This Row],[200D EMA]]</f>
        <v>2.770841502224522E-2</v>
      </c>
      <c r="V323">
        <v>0.65548647981869801</v>
      </c>
      <c r="W323">
        <v>1105</v>
      </c>
      <c r="X323">
        <v>1165</v>
      </c>
      <c r="Y323">
        <v>1075.3</v>
      </c>
      <c r="Z323">
        <v>1165</v>
      </c>
      <c r="AA323">
        <v>1075.3</v>
      </c>
      <c r="AB323">
        <v>1165</v>
      </c>
      <c r="AC323" s="1">
        <f>(Table2[[#This Row],[Close Price]]/Table2[[#This Row],[Day Low]])-1</f>
        <v>3.0407239819004506E-2</v>
      </c>
      <c r="AD323" s="1">
        <f>(Table2[[#This Row],[Day High]]/Table2[[#This Row],[Close Price]])-1</f>
        <v>2.3186369225364656E-2</v>
      </c>
      <c r="AE323" s="1">
        <f>(Table2[[#This Row],[Close Price]]/Table2[[#This Row],[Current Week Low]])-1</f>
        <v>5.8867292848507446E-2</v>
      </c>
      <c r="AF323" s="1">
        <f>(Table2[[#This Row],[Current Week High]]/Table2[[#This Row],[Close Price]])-1</f>
        <v>2.3186369225364656E-2</v>
      </c>
      <c r="AG323" s="1">
        <f>(Table2[[#This Row],[Close Price]]/Table2[[#This Row],[Current Month Low]])-1</f>
        <v>5.8867292848507446E-2</v>
      </c>
      <c r="AH323" s="1">
        <f>(Table2[[#This Row],[Current Month High]]/Table2[[#This Row],[Close Price]])-1</f>
        <v>2.3186369225364656E-2</v>
      </c>
      <c r="AI323">
        <v>32.961531705603299</v>
      </c>
      <c r="AJ323">
        <v>25.396475770925001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0.06</v>
      </c>
      <c r="AM323" t="s">
        <v>3217</v>
      </c>
      <c r="AN323">
        <v>10.27</v>
      </c>
      <c r="AO323" t="s">
        <v>3217</v>
      </c>
      <c r="AP323">
        <v>0.16569844776266199</v>
      </c>
      <c r="AQ323">
        <f>(Table2[[#This Row],[Sharpe Ratio]]-AVERAGE(Table2[Sharpe Ratio]))/_xlfn.STDEV.P(Table2[Sharpe Ratio])</f>
        <v>1.2350920670889405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453</v>
      </c>
      <c r="AT323">
        <f>_xlfn.RANK.AVG(Table2[[#This Row],[6M Return vs Nifty Z-Score]],Table2[6M Return vs Nifty Z-Score])</f>
        <v>494</v>
      </c>
      <c r="AU323">
        <f>_xlfn.RANK.AVG(Table2[[#This Row],[Sharpe Ratio Z-Score]],Table2[Sharpe Ratio Z-Score])</f>
        <v>77</v>
      </c>
      <c r="AV323">
        <f>(Table2[[#This Row],[Rank 1Y]]+Table2[[#This Row],[Rank 6M]]+Table2[[#This Row],[Rank Sharpe]])/3</f>
        <v>341.33333333333331</v>
      </c>
    </row>
    <row r="324" spans="1:48" x14ac:dyDescent="0.3">
      <c r="A324" t="s">
        <v>304</v>
      </c>
      <c r="B324" t="s">
        <v>305</v>
      </c>
      <c r="C324" t="s">
        <v>3171</v>
      </c>
      <c r="D324" t="s">
        <v>210</v>
      </c>
      <c r="E324">
        <v>90993.446502790001</v>
      </c>
      <c r="F324">
        <v>4258.3</v>
      </c>
      <c r="G324">
        <v>23.5062694211226</v>
      </c>
      <c r="H324">
        <f>(Table2[[#This Row],[1Y Return vs Nifty]]-AVERAGE(Table2[1Y Return vs Nifty]))/_xlfn.STDEV.P(Table2[1Y Return vs Nifty])</f>
        <v>0.13495343790310163</v>
      </c>
      <c r="I324">
        <v>-1.94408633609252</v>
      </c>
      <c r="J324">
        <f>(Table2[[#This Row],[1M Return vs Nifty]]-AVERAGE(Table2[1M Return vs Nifty]))/_xlfn.STDEV.P(Table2[1M Return vs Nifty])</f>
        <v>-0.12227843199579574</v>
      </c>
      <c r="K324">
        <v>-1.01936809957319</v>
      </c>
      <c r="L324">
        <f>(Table2[[#This Row],[6M Return vs Nifty]]-AVERAGE(Table2[6M Return vs Nifty]))/_xlfn.STDEV.P(Table2[6M Return vs Nifty])</f>
        <v>-0.28179514753448442</v>
      </c>
      <c r="M324">
        <v>-3.6096019789592502</v>
      </c>
      <c r="N324">
        <f>(Table2[[#This Row],[1W Return vs Nifty]]-AVERAGE(Table2[1W Return vs Nifty]))/_xlfn.STDEV.P(Table2[1W Return vs Nifty])</f>
        <v>-1.106620809012604</v>
      </c>
      <c r="O324">
        <v>4289.24</v>
      </c>
      <c r="P324">
        <v>4334.50974260778</v>
      </c>
      <c r="Q324">
        <v>4008.26249187332</v>
      </c>
      <c r="R324">
        <v>48.278350026374497</v>
      </c>
      <c r="S324" s="1">
        <f>(Table2[[#This Row],[Close Price]]-Table2[[#This Row],[20D EMA]])/Table2[[#This Row],[20D EMA]]</f>
        <v>-7.2133991103318076E-3</v>
      </c>
      <c r="T324" s="1">
        <f>(Table2[[#This Row],[Close Price]]-Table2[[#This Row],[50D EMA]])/Table2[[#This Row],[50D EMA]]</f>
        <v>-1.7582090509255521E-2</v>
      </c>
      <c r="U324" s="1">
        <f>(Table2[[#This Row],[Close Price]]-Table2[[#This Row],[200D EMA]])/Table2[[#This Row],[200D EMA]]</f>
        <v>6.2380522391841046E-2</v>
      </c>
      <c r="V324">
        <v>0.85608490128718095</v>
      </c>
      <c r="W324">
        <v>4240.95</v>
      </c>
      <c r="X324">
        <v>4283.6000000000004</v>
      </c>
      <c r="Y324">
        <v>4179.6499999999996</v>
      </c>
      <c r="Z324">
        <v>4296.1499999999996</v>
      </c>
      <c r="AA324">
        <v>4179.6499999999996</v>
      </c>
      <c r="AB324">
        <v>4296.1499999999996</v>
      </c>
      <c r="AC324" s="1">
        <f>(Table2[[#This Row],[Close Price]]/Table2[[#This Row],[Day Low]])-1</f>
        <v>4.0910645020573178E-3</v>
      </c>
      <c r="AD324" s="1">
        <f>(Table2[[#This Row],[Day High]]/Table2[[#This Row],[Close Price]])-1</f>
        <v>5.9413380926660597E-3</v>
      </c>
      <c r="AE324" s="1">
        <f>(Table2[[#This Row],[Close Price]]/Table2[[#This Row],[Current Week Low]])-1</f>
        <v>1.8817365090378457E-2</v>
      </c>
      <c r="AF324" s="1">
        <f>(Table2[[#This Row],[Current Week High]]/Table2[[#This Row],[Close Price]])-1</f>
        <v>8.8885235892255388E-3</v>
      </c>
      <c r="AG324" s="1">
        <f>(Table2[[#This Row],[Close Price]]/Table2[[#This Row],[Current Month Low]])-1</f>
        <v>1.8817365090378457E-2</v>
      </c>
      <c r="AH324" s="1">
        <f>(Table2[[#This Row],[Current Month High]]/Table2[[#This Row],[Close Price]])-1</f>
        <v>8.8885235892255388E-3</v>
      </c>
      <c r="AI324">
        <v>14.2239860977385</v>
      </c>
      <c r="AJ324">
        <v>45.272494669509598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-0.04</v>
      </c>
      <c r="AM324" t="s">
        <v>3218</v>
      </c>
      <c r="AN324">
        <v>0.22</v>
      </c>
      <c r="AO324" t="s">
        <v>3217</v>
      </c>
      <c r="AP324">
        <v>5.7407501716563003E-2</v>
      </c>
      <c r="AQ324">
        <f>(Table2[[#This Row],[Sharpe Ratio]]-AVERAGE(Table2[Sharpe Ratio]))/_xlfn.STDEV.P(Table2[Sharpe Ratio])</f>
        <v>-2.5351539134066074E-2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266</v>
      </c>
      <c r="AT324">
        <f>_xlfn.RANK.AVG(Table2[[#This Row],[6M Return vs Nifty Z-Score]],Table2[6M Return vs Nifty Z-Score])</f>
        <v>404</v>
      </c>
      <c r="AU324">
        <f>_xlfn.RANK.AVG(Table2[[#This Row],[Sharpe Ratio Z-Score]],Table2[Sharpe Ratio Z-Score])</f>
        <v>366</v>
      </c>
      <c r="AV324">
        <f>(Table2[[#This Row],[Rank 1Y]]+Table2[[#This Row],[Rank 6M]]+Table2[[#This Row],[Rank Sharpe]])/3</f>
        <v>345.33333333333331</v>
      </c>
    </row>
    <row r="325" spans="1:48" x14ac:dyDescent="0.3">
      <c r="A325" t="s">
        <v>1431</v>
      </c>
      <c r="B325" t="s">
        <v>1432</v>
      </c>
      <c r="C325" t="s">
        <v>3179</v>
      </c>
      <c r="D325" t="s">
        <v>1040</v>
      </c>
      <c r="E325">
        <v>7726.1500260000003</v>
      </c>
      <c r="F325">
        <v>813.75</v>
      </c>
      <c r="G325">
        <v>12.4376745434061</v>
      </c>
      <c r="H325">
        <f>(Table2[[#This Row],[1Y Return vs Nifty]]-AVERAGE(Table2[1Y Return vs Nifty]))/_xlfn.STDEV.P(Table2[1Y Return vs Nifty])</f>
        <v>-8.1127921568876243E-2</v>
      </c>
      <c r="I325">
        <v>0.84598950393652295</v>
      </c>
      <c r="J325">
        <f>(Table2[[#This Row],[1M Return vs Nifty]]-AVERAGE(Table2[1M Return vs Nifty]))/_xlfn.STDEV.P(Table2[1M Return vs Nifty])</f>
        <v>0.17310154512128531</v>
      </c>
      <c r="K325">
        <v>-11.787828882221101</v>
      </c>
      <c r="L325">
        <f>(Table2[[#This Row],[6M Return vs Nifty]]-AVERAGE(Table2[6M Return vs Nifty]))/_xlfn.STDEV.P(Table2[6M Return vs Nifty])</f>
        <v>-0.61790026722804914</v>
      </c>
      <c r="M325">
        <v>3.16697488092007</v>
      </c>
      <c r="N325">
        <f>(Table2[[#This Row],[1W Return vs Nifty]]-AVERAGE(Table2[1W Return vs Nifty]))/_xlfn.STDEV.P(Table2[1W Return vs Nifty])</f>
        <v>0.23004608867400256</v>
      </c>
      <c r="O325">
        <v>778.81</v>
      </c>
      <c r="P325">
        <v>798.44044078318302</v>
      </c>
      <c r="Q325">
        <v>766.81935464213802</v>
      </c>
      <c r="R325">
        <v>71.945781057467499</v>
      </c>
      <c r="S325" s="1">
        <f>(Table2[[#This Row],[Close Price]]-Table2[[#This Row],[20D EMA]])/Table2[[#This Row],[20D EMA]]</f>
        <v>4.4863317112004288E-2</v>
      </c>
      <c r="T325" s="1">
        <f>(Table2[[#This Row],[Close Price]]-Table2[[#This Row],[50D EMA]])/Table2[[#This Row],[50D EMA]]</f>
        <v>1.9174328396742994E-2</v>
      </c>
      <c r="U325" s="1">
        <f>(Table2[[#This Row],[Close Price]]-Table2[[#This Row],[200D EMA]])/Table2[[#This Row],[200D EMA]]</f>
        <v>6.1201696427920414E-2</v>
      </c>
      <c r="V325">
        <v>0.67809749399108998</v>
      </c>
      <c r="W325">
        <v>801</v>
      </c>
      <c r="X325">
        <v>830</v>
      </c>
      <c r="Y325">
        <v>785</v>
      </c>
      <c r="Z325">
        <v>830</v>
      </c>
      <c r="AA325">
        <v>785</v>
      </c>
      <c r="AB325">
        <v>830</v>
      </c>
      <c r="AC325" s="1">
        <f>(Table2[[#This Row],[Close Price]]/Table2[[#This Row],[Day Low]])-1</f>
        <v>1.5917602996254665E-2</v>
      </c>
      <c r="AD325" s="1">
        <f>(Table2[[#This Row],[Day High]]/Table2[[#This Row],[Close Price]])-1</f>
        <v>1.9969278033794113E-2</v>
      </c>
      <c r="AE325" s="1">
        <f>(Table2[[#This Row],[Close Price]]/Table2[[#This Row],[Current Week Low]])-1</f>
        <v>3.6624203821655987E-2</v>
      </c>
      <c r="AF325" s="1">
        <f>(Table2[[#This Row],[Current Week High]]/Table2[[#This Row],[Close Price]])-1</f>
        <v>1.9969278033794113E-2</v>
      </c>
      <c r="AG325" s="1">
        <f>(Table2[[#This Row],[Close Price]]/Table2[[#This Row],[Current Month Low]])-1</f>
        <v>3.6624203821655987E-2</v>
      </c>
      <c r="AH325" s="1">
        <f>(Table2[[#This Row],[Current Month High]]/Table2[[#This Row],[Close Price]])-1</f>
        <v>1.9969278033794113E-2</v>
      </c>
      <c r="AI325">
        <v>30.138248847926199</v>
      </c>
      <c r="AJ325">
        <v>59.5275436188982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0</v>
      </c>
      <c r="AM325">
        <v>0</v>
      </c>
      <c r="AN325">
        <v>10.32</v>
      </c>
      <c r="AO325" t="s">
        <v>3217</v>
      </c>
      <c r="AP325">
        <v>0.121681276024975</v>
      </c>
      <c r="AQ325">
        <f>(Table2[[#This Row],[Sharpe Ratio]]-AVERAGE(Table2[Sharpe Ratio]))/_xlfn.STDEV.P(Table2[Sharpe Ratio])</f>
        <v>0.72275779809871954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329</v>
      </c>
      <c r="AT325">
        <f>_xlfn.RANK.AVG(Table2[[#This Row],[6M Return vs Nifty Z-Score]],Table2[6M Return vs Nifty Z-Score])</f>
        <v>547</v>
      </c>
      <c r="AU325">
        <f>_xlfn.RANK.AVG(Table2[[#This Row],[Sharpe Ratio Z-Score]],Table2[Sharpe Ratio Z-Score])</f>
        <v>162</v>
      </c>
      <c r="AV325">
        <f>(Table2[[#This Row],[Rank 1Y]]+Table2[[#This Row],[Rank 6M]]+Table2[[#This Row],[Rank Sharpe]])/3</f>
        <v>346</v>
      </c>
    </row>
    <row r="326" spans="1:48" x14ac:dyDescent="0.3">
      <c r="A326" t="s">
        <v>1231</v>
      </c>
      <c r="B326" t="s">
        <v>1232</v>
      </c>
      <c r="C326" t="s">
        <v>3175</v>
      </c>
      <c r="D326" t="s">
        <v>254</v>
      </c>
      <c r="E326">
        <v>9807.0377406499993</v>
      </c>
      <c r="F326">
        <v>1495.75</v>
      </c>
      <c r="G326">
        <v>15.332616757112699</v>
      </c>
      <c r="H326">
        <f>(Table2[[#This Row],[1Y Return vs Nifty]]-AVERAGE(Table2[1Y Return vs Nifty]))/_xlfn.STDEV.P(Table2[1Y Return vs Nifty])</f>
        <v>-2.4612794216090576E-2</v>
      </c>
      <c r="I326">
        <v>10.1169118800767</v>
      </c>
      <c r="J326">
        <f>(Table2[[#This Row],[1M Return vs Nifty]]-AVERAGE(Table2[1M Return vs Nifty]))/_xlfn.STDEV.P(Table2[1M Return vs Nifty])</f>
        <v>1.154596313123726</v>
      </c>
      <c r="K326">
        <v>21.527313775769901</v>
      </c>
      <c r="L326">
        <f>(Table2[[#This Row],[6M Return vs Nifty]]-AVERAGE(Table2[6M Return vs Nifty]))/_xlfn.STDEV.P(Table2[6M Return vs Nifty])</f>
        <v>0.4219317233119087</v>
      </c>
      <c r="M326">
        <v>-4.0080554063673297</v>
      </c>
      <c r="N326">
        <f>(Table2[[#This Row],[1W Return vs Nifty]]-AVERAGE(Table2[1W Return vs Nifty]))/_xlfn.STDEV.P(Table2[1W Return vs Nifty])</f>
        <v>-1.1852149897765536</v>
      </c>
      <c r="O326">
        <v>1477.25</v>
      </c>
      <c r="P326">
        <v>1422.9129543010099</v>
      </c>
      <c r="Q326">
        <v>1303.1080500876899</v>
      </c>
      <c r="R326">
        <v>51.703934870839902</v>
      </c>
      <c r="S326" s="1">
        <f>(Table2[[#This Row],[Close Price]]-Table2[[#This Row],[20D EMA]])/Table2[[#This Row],[20D EMA]]</f>
        <v>1.2523269588762905E-2</v>
      </c>
      <c r="T326" s="1">
        <f>(Table2[[#This Row],[Close Price]]-Table2[[#This Row],[50D EMA]])/Table2[[#This Row],[50D EMA]]</f>
        <v>5.118868689671216E-2</v>
      </c>
      <c r="U326" s="1">
        <f>(Table2[[#This Row],[Close Price]]-Table2[[#This Row],[200D EMA]])/Table2[[#This Row],[200D EMA]]</f>
        <v>0.14783267580869192</v>
      </c>
      <c r="V326">
        <v>0.75304116101650997</v>
      </c>
      <c r="W326">
        <v>1477</v>
      </c>
      <c r="X326">
        <v>1510.2</v>
      </c>
      <c r="Y326">
        <v>1477</v>
      </c>
      <c r="Z326">
        <v>1529.15</v>
      </c>
      <c r="AA326">
        <v>1477</v>
      </c>
      <c r="AB326">
        <v>1529.15</v>
      </c>
      <c r="AC326" s="1">
        <f>(Table2[[#This Row],[Close Price]]/Table2[[#This Row],[Day Low]])-1</f>
        <v>1.2694651320243722E-2</v>
      </c>
      <c r="AD326" s="1">
        <f>(Table2[[#This Row],[Day High]]/Table2[[#This Row],[Close Price]])-1</f>
        <v>9.6607053317734337E-3</v>
      </c>
      <c r="AE326" s="1">
        <f>(Table2[[#This Row],[Close Price]]/Table2[[#This Row],[Current Week Low]])-1</f>
        <v>1.2694651320243722E-2</v>
      </c>
      <c r="AF326" s="1">
        <f>(Table2[[#This Row],[Current Week High]]/Table2[[#This Row],[Close Price]])-1</f>
        <v>2.2329934815310093E-2</v>
      </c>
      <c r="AG326" s="1">
        <f>(Table2[[#This Row],[Close Price]]/Table2[[#This Row],[Current Month Low]])-1</f>
        <v>1.2694651320243722E-2</v>
      </c>
      <c r="AH326" s="1">
        <f>(Table2[[#This Row],[Current Month High]]/Table2[[#This Row],[Close Price]])-1</f>
        <v>2.2329934815310093E-2</v>
      </c>
      <c r="AI326">
        <v>10.576633795754599</v>
      </c>
      <c r="AJ326">
        <v>42.452380952380899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0.15</v>
      </c>
      <c r="AM326" t="s">
        <v>3217</v>
      </c>
      <c r="AN326">
        <v>1.34</v>
      </c>
      <c r="AO326" t="s">
        <v>3217</v>
      </c>
      <c r="AQ326">
        <f>(Table2[[#This Row],[Sharpe Ratio]]-AVERAGE(Table2[Sharpe Ratio]))/_xlfn.STDEV.P(Table2[Sharpe Ratio])</f>
        <v>-0.69354145832708192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-0.32684120588409127</v>
      </c>
      <c r="AS326">
        <f>_xlfn.RANK.AVG(Table2[[#This Row],[1Y Return vs Nifty Z-Score]],Table2[1Y Return vs Nifty Z-Score])</f>
        <v>314</v>
      </c>
      <c r="AT326">
        <f>_xlfn.RANK.AVG(Table2[[#This Row],[6M Return vs Nifty Z-Score]],Table2[6M Return vs Nifty Z-Score])</f>
        <v>189</v>
      </c>
      <c r="AU326">
        <f>_xlfn.RANK.AVG(Table2[[#This Row],[Sharpe Ratio Z-Score]],Table2[Sharpe Ratio Z-Score])</f>
        <v>538.5</v>
      </c>
      <c r="AV326">
        <f>(Table2[[#This Row],[Rank 1Y]]+Table2[[#This Row],[Rank 6M]]+Table2[[#This Row],[Rank Sharpe]])/3</f>
        <v>347.16666666666669</v>
      </c>
    </row>
    <row r="327" spans="1:48" x14ac:dyDescent="0.3">
      <c r="A327" t="s">
        <v>315</v>
      </c>
      <c r="B327" t="s">
        <v>316</v>
      </c>
      <c r="C327" t="s">
        <v>3179</v>
      </c>
      <c r="D327" t="s">
        <v>169</v>
      </c>
      <c r="E327">
        <v>87869.868763424995</v>
      </c>
      <c r="F327">
        <v>252.35</v>
      </c>
      <c r="G327">
        <v>24.317689073674501</v>
      </c>
      <c r="H327">
        <f>(Table2[[#This Row],[1Y Return vs Nifty]]-AVERAGE(Table2[1Y Return vs Nifty]))/_xlfn.STDEV.P(Table2[1Y Return vs Nifty])</f>
        <v>0.15079399070702415</v>
      </c>
      <c r="I327">
        <v>2.5367260183128302</v>
      </c>
      <c r="J327">
        <f>(Table2[[#This Row],[1M Return vs Nifty]]-AVERAGE(Table2[1M Return vs Nifty]))/_xlfn.STDEV.P(Table2[1M Return vs Nifty])</f>
        <v>0.35209657664067529</v>
      </c>
      <c r="K327">
        <v>-24.1049501288113</v>
      </c>
      <c r="L327">
        <f>(Table2[[#This Row],[6M Return vs Nifty]]-AVERAGE(Table2[6M Return vs Nifty]))/_xlfn.STDEV.P(Table2[6M Return vs Nifty])</f>
        <v>-1.0023421660680596</v>
      </c>
      <c r="M327">
        <v>0.97067321037046705</v>
      </c>
      <c r="N327">
        <f>(Table2[[#This Row],[1W Return vs Nifty]]-AVERAGE(Table2[1W Return vs Nifty]))/_xlfn.STDEV.P(Table2[1W Return vs Nifty])</f>
        <v>-0.20317023884061367</v>
      </c>
      <c r="O327">
        <v>242.22</v>
      </c>
      <c r="P327">
        <v>249.71259006492801</v>
      </c>
      <c r="Q327">
        <v>251.30701868154699</v>
      </c>
      <c r="R327">
        <v>69.954236223133194</v>
      </c>
      <c r="S327" s="1">
        <f>(Table2[[#This Row],[Close Price]]-Table2[[#This Row],[20D EMA]])/Table2[[#This Row],[20D EMA]]</f>
        <v>4.1821484600776136E-2</v>
      </c>
      <c r="T327" s="1">
        <f>(Table2[[#This Row],[Close Price]]-Table2[[#This Row],[50D EMA]])/Table2[[#This Row],[50D EMA]]</f>
        <v>1.0561781984585681E-2</v>
      </c>
      <c r="U327" s="1">
        <f>(Table2[[#This Row],[Close Price]]-Table2[[#This Row],[200D EMA]])/Table2[[#This Row],[200D EMA]]</f>
        <v>4.1502275739248428E-3</v>
      </c>
      <c r="V327">
        <v>0.75387802994763498</v>
      </c>
      <c r="W327">
        <v>250.1</v>
      </c>
      <c r="X327">
        <v>253.8</v>
      </c>
      <c r="Y327">
        <v>248.1</v>
      </c>
      <c r="Z327">
        <v>253.8</v>
      </c>
      <c r="AA327">
        <v>248.1</v>
      </c>
      <c r="AB327">
        <v>253.8</v>
      </c>
      <c r="AC327" s="1">
        <f>(Table2[[#This Row],[Close Price]]/Table2[[#This Row],[Day Low]])-1</f>
        <v>8.9964014394241509E-3</v>
      </c>
      <c r="AD327" s="1">
        <f>(Table2[[#This Row],[Day High]]/Table2[[#This Row],[Close Price]])-1</f>
        <v>5.7459877154746319E-3</v>
      </c>
      <c r="AE327" s="1">
        <f>(Table2[[#This Row],[Close Price]]/Table2[[#This Row],[Current Week Low]])-1</f>
        <v>1.7130189439741983E-2</v>
      </c>
      <c r="AF327" s="1">
        <f>(Table2[[#This Row],[Current Week High]]/Table2[[#This Row],[Close Price]])-1</f>
        <v>5.7459877154746319E-3</v>
      </c>
      <c r="AG327" s="1">
        <f>(Table2[[#This Row],[Close Price]]/Table2[[#This Row],[Current Month Low]])-1</f>
        <v>1.7130189439741983E-2</v>
      </c>
      <c r="AH327" s="1">
        <f>(Table2[[#This Row],[Current Month High]]/Table2[[#This Row],[Close Price]])-1</f>
        <v>5.7459877154746319E-3</v>
      </c>
      <c r="AI327">
        <v>32.890826233406003</v>
      </c>
      <c r="AJ327">
        <v>52.201447527141099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0</v>
      </c>
      <c r="AM327" t="s">
        <v>3216</v>
      </c>
      <c r="AN327">
        <v>13.39</v>
      </c>
      <c r="AO327" t="s">
        <v>3217</v>
      </c>
      <c r="AP327">
        <v>0.15053983145834299</v>
      </c>
      <c r="AQ327">
        <f>(Table2[[#This Row],[Sharpe Ratio]]-AVERAGE(Table2[Sharpe Ratio]))/_xlfn.STDEV.P(Table2[Sharpe Ratio])</f>
        <v>1.0586545928809572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263</v>
      </c>
      <c r="AT327">
        <f>_xlfn.RANK.AVG(Table2[[#This Row],[6M Return vs Nifty Z-Score]],Table2[6M Return vs Nifty Z-Score])</f>
        <v>670</v>
      </c>
      <c r="AU327">
        <f>_xlfn.RANK.AVG(Table2[[#This Row],[Sharpe Ratio Z-Score]],Table2[Sharpe Ratio Z-Score])</f>
        <v>110</v>
      </c>
      <c r="AV327">
        <f>(Table2[[#This Row],[Rank 1Y]]+Table2[[#This Row],[Rank 6M]]+Table2[[#This Row],[Rank Sharpe]])/3</f>
        <v>347.66666666666669</v>
      </c>
    </row>
    <row r="328" spans="1:48" x14ac:dyDescent="0.3">
      <c r="A328" t="s">
        <v>489</v>
      </c>
      <c r="B328" t="s">
        <v>490</v>
      </c>
      <c r="C328" t="s">
        <v>3175</v>
      </c>
      <c r="D328" t="s">
        <v>491</v>
      </c>
      <c r="E328">
        <v>44774.311837559901</v>
      </c>
      <c r="F328">
        <v>373.85</v>
      </c>
      <c r="G328">
        <v>34.680709890189803</v>
      </c>
      <c r="H328">
        <f>(Table2[[#This Row],[1Y Return vs Nifty]]-AVERAGE(Table2[1Y Return vs Nifty]))/_xlfn.STDEV.P(Table2[1Y Return vs Nifty])</f>
        <v>0.3531011174026758</v>
      </c>
      <c r="I328">
        <v>18.397784475567398</v>
      </c>
      <c r="J328">
        <f>(Table2[[#This Row],[1M Return vs Nifty]]-AVERAGE(Table2[1M Return vs Nifty]))/_xlfn.STDEV.P(Table2[1M Return vs Nifty])</f>
        <v>2.0312764100131511</v>
      </c>
      <c r="K328">
        <v>15.603894161879101</v>
      </c>
      <c r="L328">
        <f>(Table2[[#This Row],[6M Return vs Nifty]]-AVERAGE(Table2[6M Return vs Nifty]))/_xlfn.STDEV.P(Table2[6M Return vs Nifty])</f>
        <v>0.23704999336865995</v>
      </c>
      <c r="M328">
        <v>10.129237514188601</v>
      </c>
      <c r="N328">
        <f>(Table2[[#This Row],[1W Return vs Nifty]]-AVERAGE(Table2[1W Return vs Nifty]))/_xlfn.STDEV.P(Table2[1W Return vs Nifty])</f>
        <v>1.6033391520181051</v>
      </c>
      <c r="O328">
        <v>346.87</v>
      </c>
      <c r="P328">
        <v>343.85297193934099</v>
      </c>
      <c r="Q328">
        <v>326.08862520115599</v>
      </c>
      <c r="R328">
        <v>77.132068434071599</v>
      </c>
      <c r="S328" s="1">
        <f>(Table2[[#This Row],[Close Price]]-Table2[[#This Row],[20D EMA]])/Table2[[#This Row],[20D EMA]]</f>
        <v>7.7781301352091617E-2</v>
      </c>
      <c r="T328" s="1">
        <f>(Table2[[#This Row],[Close Price]]-Table2[[#This Row],[50D EMA]])/Table2[[#This Row],[50D EMA]]</f>
        <v>8.7237949090493247E-2</v>
      </c>
      <c r="U328" s="1">
        <f>(Table2[[#This Row],[Close Price]]-Table2[[#This Row],[200D EMA]])/Table2[[#This Row],[200D EMA]]</f>
        <v>0.14646746653423198</v>
      </c>
      <c r="V328">
        <v>0.71453321022565697</v>
      </c>
      <c r="W328">
        <v>372.8</v>
      </c>
      <c r="X328">
        <v>377.2</v>
      </c>
      <c r="Y328">
        <v>368.05</v>
      </c>
      <c r="Z328">
        <v>380</v>
      </c>
      <c r="AA328">
        <v>368.05</v>
      </c>
      <c r="AB328">
        <v>380</v>
      </c>
      <c r="AC328" s="1">
        <f>(Table2[[#This Row],[Close Price]]/Table2[[#This Row],[Day Low]])-1</f>
        <v>2.8165236051502784E-3</v>
      </c>
      <c r="AD328" s="1">
        <f>(Table2[[#This Row],[Day High]]/Table2[[#This Row],[Close Price]])-1</f>
        <v>8.9608131603582386E-3</v>
      </c>
      <c r="AE328" s="1">
        <f>(Table2[[#This Row],[Close Price]]/Table2[[#This Row],[Current Week Low]])-1</f>
        <v>1.5758728433636682E-2</v>
      </c>
      <c r="AF328" s="1">
        <f>(Table2[[#This Row],[Current Week High]]/Table2[[#This Row],[Close Price]])-1</f>
        <v>1.6450448040657983E-2</v>
      </c>
      <c r="AG328" s="1">
        <f>(Table2[[#This Row],[Close Price]]/Table2[[#This Row],[Current Month Low]])-1</f>
        <v>1.5758728433636682E-2</v>
      </c>
      <c r="AH328" s="1">
        <f>(Table2[[#This Row],[Current Month High]]/Table2[[#This Row],[Close Price]])-1</f>
        <v>1.6450448040657983E-2</v>
      </c>
      <c r="AI328">
        <v>5.8713387722348402</v>
      </c>
      <c r="AJ328">
        <v>57.809202195018997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0.04</v>
      </c>
      <c r="AM328" t="s">
        <v>3217</v>
      </c>
      <c r="AN328">
        <v>12.76</v>
      </c>
      <c r="AO328" t="s">
        <v>3217</v>
      </c>
      <c r="AP328">
        <v>-2.6552634374389001E-2</v>
      </c>
      <c r="AQ328">
        <f>(Table2[[#This Row],[Sharpe Ratio]]-AVERAGE(Table2[Sharpe Ratio]))/_xlfn.STDEV.P(Table2[Sharpe Ratio])</f>
        <v>-1.0025986736119925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3.2221679991905994</v>
      </c>
      <c r="AS328">
        <f>_xlfn.RANK.AVG(Table2[[#This Row],[1Y Return vs Nifty Z-Score]],Table2[1Y Return vs Nifty Z-Score])</f>
        <v>200</v>
      </c>
      <c r="AT328">
        <f>_xlfn.RANK.AVG(Table2[[#This Row],[6M Return vs Nifty Z-Score]],Table2[6M Return vs Nifty Z-Score])</f>
        <v>220</v>
      </c>
      <c r="AU328">
        <f>_xlfn.RANK.AVG(Table2[[#This Row],[Sharpe Ratio Z-Score]],Table2[Sharpe Ratio Z-Score])</f>
        <v>623</v>
      </c>
      <c r="AV328">
        <f>(Table2[[#This Row],[Rank 1Y]]+Table2[[#This Row],[Rank 6M]]+Table2[[#This Row],[Rank Sharpe]])/3</f>
        <v>347.66666666666669</v>
      </c>
    </row>
    <row r="329" spans="1:48" x14ac:dyDescent="0.3">
      <c r="A329" t="s">
        <v>1337</v>
      </c>
      <c r="B329" t="s">
        <v>1338</v>
      </c>
      <c r="C329" t="s">
        <v>3169</v>
      </c>
      <c r="D329" t="s">
        <v>1339</v>
      </c>
      <c r="E329">
        <v>8717.4796643999998</v>
      </c>
      <c r="F329">
        <v>538</v>
      </c>
      <c r="G329">
        <v>83.440638524298606</v>
      </c>
      <c r="H329">
        <f>(Table2[[#This Row],[1Y Return vs Nifty]]-AVERAGE(Table2[1Y Return vs Nifty]))/_xlfn.STDEV.P(Table2[1Y Return vs Nifty])</f>
        <v>1.3049935466961489</v>
      </c>
      <c r="I329">
        <v>16.265634448322398</v>
      </c>
      <c r="J329">
        <f>(Table2[[#This Row],[1M Return vs Nifty]]-AVERAGE(Table2[1M Return vs Nifty]))/_xlfn.STDEV.P(Table2[1M Return vs Nifty])</f>
        <v>1.805549776628427</v>
      </c>
      <c r="K329">
        <v>-4.0868401855904697</v>
      </c>
      <c r="L329">
        <f>(Table2[[#This Row],[6M Return vs Nifty]]-AVERAGE(Table2[6M Return vs Nifty]))/_xlfn.STDEV.P(Table2[6M Return vs Nifty])</f>
        <v>-0.37753706399192544</v>
      </c>
      <c r="M329">
        <v>18.047956500465201</v>
      </c>
      <c r="N329">
        <f>(Table2[[#This Row],[1W Return vs Nifty]]-AVERAGE(Table2[1W Return vs Nifty]))/_xlfn.STDEV.P(Table2[1W Return vs Nifty])</f>
        <v>3.165291411971793</v>
      </c>
      <c r="O329">
        <v>474.08</v>
      </c>
      <c r="P329">
        <v>470.10651334916997</v>
      </c>
      <c r="Q329">
        <v>463.62171450821199</v>
      </c>
      <c r="R329">
        <v>84.372472521900505</v>
      </c>
      <c r="S329" s="1">
        <f>(Table2[[#This Row],[Close Price]]-Table2[[#This Row],[20D EMA]])/Table2[[#This Row],[20D EMA]]</f>
        <v>0.13482956463044216</v>
      </c>
      <c r="T329" s="1">
        <f>(Table2[[#This Row],[Close Price]]-Table2[[#This Row],[50D EMA]])/Table2[[#This Row],[50D EMA]]</f>
        <v>0.14442149751795158</v>
      </c>
      <c r="U329" s="1">
        <f>(Table2[[#This Row],[Close Price]]-Table2[[#This Row],[200D EMA]])/Table2[[#This Row],[200D EMA]]</f>
        <v>0.1604288219560315</v>
      </c>
      <c r="V329">
        <v>1.89301177503855</v>
      </c>
      <c r="W329">
        <v>534</v>
      </c>
      <c r="X329">
        <v>547</v>
      </c>
      <c r="Y329">
        <v>498.05</v>
      </c>
      <c r="Z329">
        <v>547</v>
      </c>
      <c r="AA329">
        <v>498.05</v>
      </c>
      <c r="AB329">
        <v>547</v>
      </c>
      <c r="AC329" s="1">
        <f>(Table2[[#This Row],[Close Price]]/Table2[[#This Row],[Day Low]])-1</f>
        <v>7.4906367041198685E-3</v>
      </c>
      <c r="AD329" s="1">
        <f>(Table2[[#This Row],[Day High]]/Table2[[#This Row],[Close Price]])-1</f>
        <v>1.6728624535315983E-2</v>
      </c>
      <c r="AE329" s="1">
        <f>(Table2[[#This Row],[Close Price]]/Table2[[#This Row],[Current Week Low]])-1</f>
        <v>8.0212830037144744E-2</v>
      </c>
      <c r="AF329" s="1">
        <f>(Table2[[#This Row],[Current Week High]]/Table2[[#This Row],[Close Price]])-1</f>
        <v>1.6728624535315983E-2</v>
      </c>
      <c r="AG329" s="1">
        <f>(Table2[[#This Row],[Close Price]]/Table2[[#This Row],[Current Month Low]])-1</f>
        <v>8.0212830037144744E-2</v>
      </c>
      <c r="AH329" s="1">
        <f>(Table2[[#This Row],[Current Month High]]/Table2[[#This Row],[Close Price]])-1</f>
        <v>1.6728624535315983E-2</v>
      </c>
      <c r="AI329">
        <v>17.992565055762</v>
      </c>
      <c r="AJ329">
        <v>108.52713178294501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0.11</v>
      </c>
      <c r="AM329" t="s">
        <v>3217</v>
      </c>
      <c r="AN329">
        <v>24.65</v>
      </c>
      <c r="AO329" t="s">
        <v>3217</v>
      </c>
      <c r="AQ329">
        <f>(Table2[[#This Row],[Sharpe Ratio]]-AVERAGE(Table2[Sharpe Ratio]))/_xlfn.STDEV.P(Table2[Sharpe Ratio])</f>
        <v>-0.69354145832708192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5.2047562129773617</v>
      </c>
      <c r="AS329">
        <f>_xlfn.RANK.AVG(Table2[[#This Row],[1Y Return vs Nifty Z-Score]],Table2[1Y Return vs Nifty Z-Score])</f>
        <v>64</v>
      </c>
      <c r="AT329">
        <f>_xlfn.RANK.AVG(Table2[[#This Row],[6M Return vs Nifty Z-Score]],Table2[6M Return vs Nifty Z-Score])</f>
        <v>442</v>
      </c>
      <c r="AU329">
        <f>_xlfn.RANK.AVG(Table2[[#This Row],[Sharpe Ratio Z-Score]],Table2[Sharpe Ratio Z-Score])</f>
        <v>538.5</v>
      </c>
      <c r="AV329">
        <f>(Table2[[#This Row],[Rank 1Y]]+Table2[[#This Row],[Rank 6M]]+Table2[[#This Row],[Rank Sharpe]])/3</f>
        <v>348.16666666666669</v>
      </c>
    </row>
    <row r="330" spans="1:48" x14ac:dyDescent="0.3">
      <c r="A330" t="s">
        <v>758</v>
      </c>
      <c r="B330" t="s">
        <v>759</v>
      </c>
      <c r="C330" t="s">
        <v>3171</v>
      </c>
      <c r="D330" t="s">
        <v>576</v>
      </c>
      <c r="E330">
        <v>22994.793099244998</v>
      </c>
      <c r="F330">
        <v>884.95</v>
      </c>
      <c r="G330">
        <v>-9.6481817498590701</v>
      </c>
      <c r="H330">
        <f>(Table2[[#This Row],[1Y Return vs Nifty]]-AVERAGE(Table2[1Y Return vs Nifty]))/_xlfn.STDEV.P(Table2[1Y Return vs Nifty])</f>
        <v>-0.51228850750370369</v>
      </c>
      <c r="I330">
        <v>-9.0177297416989504</v>
      </c>
      <c r="J330">
        <f>(Table2[[#This Row],[1M Return vs Nifty]]-AVERAGE(Table2[1M Return vs Nifty]))/_xlfn.STDEV.P(Table2[1M Return vs Nifty])</f>
        <v>-0.87115149032121719</v>
      </c>
      <c r="K330">
        <v>16.238153959239</v>
      </c>
      <c r="L330">
        <f>(Table2[[#This Row],[6M Return vs Nifty]]-AVERAGE(Table2[6M Return vs Nifty]))/_xlfn.STDEV.P(Table2[6M Return vs Nifty])</f>
        <v>0.25684650555468896</v>
      </c>
      <c r="M330">
        <v>0.60543845918056505</v>
      </c>
      <c r="N330">
        <f>(Table2[[#This Row],[1W Return vs Nifty]]-AVERAGE(Table2[1W Return vs Nifty]))/_xlfn.STDEV.P(Table2[1W Return vs Nifty])</f>
        <v>-0.2752120988969371</v>
      </c>
      <c r="O330">
        <v>900.84</v>
      </c>
      <c r="P330">
        <v>920.75647457660398</v>
      </c>
      <c r="Q330">
        <v>851.235197363829</v>
      </c>
      <c r="R330">
        <v>45.507900755984501</v>
      </c>
      <c r="S330" s="1">
        <f>(Table2[[#This Row],[Close Price]]-Table2[[#This Row],[20D EMA]])/Table2[[#This Row],[20D EMA]]</f>
        <v>-1.7639092402646404E-2</v>
      </c>
      <c r="T330" s="1">
        <f>(Table2[[#This Row],[Close Price]]-Table2[[#This Row],[50D EMA]])/Table2[[#This Row],[50D EMA]]</f>
        <v>-3.8888105123636517E-2</v>
      </c>
      <c r="U330" s="1">
        <f>(Table2[[#This Row],[Close Price]]-Table2[[#This Row],[200D EMA]])/Table2[[#This Row],[200D EMA]]</f>
        <v>3.9606917971180766E-2</v>
      </c>
      <c r="V330">
        <v>0.47021802341429803</v>
      </c>
      <c r="W330">
        <v>875.55</v>
      </c>
      <c r="X330">
        <v>896.85</v>
      </c>
      <c r="Y330">
        <v>867.85</v>
      </c>
      <c r="Z330">
        <v>896.85</v>
      </c>
      <c r="AA330">
        <v>867.85</v>
      </c>
      <c r="AB330">
        <v>896.85</v>
      </c>
      <c r="AC330" s="1">
        <f>(Table2[[#This Row],[Close Price]]/Table2[[#This Row],[Day Low]])-1</f>
        <v>1.0736108731654426E-2</v>
      </c>
      <c r="AD330" s="1">
        <f>(Table2[[#This Row],[Day High]]/Table2[[#This Row],[Close Price]])-1</f>
        <v>1.3447087406068148E-2</v>
      </c>
      <c r="AE330" s="1">
        <f>(Table2[[#This Row],[Close Price]]/Table2[[#This Row],[Current Week Low]])-1</f>
        <v>1.9703865875439375E-2</v>
      </c>
      <c r="AF330" s="1">
        <f>(Table2[[#This Row],[Current Week High]]/Table2[[#This Row],[Close Price]])-1</f>
        <v>1.3447087406068148E-2</v>
      </c>
      <c r="AG330" s="1">
        <f>(Table2[[#This Row],[Close Price]]/Table2[[#This Row],[Current Month Low]])-1</f>
        <v>1.9703865875439375E-2</v>
      </c>
      <c r="AH330" s="1">
        <f>(Table2[[#This Row],[Current Month High]]/Table2[[#This Row],[Close Price]])-1</f>
        <v>1.3447087406068148E-2</v>
      </c>
      <c r="AI330">
        <v>35.8494830216396</v>
      </c>
      <c r="AJ330">
        <v>46.514900662251598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-0.21</v>
      </c>
      <c r="AM330" t="s">
        <v>3218</v>
      </c>
      <c r="AN330">
        <v>-4.29</v>
      </c>
      <c r="AO330" t="s">
        <v>3218</v>
      </c>
      <c r="AP330">
        <v>6.2474595011244E-2</v>
      </c>
      <c r="AQ330">
        <f>(Table2[[#This Row],[Sharpe Ratio]]-AVERAGE(Table2[Sharpe Ratio]))/_xlfn.STDEV.P(Table2[Sharpe Ratio])</f>
        <v>3.3626478683760591E-2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492</v>
      </c>
      <c r="AT330">
        <f>_xlfn.RANK.AVG(Table2[[#This Row],[6M Return vs Nifty Z-Score]],Table2[6M Return vs Nifty Z-Score])</f>
        <v>211</v>
      </c>
      <c r="AU330">
        <f>_xlfn.RANK.AVG(Table2[[#This Row],[Sharpe Ratio Z-Score]],Table2[Sharpe Ratio Z-Score])</f>
        <v>343</v>
      </c>
      <c r="AV330">
        <f>(Table2[[#This Row],[Rank 1Y]]+Table2[[#This Row],[Rank 6M]]+Table2[[#This Row],[Rank Sharpe]])/3</f>
        <v>348.66666666666669</v>
      </c>
    </row>
    <row r="331" spans="1:48" x14ac:dyDescent="0.3">
      <c r="A331" t="s">
        <v>1249</v>
      </c>
      <c r="B331" t="s">
        <v>1250</v>
      </c>
      <c r="C331" t="s">
        <v>3179</v>
      </c>
      <c r="D331" t="s">
        <v>236</v>
      </c>
      <c r="E331">
        <v>9659.4902641499993</v>
      </c>
      <c r="F331">
        <v>500.55</v>
      </c>
      <c r="G331">
        <v>18.712995542441199</v>
      </c>
      <c r="H331">
        <f>(Table2[[#This Row],[1Y Return vs Nifty]]-AVERAGE(Table2[1Y Return vs Nifty]))/_xlfn.STDEV.P(Table2[1Y Return vs Nifty])</f>
        <v>4.1379036863981242E-2</v>
      </c>
      <c r="I331">
        <v>-2.4855173065865102</v>
      </c>
      <c r="J331">
        <f>(Table2[[#This Row],[1M Return vs Nifty]]-AVERAGE(Table2[1M Return vs Nifty]))/_xlfn.STDEV.P(Table2[1M Return vs Nifty])</f>
        <v>-0.17959869024129529</v>
      </c>
      <c r="K331">
        <v>4.6911204056953304</v>
      </c>
      <c r="L331">
        <f>(Table2[[#This Row],[6M Return vs Nifty]]-AVERAGE(Table2[6M Return vs Nifty]))/_xlfn.STDEV.P(Table2[6M Return vs Nifty])</f>
        <v>-0.10355942180618312</v>
      </c>
      <c r="M331">
        <v>3.86657580942166</v>
      </c>
      <c r="N331">
        <f>(Table2[[#This Row],[1W Return vs Nifty]]-AVERAGE(Table2[1W Return vs Nifty]))/_xlfn.STDEV.P(Table2[1W Return vs Nifty])</f>
        <v>0.36804104129607657</v>
      </c>
      <c r="O331">
        <v>434.99</v>
      </c>
      <c r="P331">
        <v>437.879239740419</v>
      </c>
      <c r="Q331">
        <v>419.80267946926</v>
      </c>
      <c r="R331">
        <v>83.3285503614904</v>
      </c>
      <c r="S331" s="1">
        <f>(Table2[[#This Row],[Close Price]]-Table2[[#This Row],[20D EMA]])/Table2[[#This Row],[20D EMA]]</f>
        <v>0.15071610841628544</v>
      </c>
      <c r="T331" s="1">
        <f>(Table2[[#This Row],[Close Price]]-Table2[[#This Row],[50D EMA]])/Table2[[#This Row],[50D EMA]]</f>
        <v>0.14312338784714509</v>
      </c>
      <c r="U331" s="1">
        <f>(Table2[[#This Row],[Close Price]]-Table2[[#This Row],[200D EMA]])/Table2[[#This Row],[200D EMA]]</f>
        <v>0.19234589124782545</v>
      </c>
      <c r="V331">
        <v>1.1306626469309</v>
      </c>
      <c r="W331">
        <v>438.9</v>
      </c>
      <c r="X331">
        <v>516.79999999999995</v>
      </c>
      <c r="Y331">
        <v>436.35</v>
      </c>
      <c r="Z331">
        <v>516.79999999999995</v>
      </c>
      <c r="AA331">
        <v>436.35</v>
      </c>
      <c r="AB331">
        <v>516.79999999999995</v>
      </c>
      <c r="AC331" s="1">
        <f>(Table2[[#This Row],[Close Price]]/Table2[[#This Row],[Day Low]])-1</f>
        <v>0.14046479835953529</v>
      </c>
      <c r="AD331" s="1">
        <f>(Table2[[#This Row],[Day High]]/Table2[[#This Row],[Close Price]])-1</f>
        <v>3.2464289281789904E-2</v>
      </c>
      <c r="AE331" s="1">
        <f>(Table2[[#This Row],[Close Price]]/Table2[[#This Row],[Current Week Low]])-1</f>
        <v>0.14712959779993118</v>
      </c>
      <c r="AF331" s="1">
        <f>(Table2[[#This Row],[Current Week High]]/Table2[[#This Row],[Close Price]])-1</f>
        <v>3.2464289281789904E-2</v>
      </c>
      <c r="AG331" s="1">
        <f>(Table2[[#This Row],[Close Price]]/Table2[[#This Row],[Current Month Low]])-1</f>
        <v>0.14712959779993118</v>
      </c>
      <c r="AH331" s="1">
        <f>(Table2[[#This Row],[Current Month High]]/Table2[[#This Row],[Close Price]])-1</f>
        <v>3.2464289281789904E-2</v>
      </c>
      <c r="AI331">
        <v>9.5994406153231395</v>
      </c>
      <c r="AJ331">
        <v>55.934579439252303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0.32</v>
      </c>
      <c r="AM331" t="s">
        <v>3217</v>
      </c>
      <c r="AN331">
        <v>23.55</v>
      </c>
      <c r="AO331" t="s">
        <v>3217</v>
      </c>
      <c r="AP331">
        <v>2.9968678657302999E-2</v>
      </c>
      <c r="AQ331">
        <f>(Table2[[#This Row],[Sharpe Ratio]]-AVERAGE(Table2[Sharpe Ratio]))/_xlfn.STDEV.P(Table2[Sharpe Ratio])</f>
        <v>-0.3447234751092671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292</v>
      </c>
      <c r="AT331">
        <f>_xlfn.RANK.AVG(Table2[[#This Row],[6M Return vs Nifty Z-Score]],Table2[6M Return vs Nifty Z-Score])</f>
        <v>322</v>
      </c>
      <c r="AU331">
        <f>_xlfn.RANK.AVG(Table2[[#This Row],[Sharpe Ratio Z-Score]],Table2[Sharpe Ratio Z-Score])</f>
        <v>432</v>
      </c>
      <c r="AV331">
        <f>(Table2[[#This Row],[Rank 1Y]]+Table2[[#This Row],[Rank 6M]]+Table2[[#This Row],[Rank Sharpe]])/3</f>
        <v>348.66666666666669</v>
      </c>
    </row>
    <row r="332" spans="1:48" x14ac:dyDescent="0.3">
      <c r="A332" t="s">
        <v>366</v>
      </c>
      <c r="B332" t="s">
        <v>367</v>
      </c>
      <c r="C332" t="s">
        <v>3175</v>
      </c>
      <c r="D332" t="s">
        <v>51</v>
      </c>
      <c r="E332">
        <v>67402.975275000004</v>
      </c>
      <c r="F332">
        <v>5637.35</v>
      </c>
      <c r="G332">
        <v>1.53236574038578</v>
      </c>
      <c r="H332">
        <f>(Table2[[#This Row],[1Y Return vs Nifty]]-AVERAGE(Table2[1Y Return vs Nifty]))/_xlfn.STDEV.P(Table2[1Y Return vs Nifty])</f>
        <v>-0.2940216065986152</v>
      </c>
      <c r="I332">
        <v>-1.6346760248558501</v>
      </c>
      <c r="J332">
        <f>(Table2[[#This Row],[1M Return vs Nifty]]-AVERAGE(Table2[1M Return vs Nifty]))/_xlfn.STDEV.P(Table2[1M Return vs Nifty])</f>
        <v>-8.952175587192196E-2</v>
      </c>
      <c r="K332">
        <v>11.7773429173305</v>
      </c>
      <c r="L332">
        <f>(Table2[[#This Row],[6M Return vs Nifty]]-AVERAGE(Table2[6M Return vs Nifty]))/_xlfn.STDEV.P(Table2[6M Return vs Nifty])</f>
        <v>0.11761570373137023</v>
      </c>
      <c r="M332">
        <v>2.3860453648893301</v>
      </c>
      <c r="N332">
        <f>(Table2[[#This Row],[1W Return vs Nifty]]-AVERAGE(Table2[1W Return vs Nifty]))/_xlfn.STDEV.P(Table2[1W Return vs Nifty])</f>
        <v>7.6009226835280455E-2</v>
      </c>
      <c r="O332">
        <v>5637.64</v>
      </c>
      <c r="P332">
        <v>5764.1821628842099</v>
      </c>
      <c r="Q332">
        <v>5420.7263815227097</v>
      </c>
      <c r="R332">
        <v>54.425472393731503</v>
      </c>
      <c r="S332" s="1">
        <f>(Table2[[#This Row],[Close Price]]-Table2[[#This Row],[20D EMA]])/Table2[[#This Row],[20D EMA]]</f>
        <v>-5.1439964240349438E-5</v>
      </c>
      <c r="T332" s="1">
        <f>(Table2[[#This Row],[Close Price]]-Table2[[#This Row],[50D EMA]])/Table2[[#This Row],[50D EMA]]</f>
        <v>-2.200349664535009E-2</v>
      </c>
      <c r="U332" s="1">
        <f>(Table2[[#This Row],[Close Price]]-Table2[[#This Row],[200D EMA]])/Table2[[#This Row],[200D EMA]]</f>
        <v>3.9962101613481536E-2</v>
      </c>
      <c r="V332">
        <v>2.7035821944063598</v>
      </c>
      <c r="W332">
        <v>5621.45</v>
      </c>
      <c r="X332">
        <v>5722.7</v>
      </c>
      <c r="Y332">
        <v>5621.45</v>
      </c>
      <c r="Z332">
        <v>5751</v>
      </c>
      <c r="AA332">
        <v>5621.45</v>
      </c>
      <c r="AB332">
        <v>5751</v>
      </c>
      <c r="AC332" s="1">
        <f>(Table2[[#This Row],[Close Price]]/Table2[[#This Row],[Day Low]])-1</f>
        <v>2.8284517339833837E-3</v>
      </c>
      <c r="AD332" s="1">
        <f>(Table2[[#This Row],[Day High]]/Table2[[#This Row],[Close Price]])-1</f>
        <v>1.5140092419310358E-2</v>
      </c>
      <c r="AE332" s="1">
        <f>(Table2[[#This Row],[Close Price]]/Table2[[#This Row],[Current Week Low]])-1</f>
        <v>2.8284517339833837E-3</v>
      </c>
      <c r="AF332" s="1">
        <f>(Table2[[#This Row],[Current Week High]]/Table2[[#This Row],[Close Price]])-1</f>
        <v>2.0160181645631381E-2</v>
      </c>
      <c r="AG332" s="1">
        <f>(Table2[[#This Row],[Close Price]]/Table2[[#This Row],[Current Month Low]])-1</f>
        <v>2.8284517339833837E-3</v>
      </c>
      <c r="AH332" s="1">
        <f>(Table2[[#This Row],[Current Month High]]/Table2[[#This Row],[Close Price]])-1</f>
        <v>2.0160181645631381E-2</v>
      </c>
      <c r="AI332">
        <v>14.236298970260799</v>
      </c>
      <c r="AJ332">
        <v>27.916633575747898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-7.0000000000000007E-2</v>
      </c>
      <c r="AM332" t="s">
        <v>3218</v>
      </c>
      <c r="AN332">
        <v>1.19</v>
      </c>
      <c r="AO332" t="s">
        <v>3217</v>
      </c>
      <c r="AP332">
        <v>4.9669315908644998E-2</v>
      </c>
      <c r="AQ332">
        <f>(Table2[[#This Row],[Sharpe Ratio]]-AVERAGE(Table2[Sharpe Ratio]))/_xlfn.STDEV.P(Table2[Sharpe Ratio])</f>
        <v>-0.11541951971301326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410</v>
      </c>
      <c r="AT332">
        <f>_xlfn.RANK.AVG(Table2[[#This Row],[6M Return vs Nifty Z-Score]],Table2[6M Return vs Nifty Z-Score])</f>
        <v>252</v>
      </c>
      <c r="AU332">
        <f>_xlfn.RANK.AVG(Table2[[#This Row],[Sharpe Ratio Z-Score]],Table2[Sharpe Ratio Z-Score])</f>
        <v>388</v>
      </c>
      <c r="AV332">
        <f>(Table2[[#This Row],[Rank 1Y]]+Table2[[#This Row],[Rank 6M]]+Table2[[#This Row],[Rank Sharpe]])/3</f>
        <v>350</v>
      </c>
    </row>
    <row r="333" spans="1:48" x14ac:dyDescent="0.3">
      <c r="A333" t="s">
        <v>1693</v>
      </c>
      <c r="B333" t="s">
        <v>1694</v>
      </c>
      <c r="C333" t="s">
        <v>3180</v>
      </c>
      <c r="D333" t="s">
        <v>259</v>
      </c>
      <c r="E333">
        <v>5342.3289339000003</v>
      </c>
      <c r="F333">
        <v>1964.75</v>
      </c>
      <c r="G333">
        <v>51.851141484510897</v>
      </c>
      <c r="H333">
        <f>(Table2[[#This Row],[1Y Return vs Nifty]]-AVERAGE(Table2[1Y Return vs Nifty]))/_xlfn.STDEV.P(Table2[1Y Return vs Nifty])</f>
        <v>0.68830267122329369</v>
      </c>
      <c r="I333">
        <v>-5.4750124918797596</v>
      </c>
      <c r="J333">
        <f>(Table2[[#This Row],[1M Return vs Nifty]]-AVERAGE(Table2[1M Return vs Nifty]))/_xlfn.STDEV.P(Table2[1M Return vs Nifty])</f>
        <v>-0.49609081090506624</v>
      </c>
      <c r="K333">
        <v>3.0946647640694902</v>
      </c>
      <c r="L333">
        <f>(Table2[[#This Row],[6M Return vs Nifty]]-AVERAGE(Table2[6M Return vs Nifty]))/_xlfn.STDEV.P(Table2[6M Return vs Nifty])</f>
        <v>-0.15338798369116016</v>
      </c>
      <c r="M333">
        <v>5.2746738477524904</v>
      </c>
      <c r="N333">
        <f>(Table2[[#This Row],[1W Return vs Nifty]]-AVERAGE(Table2[1W Return vs Nifty]))/_xlfn.STDEV.P(Table2[1W Return vs Nifty])</f>
        <v>0.64578570138804303</v>
      </c>
      <c r="O333">
        <v>1942.47</v>
      </c>
      <c r="P333">
        <v>2036.2838512046601</v>
      </c>
      <c r="Q333">
        <v>1814.20183961626</v>
      </c>
      <c r="R333">
        <v>61.660532648651703</v>
      </c>
      <c r="S333" s="1">
        <f>(Table2[[#This Row],[Close Price]]-Table2[[#This Row],[20D EMA]])/Table2[[#This Row],[20D EMA]]</f>
        <v>1.1469932611571851E-2</v>
      </c>
      <c r="T333" s="1">
        <f>(Table2[[#This Row],[Close Price]]-Table2[[#This Row],[50D EMA]])/Table2[[#This Row],[50D EMA]]</f>
        <v>-3.5129606887733679E-2</v>
      </c>
      <c r="U333" s="1">
        <f>(Table2[[#This Row],[Close Price]]-Table2[[#This Row],[200D EMA]])/Table2[[#This Row],[200D EMA]]</f>
        <v>8.2983137320367786E-2</v>
      </c>
      <c r="V333">
        <v>0.51254159905098196</v>
      </c>
      <c r="W333">
        <v>1947.4</v>
      </c>
      <c r="X333">
        <v>1974</v>
      </c>
      <c r="Y333">
        <v>1855.5</v>
      </c>
      <c r="Z333">
        <v>1980</v>
      </c>
      <c r="AA333">
        <v>1855.5</v>
      </c>
      <c r="AB333">
        <v>1980</v>
      </c>
      <c r="AC333" s="1">
        <f>(Table2[[#This Row],[Close Price]]/Table2[[#This Row],[Day Low]])-1</f>
        <v>8.9093149840813179E-3</v>
      </c>
      <c r="AD333" s="1">
        <f>(Table2[[#This Row],[Day High]]/Table2[[#This Row],[Close Price]])-1</f>
        <v>4.7079781142638222E-3</v>
      </c>
      <c r="AE333" s="1">
        <f>(Table2[[#This Row],[Close Price]]/Table2[[#This Row],[Current Week Low]])-1</f>
        <v>5.8879008353543538E-2</v>
      </c>
      <c r="AF333" s="1">
        <f>(Table2[[#This Row],[Current Week High]]/Table2[[#This Row],[Close Price]])-1</f>
        <v>7.7618017559486496E-3</v>
      </c>
      <c r="AG333" s="1">
        <f>(Table2[[#This Row],[Close Price]]/Table2[[#This Row],[Current Month Low]])-1</f>
        <v>5.8879008353543538E-2</v>
      </c>
      <c r="AH333" s="1">
        <f>(Table2[[#This Row],[Current Month High]]/Table2[[#This Row],[Close Price]])-1</f>
        <v>7.7618017559486496E-3</v>
      </c>
      <c r="AI333">
        <v>33.355388726301001</v>
      </c>
      <c r="AJ333">
        <v>106.52231040100899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0.02</v>
      </c>
      <c r="AM333" t="s">
        <v>3217</v>
      </c>
      <c r="AN333">
        <v>2.8</v>
      </c>
      <c r="AO333" t="s">
        <v>3217</v>
      </c>
      <c r="AP333">
        <v>-6.1352459924280001E-3</v>
      </c>
      <c r="AQ333">
        <f>(Table2[[#This Row],[Sharpe Ratio]]-AVERAGE(Table2[Sharpe Ratio]))/_xlfn.STDEV.P(Table2[Sharpe Ratio])</f>
        <v>-0.76495215207491607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130</v>
      </c>
      <c r="AT333">
        <f>_xlfn.RANK.AVG(Table2[[#This Row],[6M Return vs Nifty Z-Score]],Table2[6M Return vs Nifty Z-Score])</f>
        <v>346</v>
      </c>
      <c r="AU333">
        <f>_xlfn.RANK.AVG(Table2[[#This Row],[Sharpe Ratio Z-Score]],Table2[Sharpe Ratio Z-Score])</f>
        <v>578</v>
      </c>
      <c r="AV333">
        <f>(Table2[[#This Row],[Rank 1Y]]+Table2[[#This Row],[Rank 6M]]+Table2[[#This Row],[Rank Sharpe]])/3</f>
        <v>351.33333333333331</v>
      </c>
    </row>
    <row r="334" spans="1:48" x14ac:dyDescent="0.3">
      <c r="A334" t="s">
        <v>295</v>
      </c>
      <c r="B334" t="s">
        <v>296</v>
      </c>
      <c r="C334" t="s">
        <v>3172</v>
      </c>
      <c r="D334" t="s">
        <v>297</v>
      </c>
      <c r="E334">
        <v>93354.826026159993</v>
      </c>
      <c r="F334">
        <v>353.9</v>
      </c>
      <c r="G334">
        <v>68.581953291805902</v>
      </c>
      <c r="H334">
        <f>(Table2[[#This Row],[1Y Return vs Nifty]]-AVERAGE(Table2[1Y Return vs Nifty]))/_xlfn.STDEV.P(Table2[1Y Return vs Nifty])</f>
        <v>1.0149219576214565</v>
      </c>
      <c r="I334">
        <v>0.200276291220851</v>
      </c>
      <c r="J334">
        <f>(Table2[[#This Row],[1M Return vs Nifty]]-AVERAGE(Table2[1M Return vs Nifty]))/_xlfn.STDEV.P(Table2[1M Return vs Nifty])</f>
        <v>0.10474112593132999</v>
      </c>
      <c r="K334">
        <v>-7.9039168548128798</v>
      </c>
      <c r="L334">
        <f>(Table2[[#This Row],[6M Return vs Nifty]]-AVERAGE(Table2[6M Return vs Nifty]))/_xlfn.STDEV.P(Table2[6M Return vs Nifty])</f>
        <v>-0.49667563325298592</v>
      </c>
      <c r="M334">
        <v>-2.9261549588450602</v>
      </c>
      <c r="N334">
        <f>(Table2[[#This Row],[1W Return vs Nifty]]-AVERAGE(Table2[1W Return vs Nifty]))/_xlfn.STDEV.P(Table2[1W Return vs Nifty])</f>
        <v>-0.97181218409789172</v>
      </c>
      <c r="O334">
        <v>342.42</v>
      </c>
      <c r="P334">
        <v>357.08539101154201</v>
      </c>
      <c r="Q334">
        <v>342.57714466412801</v>
      </c>
      <c r="R334">
        <v>72.378306732262402</v>
      </c>
      <c r="S334" s="1">
        <f>(Table2[[#This Row],[Close Price]]-Table2[[#This Row],[20D EMA]])/Table2[[#This Row],[20D EMA]]</f>
        <v>3.3526079084165529E-2</v>
      </c>
      <c r="T334" s="1">
        <f>(Table2[[#This Row],[Close Price]]-Table2[[#This Row],[50D EMA]])/Table2[[#This Row],[50D EMA]]</f>
        <v>-8.9205301917240198E-3</v>
      </c>
      <c r="U334" s="1">
        <f>(Table2[[#This Row],[Close Price]]-Table2[[#This Row],[200D EMA]])/Table2[[#This Row],[200D EMA]]</f>
        <v>3.3051987011489634E-2</v>
      </c>
      <c r="V334">
        <v>0.87862058700524404</v>
      </c>
      <c r="W334">
        <v>345.5</v>
      </c>
      <c r="X334">
        <v>356.8</v>
      </c>
      <c r="Y334">
        <v>345.5</v>
      </c>
      <c r="Z334">
        <v>356.8</v>
      </c>
      <c r="AA334">
        <v>345.5</v>
      </c>
      <c r="AB334">
        <v>356.8</v>
      </c>
      <c r="AC334" s="1">
        <f>(Table2[[#This Row],[Close Price]]/Table2[[#This Row],[Day Low]])-1</f>
        <v>2.4312590448625215E-2</v>
      </c>
      <c r="AD334" s="1">
        <f>(Table2[[#This Row],[Day High]]/Table2[[#This Row],[Close Price]])-1</f>
        <v>8.1944051992088873E-3</v>
      </c>
      <c r="AE334" s="1">
        <f>(Table2[[#This Row],[Close Price]]/Table2[[#This Row],[Current Week Low]])-1</f>
        <v>2.4312590448625215E-2</v>
      </c>
      <c r="AF334" s="1">
        <f>(Table2[[#This Row],[Current Week High]]/Table2[[#This Row],[Close Price]])-1</f>
        <v>8.1944051992088873E-3</v>
      </c>
      <c r="AG334" s="1">
        <f>(Table2[[#This Row],[Close Price]]/Table2[[#This Row],[Current Month Low]])-1</f>
        <v>2.4312590448625215E-2</v>
      </c>
      <c r="AH334" s="1">
        <f>(Table2[[#This Row],[Current Month High]]/Table2[[#This Row],[Close Price]])-1</f>
        <v>8.1944051992088873E-3</v>
      </c>
      <c r="AI334">
        <v>30.0791183950268</v>
      </c>
      <c r="AJ334">
        <v>100.453129425092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-0.18</v>
      </c>
      <c r="AM334" t="s">
        <v>3218</v>
      </c>
      <c r="AN334">
        <v>11.25</v>
      </c>
      <c r="AO334" t="s">
        <v>3217</v>
      </c>
      <c r="AP334">
        <v>1.8429041820290998E-2</v>
      </c>
      <c r="AQ334">
        <f>(Table2[[#This Row],[Sharpe Ratio]]-AVERAGE(Table2[Sharpe Ratio]))/_xlfn.STDEV.P(Table2[Sharpe Ratio])</f>
        <v>-0.47903813390960193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89</v>
      </c>
      <c r="AT334">
        <f>_xlfn.RANK.AVG(Table2[[#This Row],[6M Return vs Nifty Z-Score]],Table2[6M Return vs Nifty Z-Score])</f>
        <v>501</v>
      </c>
      <c r="AU334">
        <f>_xlfn.RANK.AVG(Table2[[#This Row],[Sharpe Ratio Z-Score]],Table2[Sharpe Ratio Z-Score])</f>
        <v>470</v>
      </c>
      <c r="AV334">
        <f>(Table2[[#This Row],[Rank 1Y]]+Table2[[#This Row],[Rank 6M]]+Table2[[#This Row],[Rank Sharpe]])/3</f>
        <v>353.33333333333331</v>
      </c>
    </row>
    <row r="335" spans="1:48" x14ac:dyDescent="0.3">
      <c r="A335" t="s">
        <v>1394</v>
      </c>
      <c r="B335" t="s">
        <v>1395</v>
      </c>
      <c r="C335" t="s">
        <v>3173</v>
      </c>
      <c r="D335" t="s">
        <v>365</v>
      </c>
      <c r="E335">
        <v>8152.9384991999996</v>
      </c>
      <c r="F335">
        <v>598.4</v>
      </c>
      <c r="G335">
        <v>31.247346527962101</v>
      </c>
      <c r="H335">
        <f>(Table2[[#This Row],[1Y Return vs Nifty]]-AVERAGE(Table2[1Y Return vs Nifty]))/_xlfn.STDEV.P(Table2[1Y Return vs Nifty])</f>
        <v>0.28607492021435688</v>
      </c>
      <c r="I335">
        <v>-2.3906593093211002</v>
      </c>
      <c r="J335">
        <f>(Table2[[#This Row],[1M Return vs Nifty]]-AVERAGE(Table2[1M Return vs Nifty]))/_xlfn.STDEV.P(Table2[1M Return vs Nifty])</f>
        <v>-0.16955625603228924</v>
      </c>
      <c r="K335">
        <v>11.245759800698</v>
      </c>
      <c r="L335">
        <f>(Table2[[#This Row],[6M Return vs Nifty]]-AVERAGE(Table2[6M Return vs Nifty]))/_xlfn.STDEV.P(Table2[6M Return vs Nifty])</f>
        <v>0.10102393535805297</v>
      </c>
      <c r="M335">
        <v>-1.8131924350209701</v>
      </c>
      <c r="N335">
        <f>(Table2[[#This Row],[1W Return vs Nifty]]-AVERAGE(Table2[1W Return vs Nifty]))/_xlfn.STDEV.P(Table2[1W Return vs Nifty])</f>
        <v>-0.75228244294360991</v>
      </c>
      <c r="O335">
        <v>588.99</v>
      </c>
      <c r="P335">
        <v>602.84616460227096</v>
      </c>
      <c r="Q335">
        <v>583.10574508075297</v>
      </c>
      <c r="R335">
        <v>57.654818329023499</v>
      </c>
      <c r="S335" s="1">
        <f>(Table2[[#This Row],[Close Price]]-Table2[[#This Row],[20D EMA]])/Table2[[#This Row],[20D EMA]]</f>
        <v>1.597650214774439E-2</v>
      </c>
      <c r="T335" s="1">
        <f>(Table2[[#This Row],[Close Price]]-Table2[[#This Row],[50D EMA]])/Table2[[#This Row],[50D EMA]]</f>
        <v>-7.3752888603087477E-3</v>
      </c>
      <c r="U335" s="1">
        <f>(Table2[[#This Row],[Close Price]]-Table2[[#This Row],[200D EMA]])/Table2[[#This Row],[200D EMA]]</f>
        <v>2.6228955979723616E-2</v>
      </c>
      <c r="V335">
        <v>0.82364236430035698</v>
      </c>
      <c r="W335">
        <v>580</v>
      </c>
      <c r="X335">
        <v>600</v>
      </c>
      <c r="Y335">
        <v>577.5</v>
      </c>
      <c r="Z335">
        <v>600</v>
      </c>
      <c r="AA335">
        <v>577.5</v>
      </c>
      <c r="AB335">
        <v>600</v>
      </c>
      <c r="AC335" s="1">
        <f>(Table2[[#This Row],[Close Price]]/Table2[[#This Row],[Day Low]])-1</f>
        <v>3.1724137931034457E-2</v>
      </c>
      <c r="AD335" s="1">
        <f>(Table2[[#This Row],[Day High]]/Table2[[#This Row],[Close Price]])-1</f>
        <v>2.673796791443861E-3</v>
      </c>
      <c r="AE335" s="1">
        <f>(Table2[[#This Row],[Close Price]]/Table2[[#This Row],[Current Week Low]])-1</f>
        <v>3.6190476190476106E-2</v>
      </c>
      <c r="AF335" s="1">
        <f>(Table2[[#This Row],[Current Week High]]/Table2[[#This Row],[Close Price]])-1</f>
        <v>2.673796791443861E-3</v>
      </c>
      <c r="AG335" s="1">
        <f>(Table2[[#This Row],[Close Price]]/Table2[[#This Row],[Current Month Low]])-1</f>
        <v>3.6190476190476106E-2</v>
      </c>
      <c r="AH335" s="1">
        <f>(Table2[[#This Row],[Current Month High]]/Table2[[#This Row],[Close Price]])-1</f>
        <v>2.673796791443861E-3</v>
      </c>
      <c r="AI335">
        <v>32.520053475935804</v>
      </c>
      <c r="AJ335">
        <v>54.805329194153302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0.01</v>
      </c>
      <c r="AM335" t="s">
        <v>3217</v>
      </c>
      <c r="AN335">
        <v>5.84</v>
      </c>
      <c r="AO335" t="s">
        <v>3217</v>
      </c>
      <c r="AP335">
        <v>-6.794767729518E-3</v>
      </c>
      <c r="AQ335">
        <f>(Table2[[#This Row],[Sharpe Ratio]]-AVERAGE(Table2[Sharpe Ratio]))/_xlfn.STDEV.P(Table2[Sharpe Ratio])</f>
        <v>-0.772628601372222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220</v>
      </c>
      <c r="AT335">
        <f>_xlfn.RANK.AVG(Table2[[#This Row],[6M Return vs Nifty Z-Score]],Table2[6M Return vs Nifty Z-Score])</f>
        <v>261</v>
      </c>
      <c r="AU335">
        <f>_xlfn.RANK.AVG(Table2[[#This Row],[Sharpe Ratio Z-Score]],Table2[Sharpe Ratio Z-Score])</f>
        <v>579</v>
      </c>
      <c r="AV335">
        <f>(Table2[[#This Row],[Rank 1Y]]+Table2[[#This Row],[Rank 6M]]+Table2[[#This Row],[Rank Sharpe]])/3</f>
        <v>353.33333333333331</v>
      </c>
    </row>
    <row r="336" spans="1:48" x14ac:dyDescent="0.3">
      <c r="A336" t="s">
        <v>67</v>
      </c>
      <c r="B336" t="s">
        <v>68</v>
      </c>
      <c r="C336" t="s">
        <v>3178</v>
      </c>
      <c r="D336" t="s">
        <v>69</v>
      </c>
      <c r="E336">
        <v>341590.06885414501</v>
      </c>
      <c r="F336">
        <v>11648.55</v>
      </c>
      <c r="G336">
        <v>4.3452390222637902</v>
      </c>
      <c r="H336">
        <f>(Table2[[#This Row],[1Y Return vs Nifty]]-AVERAGE(Table2[1Y Return vs Nifty]))/_xlfn.STDEV.P(Table2[1Y Return vs Nifty])</f>
        <v>-0.2391086307886271</v>
      </c>
      <c r="I336">
        <v>3.9026064370367801</v>
      </c>
      <c r="J336">
        <f>(Table2[[#This Row],[1M Return vs Nifty]]-AVERAGE(Table2[1M Return vs Nifty]))/_xlfn.STDEV.P(Table2[1M Return vs Nifty])</f>
        <v>0.49669971646899969</v>
      </c>
      <c r="K336">
        <v>6.1267241032185904</v>
      </c>
      <c r="L336">
        <f>(Table2[[#This Row],[6M Return vs Nifty]]-AVERAGE(Table2[6M Return vs Nifty]))/_xlfn.STDEV.P(Table2[6M Return vs Nifty])</f>
        <v>-5.8751369631624174E-2</v>
      </c>
      <c r="M336">
        <v>1.0937895470330401</v>
      </c>
      <c r="N336">
        <f>(Table2[[#This Row],[1W Return vs Nifty]]-AVERAGE(Table2[1W Return vs Nifty]))/_xlfn.STDEV.P(Table2[1W Return vs Nifty])</f>
        <v>-0.17888577558076182</v>
      </c>
      <c r="O336">
        <v>11202.41</v>
      </c>
      <c r="P336">
        <v>11187.411992634199</v>
      </c>
      <c r="Q336">
        <v>10715.8438803257</v>
      </c>
      <c r="R336">
        <v>73.654685112430002</v>
      </c>
      <c r="S336" s="1">
        <f>(Table2[[#This Row],[Close Price]]-Table2[[#This Row],[20D EMA]])/Table2[[#This Row],[20D EMA]]</f>
        <v>3.9825359007570643E-2</v>
      </c>
      <c r="T336" s="1">
        <f>(Table2[[#This Row],[Close Price]]-Table2[[#This Row],[50D EMA]])/Table2[[#This Row],[50D EMA]]</f>
        <v>4.1219364019972962E-2</v>
      </c>
      <c r="U336" s="1">
        <f>(Table2[[#This Row],[Close Price]]-Table2[[#This Row],[200D EMA]])/Table2[[#This Row],[200D EMA]]</f>
        <v>8.7039913056847454E-2</v>
      </c>
      <c r="V336">
        <v>1.16474416819543</v>
      </c>
      <c r="W336">
        <v>11624.95</v>
      </c>
      <c r="X336">
        <v>11935</v>
      </c>
      <c r="Y336">
        <v>11206.7</v>
      </c>
      <c r="Z336">
        <v>11935</v>
      </c>
      <c r="AA336">
        <v>11206.7</v>
      </c>
      <c r="AB336">
        <v>11935</v>
      </c>
      <c r="AC336" s="1">
        <f>(Table2[[#This Row],[Close Price]]/Table2[[#This Row],[Day Low]])-1</f>
        <v>2.0301162585645294E-3</v>
      </c>
      <c r="AD336" s="1">
        <f>(Table2[[#This Row],[Day High]]/Table2[[#This Row],[Close Price]])-1</f>
        <v>2.4591043520438172E-2</v>
      </c>
      <c r="AE336" s="1">
        <f>(Table2[[#This Row],[Close Price]]/Table2[[#This Row],[Current Week Low]])-1</f>
        <v>3.9427306878920598E-2</v>
      </c>
      <c r="AF336" s="1">
        <f>(Table2[[#This Row],[Current Week High]]/Table2[[#This Row],[Close Price]])-1</f>
        <v>2.4591043520438172E-2</v>
      </c>
      <c r="AG336" s="1">
        <f>(Table2[[#This Row],[Close Price]]/Table2[[#This Row],[Current Month Low]])-1</f>
        <v>3.9427306878920598E-2</v>
      </c>
      <c r="AH336" s="1">
        <f>(Table2[[#This Row],[Current Month High]]/Table2[[#This Row],[Close Price]])-1</f>
        <v>2.4591043520438172E-2</v>
      </c>
      <c r="AI336">
        <v>4.20181052577359</v>
      </c>
      <c r="AJ336">
        <v>28.2011633089922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0.06</v>
      </c>
      <c r="AM336" t="s">
        <v>3217</v>
      </c>
      <c r="AN336">
        <v>9.93</v>
      </c>
      <c r="AO336" t="s">
        <v>3217</v>
      </c>
      <c r="AP336">
        <v>5.4956213076174001E-2</v>
      </c>
      <c r="AQ336">
        <f>(Table2[[#This Row],[Sharpe Ratio]]-AVERAGE(Table2[Sharpe Ratio]))/_xlfn.STDEV.P(Table2[Sharpe Ratio])</f>
        <v>-5.3883112701353292E-2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-3.3929172233366667E-2</v>
      </c>
      <c r="AS336">
        <f>_xlfn.RANK.AVG(Table2[[#This Row],[1Y Return vs Nifty Z-Score]],Table2[1Y Return vs Nifty Z-Score])</f>
        <v>386</v>
      </c>
      <c r="AT336">
        <f>_xlfn.RANK.AVG(Table2[[#This Row],[6M Return vs Nifty Z-Score]],Table2[6M Return vs Nifty Z-Score])</f>
        <v>308</v>
      </c>
      <c r="AU336">
        <f>_xlfn.RANK.AVG(Table2[[#This Row],[Sharpe Ratio Z-Score]],Table2[Sharpe Ratio Z-Score])</f>
        <v>370</v>
      </c>
      <c r="AV336">
        <f>(Table2[[#This Row],[Rank 1Y]]+Table2[[#This Row],[Rank 6M]]+Table2[[#This Row],[Rank Sharpe]])/3</f>
        <v>354.66666666666669</v>
      </c>
    </row>
    <row r="337" spans="1:48" x14ac:dyDescent="0.3">
      <c r="A337" t="s">
        <v>252</v>
      </c>
      <c r="B337" t="s">
        <v>253</v>
      </c>
      <c r="C337" t="s">
        <v>3175</v>
      </c>
      <c r="D337" t="s">
        <v>254</v>
      </c>
      <c r="E337">
        <v>102468.85473433499</v>
      </c>
      <c r="F337">
        <v>7126.55</v>
      </c>
      <c r="G337">
        <v>6.0800450334401503</v>
      </c>
      <c r="H337">
        <f>(Table2[[#This Row],[1Y Return vs Nifty]]-AVERAGE(Table2[1Y Return vs Nifty]))/_xlfn.STDEV.P(Table2[1Y Return vs Nifty])</f>
        <v>-0.20524170861318269</v>
      </c>
      <c r="I337">
        <v>-0.53378109112445205</v>
      </c>
      <c r="J337">
        <f>(Table2[[#This Row],[1M Return vs Nifty]]-AVERAGE(Table2[1M Return vs Nifty]))/_xlfn.STDEV.P(Table2[1M Return vs Nifty])</f>
        <v>2.7027878969009777E-2</v>
      </c>
      <c r="K337">
        <v>16.667192067711099</v>
      </c>
      <c r="L337">
        <f>(Table2[[#This Row],[6M Return vs Nifty]]-AVERAGE(Table2[6M Return vs Nifty]))/_xlfn.STDEV.P(Table2[6M Return vs Nifty])</f>
        <v>0.27023763987849869</v>
      </c>
      <c r="M337">
        <v>-1.44868550687164</v>
      </c>
      <c r="N337">
        <f>(Table2[[#This Row],[1W Return vs Nifty]]-AVERAGE(Table2[1W Return vs Nifty]))/_xlfn.STDEV.P(Table2[1W Return vs Nifty])</f>
        <v>-0.68038414459784058</v>
      </c>
      <c r="O337">
        <v>6974.4</v>
      </c>
      <c r="P337">
        <v>6950.8882444523897</v>
      </c>
      <c r="Q337">
        <v>6508.4456853000102</v>
      </c>
      <c r="R337">
        <v>61.477791771458101</v>
      </c>
      <c r="S337" s="1">
        <f>(Table2[[#This Row],[Close Price]]-Table2[[#This Row],[20D EMA]])/Table2[[#This Row],[20D EMA]]</f>
        <v>2.1815496673549057E-2</v>
      </c>
      <c r="T337" s="1">
        <f>(Table2[[#This Row],[Close Price]]-Table2[[#This Row],[50D EMA]])/Table2[[#This Row],[50D EMA]]</f>
        <v>2.5271842873867065E-2</v>
      </c>
      <c r="U337" s="1">
        <f>(Table2[[#This Row],[Close Price]]-Table2[[#This Row],[200D EMA]])/Table2[[#This Row],[200D EMA]]</f>
        <v>9.496957408679646E-2</v>
      </c>
      <c r="V337">
        <v>1.062197355893</v>
      </c>
      <c r="W337">
        <v>7076.55</v>
      </c>
      <c r="X337">
        <v>7135.4</v>
      </c>
      <c r="Y337">
        <v>6821.1</v>
      </c>
      <c r="Z337">
        <v>7135.4</v>
      </c>
      <c r="AA337">
        <v>6821.1</v>
      </c>
      <c r="AB337">
        <v>7135.4</v>
      </c>
      <c r="AC337" s="1">
        <f>(Table2[[#This Row],[Close Price]]/Table2[[#This Row],[Day Low]])-1</f>
        <v>7.065589870770328E-3</v>
      </c>
      <c r="AD337" s="1">
        <f>(Table2[[#This Row],[Day High]]/Table2[[#This Row],[Close Price]])-1</f>
        <v>1.2418351095551117E-3</v>
      </c>
      <c r="AE337" s="1">
        <f>(Table2[[#This Row],[Close Price]]/Table2[[#This Row],[Current Week Low]])-1</f>
        <v>4.4780167421676786E-2</v>
      </c>
      <c r="AF337" s="1">
        <f>(Table2[[#This Row],[Current Week High]]/Table2[[#This Row],[Close Price]])-1</f>
        <v>1.2418351095551117E-3</v>
      </c>
      <c r="AG337" s="1">
        <f>(Table2[[#This Row],[Close Price]]/Table2[[#This Row],[Current Month Low]])-1</f>
        <v>4.4780167421676786E-2</v>
      </c>
      <c r="AH337" s="1">
        <f>(Table2[[#This Row],[Current Month High]]/Table2[[#This Row],[Close Price]])-1</f>
        <v>1.2418351095551117E-3</v>
      </c>
      <c r="AI337">
        <v>5.8717051027495604</v>
      </c>
      <c r="AJ337">
        <v>34.848671201642397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0.05</v>
      </c>
      <c r="AM337" t="s">
        <v>3217</v>
      </c>
      <c r="AN337">
        <v>3.9</v>
      </c>
      <c r="AO337" t="s">
        <v>3217</v>
      </c>
      <c r="AP337">
        <v>1.3031704147279E-2</v>
      </c>
      <c r="AQ337">
        <f>(Table2[[#This Row],[Sharpe Ratio]]-AVERAGE(Table2[Sharpe Ratio]))/_xlfn.STDEV.P(Table2[Sharpe Ratio])</f>
        <v>-0.54186000414867541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-1.1302203385121903</v>
      </c>
      <c r="AS337">
        <f>_xlfn.RANK.AVG(Table2[[#This Row],[1Y Return vs Nifty Z-Score]],Table2[1Y Return vs Nifty Z-Score])</f>
        <v>371</v>
      </c>
      <c r="AT337">
        <f>_xlfn.RANK.AVG(Table2[[#This Row],[6M Return vs Nifty Z-Score]],Table2[6M Return vs Nifty Z-Score])</f>
        <v>209</v>
      </c>
      <c r="AU337">
        <f>_xlfn.RANK.AVG(Table2[[#This Row],[Sharpe Ratio Z-Score]],Table2[Sharpe Ratio Z-Score])</f>
        <v>484</v>
      </c>
      <c r="AV337">
        <f>(Table2[[#This Row],[Rank 1Y]]+Table2[[#This Row],[Rank 6M]]+Table2[[#This Row],[Rank Sharpe]])/3</f>
        <v>354.66666666666669</v>
      </c>
    </row>
    <row r="338" spans="1:48" x14ac:dyDescent="0.3">
      <c r="A338" t="s">
        <v>480</v>
      </c>
      <c r="B338" t="s">
        <v>481</v>
      </c>
      <c r="C338" t="s">
        <v>3177</v>
      </c>
      <c r="D338" t="s">
        <v>139</v>
      </c>
      <c r="E338">
        <v>45990.392933025003</v>
      </c>
      <c r="F338">
        <v>117.03</v>
      </c>
      <c r="G338">
        <v>14.3133153553479</v>
      </c>
      <c r="H338">
        <f>(Table2[[#This Row],[1Y Return vs Nifty]]-AVERAGE(Table2[1Y Return vs Nifty]))/_xlfn.STDEV.P(Table2[1Y Return vs Nifty])</f>
        <v>-4.4511619228508915E-2</v>
      </c>
      <c r="I338">
        <v>-1.5514763159831799</v>
      </c>
      <c r="J338">
        <f>(Table2[[#This Row],[1M Return vs Nifty]]-AVERAGE(Table2[1M Return vs Nifty]))/_xlfn.STDEV.P(Table2[1M Return vs Nifty])</f>
        <v>-8.0713562291527638E-2</v>
      </c>
      <c r="K338">
        <v>-23.375786061400898</v>
      </c>
      <c r="L338">
        <f>(Table2[[#This Row],[6M Return vs Nifty]]-AVERAGE(Table2[6M Return vs Nifty]))/_xlfn.STDEV.P(Table2[6M Return vs Nifty])</f>
        <v>-0.97958350249488391</v>
      </c>
      <c r="M338">
        <v>-1.0943631027698999</v>
      </c>
      <c r="N338">
        <f>(Table2[[#This Row],[1W Return vs Nifty]]-AVERAGE(Table2[1W Return vs Nifty]))/_xlfn.STDEV.P(Table2[1W Return vs Nifty])</f>
        <v>-0.61049472425118378</v>
      </c>
      <c r="O338">
        <v>112.51</v>
      </c>
      <c r="P338">
        <v>116.67969467863</v>
      </c>
      <c r="Q338">
        <v>119.210843242607</v>
      </c>
      <c r="R338">
        <v>64.178916811134201</v>
      </c>
      <c r="S338" s="1">
        <f>(Table2[[#This Row],[Close Price]]-Table2[[#This Row],[20D EMA]])/Table2[[#This Row],[20D EMA]]</f>
        <v>4.0174206737178877E-2</v>
      </c>
      <c r="T338" s="1">
        <f>(Table2[[#This Row],[Close Price]]-Table2[[#This Row],[50D EMA]])/Table2[[#This Row],[50D EMA]]</f>
        <v>3.0022817794890934E-3</v>
      </c>
      <c r="U338" s="1">
        <f>(Table2[[#This Row],[Close Price]]-Table2[[#This Row],[200D EMA]])/Table2[[#This Row],[200D EMA]]</f>
        <v>-1.8294000640266796E-2</v>
      </c>
      <c r="V338">
        <v>1.1215452884928501</v>
      </c>
      <c r="W338">
        <v>113.87</v>
      </c>
      <c r="X338">
        <v>117.9</v>
      </c>
      <c r="Y338">
        <v>113.61</v>
      </c>
      <c r="Z338">
        <v>117.9</v>
      </c>
      <c r="AA338">
        <v>113.61</v>
      </c>
      <c r="AB338">
        <v>117.9</v>
      </c>
      <c r="AC338" s="1">
        <f>(Table2[[#This Row],[Close Price]]/Table2[[#This Row],[Day Low]])-1</f>
        <v>2.7750944059014682E-2</v>
      </c>
      <c r="AD338" s="1">
        <f>(Table2[[#This Row],[Day High]]/Table2[[#This Row],[Close Price]])-1</f>
        <v>7.4339912842860123E-3</v>
      </c>
      <c r="AE338" s="1">
        <f>(Table2[[#This Row],[Close Price]]/Table2[[#This Row],[Current Week Low]])-1</f>
        <v>3.0102983892263069E-2</v>
      </c>
      <c r="AF338" s="1">
        <f>(Table2[[#This Row],[Current Week High]]/Table2[[#This Row],[Close Price]])-1</f>
        <v>7.4339912842860123E-3</v>
      </c>
      <c r="AG338" s="1">
        <f>(Table2[[#This Row],[Close Price]]/Table2[[#This Row],[Current Month Low]])-1</f>
        <v>3.0102983892263069E-2</v>
      </c>
      <c r="AH338" s="1">
        <f>(Table2[[#This Row],[Current Month High]]/Table2[[#This Row],[Close Price]])-1</f>
        <v>7.4339912842860123E-3</v>
      </c>
      <c r="AI338">
        <v>45.689139536870798</v>
      </c>
      <c r="AJ338">
        <v>44.392350400986999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-0.01</v>
      </c>
      <c r="AM338" t="s">
        <v>3218</v>
      </c>
      <c r="AN338">
        <v>12.32</v>
      </c>
      <c r="AO338" t="s">
        <v>3217</v>
      </c>
      <c r="AP338">
        <v>0.16115260715825599</v>
      </c>
      <c r="AQ338">
        <f>(Table2[[#This Row],[Sharpe Ratio]]-AVERAGE(Table2[Sharpe Ratio]))/_xlfn.STDEV.P(Table2[Sharpe Ratio])</f>
        <v>1.182181127311082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321</v>
      </c>
      <c r="AT338">
        <f>_xlfn.RANK.AVG(Table2[[#This Row],[6M Return vs Nifty Z-Score]],Table2[6M Return vs Nifty Z-Score])</f>
        <v>666</v>
      </c>
      <c r="AU338">
        <f>_xlfn.RANK.AVG(Table2[[#This Row],[Sharpe Ratio Z-Score]],Table2[Sharpe Ratio Z-Score])</f>
        <v>85</v>
      </c>
      <c r="AV338">
        <f>(Table2[[#This Row],[Rank 1Y]]+Table2[[#This Row],[Rank 6M]]+Table2[[#This Row],[Rank Sharpe]])/3</f>
        <v>357.33333333333331</v>
      </c>
    </row>
    <row r="339" spans="1:48" x14ac:dyDescent="0.3">
      <c r="A339" t="s">
        <v>134</v>
      </c>
      <c r="B339" t="s">
        <v>135</v>
      </c>
      <c r="C339" t="s">
        <v>3184</v>
      </c>
      <c r="D339" t="s">
        <v>136</v>
      </c>
      <c r="E339">
        <v>209646.52493966999</v>
      </c>
      <c r="F339">
        <v>846.95</v>
      </c>
      <c r="G339">
        <v>9.7811362239840101</v>
      </c>
      <c r="H339">
        <f>(Table2[[#This Row],[1Y Return vs Nifty]]-AVERAGE(Table2[1Y Return vs Nifty]))/_xlfn.STDEV.P(Table2[1Y Return vs Nifty])</f>
        <v>-0.13298892270694962</v>
      </c>
      <c r="I339">
        <v>2.4361842748600102</v>
      </c>
      <c r="J339">
        <f>(Table2[[#This Row],[1M Return vs Nifty]]-AVERAGE(Table2[1M Return vs Nifty]))/_xlfn.STDEV.P(Table2[1M Return vs Nifty])</f>
        <v>0.34145241512566205</v>
      </c>
      <c r="K339">
        <v>-7.6834112199656301</v>
      </c>
      <c r="L339">
        <f>(Table2[[#This Row],[6M Return vs Nifty]]-AVERAGE(Table2[6M Return vs Nifty]))/_xlfn.STDEV.P(Table2[6M Return vs Nifty])</f>
        <v>-0.48979321298054879</v>
      </c>
      <c r="M339">
        <v>1.71103286886534</v>
      </c>
      <c r="N339">
        <f>(Table2[[#This Row],[1W Return vs Nifty]]-AVERAGE(Table2[1W Return vs Nifty]))/_xlfn.STDEV.P(Table2[1W Return vs Nifty])</f>
        <v>-5.7135704243704975E-2</v>
      </c>
      <c r="O339">
        <v>812.93</v>
      </c>
      <c r="P339">
        <v>822.35369808477697</v>
      </c>
      <c r="Q339">
        <v>808.04643826535005</v>
      </c>
      <c r="R339">
        <v>69.991827519543406</v>
      </c>
      <c r="S339" s="1">
        <f>(Table2[[#This Row],[Close Price]]-Table2[[#This Row],[20D EMA]])/Table2[[#This Row],[20D EMA]]</f>
        <v>4.1848621652540927E-2</v>
      </c>
      <c r="T339" s="1">
        <f>(Table2[[#This Row],[Close Price]]-Table2[[#This Row],[50D EMA]])/Table2[[#This Row],[50D EMA]]</f>
        <v>2.9909638605026899E-2</v>
      </c>
      <c r="U339" s="1">
        <f>(Table2[[#This Row],[Close Price]]-Table2[[#This Row],[200D EMA]])/Table2[[#This Row],[200D EMA]]</f>
        <v>4.8145205389637104E-2</v>
      </c>
      <c r="V339">
        <v>1.1159197406766701</v>
      </c>
      <c r="W339">
        <v>842.4</v>
      </c>
      <c r="X339">
        <v>862</v>
      </c>
      <c r="Y339">
        <v>822.25</v>
      </c>
      <c r="Z339">
        <v>862</v>
      </c>
      <c r="AA339">
        <v>822.25</v>
      </c>
      <c r="AB339">
        <v>862</v>
      </c>
      <c r="AC339" s="1">
        <f>(Table2[[#This Row],[Close Price]]/Table2[[#This Row],[Day Low]])-1</f>
        <v>5.4012345679013141E-3</v>
      </c>
      <c r="AD339" s="1">
        <f>(Table2[[#This Row],[Day High]]/Table2[[#This Row],[Close Price]])-1</f>
        <v>1.7769644016766062E-2</v>
      </c>
      <c r="AE339" s="1">
        <f>(Table2[[#This Row],[Close Price]]/Table2[[#This Row],[Current Week Low]])-1</f>
        <v>3.0039525691699653E-2</v>
      </c>
      <c r="AF339" s="1">
        <f>(Table2[[#This Row],[Current Week High]]/Table2[[#This Row],[Close Price]])-1</f>
        <v>1.7769644016766062E-2</v>
      </c>
      <c r="AG339" s="1">
        <f>(Table2[[#This Row],[Close Price]]/Table2[[#This Row],[Current Month Low]])-1</f>
        <v>3.0039525691699653E-2</v>
      </c>
      <c r="AH339" s="1">
        <f>(Table2[[#This Row],[Current Month High]]/Table2[[#This Row],[Close Price]])-1</f>
        <v>1.7769644016766062E-2</v>
      </c>
      <c r="AI339">
        <v>14.2452328945038</v>
      </c>
      <c r="AJ339">
        <v>33.841656131479098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0</v>
      </c>
      <c r="AM339" t="s">
        <v>3216</v>
      </c>
      <c r="AN339">
        <v>13.15</v>
      </c>
      <c r="AO339" t="s">
        <v>3217</v>
      </c>
      <c r="AP339">
        <v>9.8176745104590998E-2</v>
      </c>
      <c r="AQ339">
        <f>(Table2[[#This Row],[Sharpe Ratio]]-AVERAGE(Table2[Sharpe Ratio]))/_xlfn.STDEV.P(Table2[Sharpe Ratio])</f>
        <v>0.4491787335732581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348</v>
      </c>
      <c r="AT339">
        <f>_xlfn.RANK.AVG(Table2[[#This Row],[6M Return vs Nifty Z-Score]],Table2[6M Return vs Nifty Z-Score])</f>
        <v>497</v>
      </c>
      <c r="AU339">
        <f>_xlfn.RANK.AVG(Table2[[#This Row],[Sharpe Ratio Z-Score]],Table2[Sharpe Ratio Z-Score])</f>
        <v>231</v>
      </c>
      <c r="AV339">
        <f>(Table2[[#This Row],[Rank 1Y]]+Table2[[#This Row],[Rank 6M]]+Table2[[#This Row],[Rank Sharpe]])/3</f>
        <v>358.66666666666669</v>
      </c>
    </row>
    <row r="340" spans="1:48" x14ac:dyDescent="0.3">
      <c r="A340" t="s">
        <v>38</v>
      </c>
      <c r="B340" t="s">
        <v>39</v>
      </c>
      <c r="C340" t="s">
        <v>3173</v>
      </c>
      <c r="D340" t="s">
        <v>40</v>
      </c>
      <c r="E340">
        <v>591198.41401900502</v>
      </c>
      <c r="F340">
        <v>472.55</v>
      </c>
      <c r="G340">
        <v>-16.5949424657462</v>
      </c>
      <c r="H340">
        <f>(Table2[[#This Row],[1Y Return vs Nifty]]-AVERAGE(Table2[1Y Return vs Nifty]))/_xlfn.STDEV.P(Table2[1Y Return vs Nifty])</f>
        <v>-0.64790332727069999</v>
      </c>
      <c r="I340">
        <v>-3.2806728245369898</v>
      </c>
      <c r="J340">
        <f>(Table2[[#This Row],[1M Return vs Nifty]]-AVERAGE(Table2[1M Return vs Nifty]))/_xlfn.STDEV.P(Table2[1M Return vs Nifty])</f>
        <v>-0.26378027961855344</v>
      </c>
      <c r="K340">
        <v>4.6767803032631496</v>
      </c>
      <c r="L340">
        <f>(Table2[[#This Row],[6M Return vs Nifty]]-AVERAGE(Table2[6M Return vs Nifty]))/_xlfn.STDEV.P(Table2[6M Return vs Nifty])</f>
        <v>-0.10400700497908677</v>
      </c>
      <c r="M340">
        <v>-1.7516888743147701</v>
      </c>
      <c r="N340">
        <f>(Table2[[#This Row],[1W Return vs Nifty]]-AVERAGE(Table2[1W Return vs Nifty]))/_xlfn.STDEV.P(Table2[1W Return vs Nifty])</f>
        <v>-0.74015098256387768</v>
      </c>
      <c r="O340">
        <v>476.28</v>
      </c>
      <c r="P340">
        <v>482.97889514047199</v>
      </c>
      <c r="Q340">
        <v>468.32410218698197</v>
      </c>
      <c r="R340">
        <v>44.294793182836699</v>
      </c>
      <c r="S340" s="1">
        <f>(Table2[[#This Row],[Close Price]]-Table2[[#This Row],[20D EMA]])/Table2[[#This Row],[20D EMA]]</f>
        <v>-7.8315276727974337E-3</v>
      </c>
      <c r="T340" s="1">
        <f>(Table2[[#This Row],[Close Price]]-Table2[[#This Row],[50D EMA]])/Table2[[#This Row],[50D EMA]]</f>
        <v>-2.1592858912476472E-2</v>
      </c>
      <c r="U340" s="1">
        <f>(Table2[[#This Row],[Close Price]]-Table2[[#This Row],[200D EMA]])/Table2[[#This Row],[200D EMA]]</f>
        <v>9.02344720949428E-3</v>
      </c>
      <c r="V340">
        <v>1.0815538692604201</v>
      </c>
      <c r="W340">
        <v>462.75</v>
      </c>
      <c r="X340">
        <v>473.4</v>
      </c>
      <c r="Y340">
        <v>462.75</v>
      </c>
      <c r="Z340">
        <v>479.3</v>
      </c>
      <c r="AA340">
        <v>462.75</v>
      </c>
      <c r="AB340">
        <v>479.3</v>
      </c>
      <c r="AC340" s="1">
        <f>(Table2[[#This Row],[Close Price]]/Table2[[#This Row],[Day Low]])-1</f>
        <v>2.1177741761210234E-2</v>
      </c>
      <c r="AD340" s="1">
        <f>(Table2[[#This Row],[Day High]]/Table2[[#This Row],[Close Price]])-1</f>
        <v>1.7987514548725159E-3</v>
      </c>
      <c r="AE340" s="1">
        <f>(Table2[[#This Row],[Close Price]]/Table2[[#This Row],[Current Week Low]])-1</f>
        <v>2.1177741761210234E-2</v>
      </c>
      <c r="AF340" s="1">
        <f>(Table2[[#This Row],[Current Week High]]/Table2[[#This Row],[Close Price]])-1</f>
        <v>1.4284202729869744E-2</v>
      </c>
      <c r="AG340" s="1">
        <f>(Table2[[#This Row],[Close Price]]/Table2[[#This Row],[Current Month Low]])-1</f>
        <v>2.1177741761210234E-2</v>
      </c>
      <c r="AH340" s="1">
        <f>(Table2[[#This Row],[Current Month High]]/Table2[[#This Row],[Close Price]])-1</f>
        <v>1.4284202729869744E-2</v>
      </c>
      <c r="AI340">
        <v>11.840016929425399</v>
      </c>
      <c r="AJ340">
        <v>18.329785902090801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0.03</v>
      </c>
      <c r="AM340" t="s">
        <v>3217</v>
      </c>
      <c r="AN340">
        <v>7.0000000000000007E-2</v>
      </c>
      <c r="AO340" t="s">
        <v>3217</v>
      </c>
      <c r="AP340">
        <v>0.10738010581167</v>
      </c>
      <c r="AQ340">
        <f>(Table2[[#This Row],[Sharpe Ratio]]-AVERAGE(Table2[Sharpe Ratio]))/_xlfn.STDEV.P(Table2[Sharpe Ratio])</f>
        <v>0.55630049751152466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547</v>
      </c>
      <c r="AT340">
        <f>_xlfn.RANK.AVG(Table2[[#This Row],[6M Return vs Nifty Z-Score]],Table2[6M Return vs Nifty Z-Score])</f>
        <v>323</v>
      </c>
      <c r="AU340">
        <f>_xlfn.RANK.AVG(Table2[[#This Row],[Sharpe Ratio Z-Score]],Table2[Sharpe Ratio Z-Score])</f>
        <v>207</v>
      </c>
      <c r="AV340">
        <f>(Table2[[#This Row],[Rank 1Y]]+Table2[[#This Row],[Rank 6M]]+Table2[[#This Row],[Rank Sharpe]])/3</f>
        <v>359</v>
      </c>
    </row>
    <row r="341" spans="1:48" x14ac:dyDescent="0.3">
      <c r="A341" t="s">
        <v>663</v>
      </c>
      <c r="B341" t="s">
        <v>664</v>
      </c>
      <c r="C341" t="s">
        <v>3171</v>
      </c>
      <c r="D341" t="s">
        <v>409</v>
      </c>
      <c r="E341">
        <v>27765.060225099998</v>
      </c>
      <c r="F341">
        <v>1236.5</v>
      </c>
      <c r="G341">
        <v>10.852182101010101</v>
      </c>
      <c r="H341">
        <f>(Table2[[#This Row],[1Y Return vs Nifty]]-AVERAGE(Table2[1Y Return vs Nifty]))/_xlfn.STDEV.P(Table2[1Y Return vs Nifty])</f>
        <v>-0.11207994087849914</v>
      </c>
      <c r="I341">
        <v>12.0643854313766</v>
      </c>
      <c r="J341">
        <f>(Table2[[#This Row],[1M Return vs Nifty]]-AVERAGE(Table2[1M Return vs Nifty]))/_xlfn.STDEV.P(Table2[1M Return vs Nifty])</f>
        <v>1.3607716022560448</v>
      </c>
      <c r="K341">
        <v>46.161644098365798</v>
      </c>
      <c r="L341">
        <f>(Table2[[#This Row],[6M Return vs Nifty]]-AVERAGE(Table2[6M Return vs Nifty]))/_xlfn.STDEV.P(Table2[6M Return vs Nifty])</f>
        <v>1.1908182623230077</v>
      </c>
      <c r="M341">
        <v>7.4541323492457199</v>
      </c>
      <c r="N341">
        <f>(Table2[[#This Row],[1W Return vs Nifty]]-AVERAGE(Table2[1W Return vs Nifty]))/_xlfn.STDEV.P(Table2[1W Return vs Nifty])</f>
        <v>1.075679745839202</v>
      </c>
      <c r="O341">
        <v>1124.48</v>
      </c>
      <c r="P341">
        <v>1083.8391943158999</v>
      </c>
      <c r="Q341">
        <v>1000.20177099715</v>
      </c>
      <c r="R341">
        <v>83.338680510506805</v>
      </c>
      <c r="S341" s="1">
        <f>(Table2[[#This Row],[Close Price]]-Table2[[#This Row],[20D EMA]])/Table2[[#This Row],[20D EMA]]</f>
        <v>9.9619379624359683E-2</v>
      </c>
      <c r="T341" s="1">
        <f>(Table2[[#This Row],[Close Price]]-Table2[[#This Row],[50D EMA]])/Table2[[#This Row],[50D EMA]]</f>
        <v>0.14085189618968971</v>
      </c>
      <c r="U341" s="1">
        <f>(Table2[[#This Row],[Close Price]]-Table2[[#This Row],[200D EMA]])/Table2[[#This Row],[200D EMA]]</f>
        <v>0.23625056049168236</v>
      </c>
      <c r="V341">
        <v>1.43452996403754</v>
      </c>
      <c r="W341">
        <v>1207.5</v>
      </c>
      <c r="X341">
        <v>1240.9000000000001</v>
      </c>
      <c r="Y341">
        <v>1181</v>
      </c>
      <c r="Z341">
        <v>1240.9000000000001</v>
      </c>
      <c r="AA341">
        <v>1181</v>
      </c>
      <c r="AB341">
        <v>1240.9000000000001</v>
      </c>
      <c r="AC341" s="1">
        <f>(Table2[[#This Row],[Close Price]]/Table2[[#This Row],[Day Low]])-1</f>
        <v>2.401656314699796E-2</v>
      </c>
      <c r="AD341" s="1">
        <f>(Table2[[#This Row],[Day High]]/Table2[[#This Row],[Close Price]])-1</f>
        <v>3.5584310553984366E-3</v>
      </c>
      <c r="AE341" s="1">
        <f>(Table2[[#This Row],[Close Price]]/Table2[[#This Row],[Current Week Low]])-1</f>
        <v>4.6994072819644295E-2</v>
      </c>
      <c r="AF341" s="1">
        <f>(Table2[[#This Row],[Current Week High]]/Table2[[#This Row],[Close Price]])-1</f>
        <v>3.5584310553984366E-3</v>
      </c>
      <c r="AG341" s="1">
        <f>(Table2[[#This Row],[Close Price]]/Table2[[#This Row],[Current Month Low]])-1</f>
        <v>4.6994072819644295E-2</v>
      </c>
      <c r="AH341" s="1">
        <f>(Table2[[#This Row],[Current Month High]]/Table2[[#This Row],[Close Price]])-1</f>
        <v>3.5584310553984366E-3</v>
      </c>
      <c r="AI341">
        <v>0.355843105539843</v>
      </c>
      <c r="AJ341">
        <v>67.865870214498997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0.14000000000000001</v>
      </c>
      <c r="AM341" t="s">
        <v>3217</v>
      </c>
      <c r="AN341">
        <v>22.15</v>
      </c>
      <c r="AO341" t="s">
        <v>3217</v>
      </c>
      <c r="AP341">
        <v>-4.3918304200260001E-2</v>
      </c>
      <c r="AQ341">
        <f>(Table2[[#This Row],[Sharpe Ratio]]-AVERAGE(Table2[Sharpe Ratio]))/_xlfn.STDEV.P(Table2[Sharpe Ratio])</f>
        <v>-1.2047249667046862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2.3104647028350689</v>
      </c>
      <c r="AS341">
        <f>_xlfn.RANK.AVG(Table2[[#This Row],[1Y Return vs Nifty Z-Score]],Table2[1Y Return vs Nifty Z-Score])</f>
        <v>339</v>
      </c>
      <c r="AT341">
        <f>_xlfn.RANK.AVG(Table2[[#This Row],[6M Return vs Nifty Z-Score]],Table2[6M Return vs Nifty Z-Score])</f>
        <v>81</v>
      </c>
      <c r="AU341">
        <f>_xlfn.RANK.AVG(Table2[[#This Row],[Sharpe Ratio Z-Score]],Table2[Sharpe Ratio Z-Score])</f>
        <v>660</v>
      </c>
      <c r="AV341">
        <f>(Table2[[#This Row],[Rank 1Y]]+Table2[[#This Row],[Rank 6M]]+Table2[[#This Row],[Rank Sharpe]])/3</f>
        <v>360</v>
      </c>
    </row>
    <row r="342" spans="1:48" x14ac:dyDescent="0.3">
      <c r="A342" t="s">
        <v>1427</v>
      </c>
      <c r="B342" t="s">
        <v>1428</v>
      </c>
      <c r="C342" t="s">
        <v>587</v>
      </c>
      <c r="D342" t="s">
        <v>587</v>
      </c>
      <c r="E342">
        <v>7767.1576940000004</v>
      </c>
      <c r="F342">
        <v>387.35</v>
      </c>
      <c r="G342">
        <v>-4.5920686530386199</v>
      </c>
      <c r="H342">
        <f>(Table2[[#This Row],[1Y Return vs Nifty]]-AVERAGE(Table2[1Y Return vs Nifty]))/_xlfn.STDEV.P(Table2[1Y Return vs Nifty])</f>
        <v>-0.41358295330508177</v>
      </c>
      <c r="I342">
        <v>3.4667590392844501</v>
      </c>
      <c r="J342">
        <f>(Table2[[#This Row],[1M Return vs Nifty]]-AVERAGE(Table2[1M Return vs Nifty]))/_xlfn.STDEV.P(Table2[1M Return vs Nifty])</f>
        <v>0.45055738853382699</v>
      </c>
      <c r="K342">
        <v>8.7470394944383507</v>
      </c>
      <c r="L342">
        <f>(Table2[[#This Row],[6M Return vs Nifty]]-AVERAGE(Table2[6M Return vs Nifty]))/_xlfn.STDEV.P(Table2[6M Return vs Nifty])</f>
        <v>2.3033895317285939E-2</v>
      </c>
      <c r="M342">
        <v>-0.21057730062617699</v>
      </c>
      <c r="N342">
        <f>(Table2[[#This Row],[1W Return vs Nifty]]-AVERAGE(Table2[1W Return vs Nifty]))/_xlfn.STDEV.P(Table2[1W Return vs Nifty])</f>
        <v>-0.43616965559226267</v>
      </c>
      <c r="O342">
        <v>319.68</v>
      </c>
      <c r="P342">
        <v>320.91223236554299</v>
      </c>
      <c r="Q342">
        <v>336.29564151090699</v>
      </c>
      <c r="R342">
        <v>81.573617431132703</v>
      </c>
      <c r="S342" s="1">
        <f>(Table2[[#This Row],[Close Price]]-Table2[[#This Row],[20D EMA]])/Table2[[#This Row],[20D EMA]]</f>
        <v>0.21168043043043047</v>
      </c>
      <c r="T342" s="1">
        <f>(Table2[[#This Row],[Close Price]]-Table2[[#This Row],[50D EMA]])/Table2[[#This Row],[50D EMA]]</f>
        <v>0.20702784417011394</v>
      </c>
      <c r="U342" s="1">
        <f>(Table2[[#This Row],[Close Price]]-Table2[[#This Row],[200D EMA]])/Table2[[#This Row],[200D EMA]]</f>
        <v>0.15181391664702024</v>
      </c>
      <c r="V342">
        <v>3.4492193135482698</v>
      </c>
      <c r="W342">
        <v>321</v>
      </c>
      <c r="X342">
        <v>387.35</v>
      </c>
      <c r="Y342">
        <v>315.05</v>
      </c>
      <c r="Z342">
        <v>387.35</v>
      </c>
      <c r="AA342">
        <v>315.05</v>
      </c>
      <c r="AB342">
        <v>387.35</v>
      </c>
      <c r="AC342" s="1">
        <f>(Table2[[#This Row],[Close Price]]/Table2[[#This Row],[Day Low]])-1</f>
        <v>0.20669781931464182</v>
      </c>
      <c r="AD342" s="1">
        <f>(Table2[[#This Row],[Day High]]/Table2[[#This Row],[Close Price]])-1</f>
        <v>0</v>
      </c>
      <c r="AE342" s="1">
        <f>(Table2[[#This Row],[Close Price]]/Table2[[#This Row],[Current Week Low]])-1</f>
        <v>0.22948738295508653</v>
      </c>
      <c r="AF342" s="1">
        <f>(Table2[[#This Row],[Current Week High]]/Table2[[#This Row],[Close Price]])-1</f>
        <v>0</v>
      </c>
      <c r="AG342" s="1">
        <f>(Table2[[#This Row],[Close Price]]/Table2[[#This Row],[Current Month Low]])-1</f>
        <v>0.22948738295508653</v>
      </c>
      <c r="AH342" s="1">
        <f>(Table2[[#This Row],[Current Month High]]/Table2[[#This Row],[Close Price]])-1</f>
        <v>0</v>
      </c>
      <c r="AI342">
        <v>12.8049567574545</v>
      </c>
      <c r="AJ342">
        <v>44.668534080298798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0.15</v>
      </c>
      <c r="AM342" t="s">
        <v>3217</v>
      </c>
      <c r="AN342">
        <v>34.85</v>
      </c>
      <c r="AO342" t="s">
        <v>3217</v>
      </c>
      <c r="AP342">
        <v>6.3569732395035994E-2</v>
      </c>
      <c r="AQ342">
        <f>(Table2[[#This Row],[Sharpe Ratio]]-AVERAGE(Table2[Sharpe Ratio]))/_xlfn.STDEV.P(Table2[Sharpe Ratio])</f>
        <v>4.6373240659122753E-2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455</v>
      </c>
      <c r="AT342">
        <f>_xlfn.RANK.AVG(Table2[[#This Row],[6M Return vs Nifty Z-Score]],Table2[6M Return vs Nifty Z-Score])</f>
        <v>287</v>
      </c>
      <c r="AU342">
        <f>_xlfn.RANK.AVG(Table2[[#This Row],[Sharpe Ratio Z-Score]],Table2[Sharpe Ratio Z-Score])</f>
        <v>341</v>
      </c>
      <c r="AV342">
        <f>(Table2[[#This Row],[Rank 1Y]]+Table2[[#This Row],[Rank 6M]]+Table2[[#This Row],[Rank Sharpe]])/3</f>
        <v>361</v>
      </c>
    </row>
    <row r="343" spans="1:48" x14ac:dyDescent="0.3">
      <c r="A343" t="s">
        <v>787</v>
      </c>
      <c r="B343" t="s">
        <v>788</v>
      </c>
      <c r="C343" t="s">
        <v>3169</v>
      </c>
      <c r="D343" t="s">
        <v>192</v>
      </c>
      <c r="E343">
        <v>20621.925792800001</v>
      </c>
      <c r="F343">
        <v>365.5</v>
      </c>
      <c r="G343">
        <v>5.8449812255321199</v>
      </c>
      <c r="H343">
        <f>(Table2[[#This Row],[1Y Return vs Nifty]]-AVERAGE(Table2[1Y Return vs Nifty]))/_xlfn.STDEV.P(Table2[1Y Return vs Nifty])</f>
        <v>-0.20983062958613152</v>
      </c>
      <c r="I343">
        <v>-10.688620089073099</v>
      </c>
      <c r="J343">
        <f>(Table2[[#This Row],[1M Return vs Nifty]]-AVERAGE(Table2[1M Return vs Nifty]))/_xlfn.STDEV.P(Table2[1M Return vs Nifty])</f>
        <v>-1.0480454462100257</v>
      </c>
      <c r="K343">
        <v>19.657425012606101</v>
      </c>
      <c r="L343">
        <f>(Table2[[#This Row],[6M Return vs Nifty]]-AVERAGE(Table2[6M Return vs Nifty]))/_xlfn.STDEV.P(Table2[6M Return vs Nifty])</f>
        <v>0.36356876882452832</v>
      </c>
      <c r="M343">
        <v>2.1940713084514099</v>
      </c>
      <c r="N343">
        <f>(Table2[[#This Row],[1W Return vs Nifty]]-AVERAGE(Table2[1W Return vs Nifty]))/_xlfn.STDEV.P(Table2[1W Return vs Nifty])</f>
        <v>3.8142709305697228E-2</v>
      </c>
      <c r="O343">
        <v>358.11</v>
      </c>
      <c r="P343">
        <v>372.05443141318398</v>
      </c>
      <c r="Q343">
        <v>353.207807793104</v>
      </c>
      <c r="R343">
        <v>63.956209614674997</v>
      </c>
      <c r="S343" s="1">
        <f>(Table2[[#This Row],[Close Price]]-Table2[[#This Row],[20D EMA]])/Table2[[#This Row],[20D EMA]]</f>
        <v>2.0636117394096747E-2</v>
      </c>
      <c r="T343" s="1">
        <f>(Table2[[#This Row],[Close Price]]-Table2[[#This Row],[50D EMA]])/Table2[[#This Row],[50D EMA]]</f>
        <v>-1.7616861565895373E-2</v>
      </c>
      <c r="U343" s="1">
        <f>(Table2[[#This Row],[Close Price]]-Table2[[#This Row],[200D EMA]])/Table2[[#This Row],[200D EMA]]</f>
        <v>3.4801586872327331E-2</v>
      </c>
      <c r="V343">
        <v>0.54557581898838203</v>
      </c>
      <c r="W343">
        <v>355</v>
      </c>
      <c r="X343">
        <v>368.05</v>
      </c>
      <c r="Y343">
        <v>349.75</v>
      </c>
      <c r="Z343">
        <v>368.05</v>
      </c>
      <c r="AA343">
        <v>349.75</v>
      </c>
      <c r="AB343">
        <v>368.05</v>
      </c>
      <c r="AC343" s="1">
        <f>(Table2[[#This Row],[Close Price]]/Table2[[#This Row],[Day Low]])-1</f>
        <v>2.9577464788732355E-2</v>
      </c>
      <c r="AD343" s="1">
        <f>(Table2[[#This Row],[Day High]]/Table2[[#This Row],[Close Price]])-1</f>
        <v>6.9767441860464352E-3</v>
      </c>
      <c r="AE343" s="1">
        <f>(Table2[[#This Row],[Close Price]]/Table2[[#This Row],[Current Week Low]])-1</f>
        <v>4.5032165832737725E-2</v>
      </c>
      <c r="AF343" s="1">
        <f>(Table2[[#This Row],[Current Week High]]/Table2[[#This Row],[Close Price]])-1</f>
        <v>6.9767441860464352E-3</v>
      </c>
      <c r="AG343" s="1">
        <f>(Table2[[#This Row],[Close Price]]/Table2[[#This Row],[Current Month Low]])-1</f>
        <v>4.5032165832737725E-2</v>
      </c>
      <c r="AH343" s="1">
        <f>(Table2[[#This Row],[Current Month High]]/Table2[[#This Row],[Close Price]])-1</f>
        <v>6.9767441860464352E-3</v>
      </c>
      <c r="AI343">
        <v>28.5088919288645</v>
      </c>
      <c r="AJ343">
        <v>40.549894251105499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-0.05</v>
      </c>
      <c r="AM343" t="s">
        <v>3218</v>
      </c>
      <c r="AN343">
        <v>1.57</v>
      </c>
      <c r="AO343" t="s">
        <v>3217</v>
      </c>
      <c r="AP343">
        <v>8.1415027138299998E-4</v>
      </c>
      <c r="AQ343">
        <f>(Table2[[#This Row],[Sharpe Ratio]]-AVERAGE(Table2[Sharpe Ratio]))/_xlfn.STDEV.P(Table2[Sharpe Ratio])</f>
        <v>-0.68406522285645832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373</v>
      </c>
      <c r="AT343">
        <f>_xlfn.RANK.AVG(Table2[[#This Row],[6M Return vs Nifty Z-Score]],Table2[6M Return vs Nifty Z-Score])</f>
        <v>196</v>
      </c>
      <c r="AU343">
        <f>_xlfn.RANK.AVG(Table2[[#This Row],[Sharpe Ratio Z-Score]],Table2[Sharpe Ratio Z-Score])</f>
        <v>515</v>
      </c>
      <c r="AV343">
        <f>(Table2[[#This Row],[Rank 1Y]]+Table2[[#This Row],[Rank 6M]]+Table2[[#This Row],[Rank Sharpe]])/3</f>
        <v>361.33333333333331</v>
      </c>
    </row>
    <row r="344" spans="1:48" x14ac:dyDescent="0.3">
      <c r="A344" t="s">
        <v>1841</v>
      </c>
      <c r="B344" t="s">
        <v>1842</v>
      </c>
      <c r="C344" t="s">
        <v>3174</v>
      </c>
      <c r="D344" t="s">
        <v>46</v>
      </c>
      <c r="E344">
        <v>4339.7394625650004</v>
      </c>
      <c r="F344">
        <v>627.15</v>
      </c>
      <c r="G344">
        <v>-36.792160121234602</v>
      </c>
      <c r="H344">
        <f>(Table2[[#This Row],[1Y Return vs Nifty]]-AVERAGE(Table2[1Y Return vs Nifty]))/_xlfn.STDEV.P(Table2[1Y Return vs Nifty])</f>
        <v>-1.0421938670153192</v>
      </c>
      <c r="I344">
        <v>-1.9279066387924599</v>
      </c>
      <c r="J344">
        <f>(Table2[[#This Row],[1M Return vs Nifty]]-AVERAGE(Table2[1M Return vs Nifty]))/_xlfn.STDEV.P(Table2[1M Return vs Nifty])</f>
        <v>-0.12056551847936485</v>
      </c>
      <c r="K344">
        <v>21.491038583449601</v>
      </c>
      <c r="L344">
        <f>(Table2[[#This Row],[6M Return vs Nifty]]-AVERAGE(Table2[6M Return vs Nifty]))/_xlfn.STDEV.P(Table2[6M Return vs Nifty])</f>
        <v>0.42079950227281948</v>
      </c>
      <c r="M344">
        <v>12.3533367265231</v>
      </c>
      <c r="N344">
        <f>(Table2[[#This Row],[1W Return vs Nifty]]-AVERAGE(Table2[1W Return vs Nifty]))/_xlfn.STDEV.P(Table2[1W Return vs Nifty])</f>
        <v>2.0420384917834808</v>
      </c>
      <c r="O344">
        <v>596.97</v>
      </c>
      <c r="P344">
        <v>615.98235940904897</v>
      </c>
      <c r="Q344">
        <v>620.07023381686099</v>
      </c>
      <c r="R344">
        <v>70.083725517387194</v>
      </c>
      <c r="S344" s="1">
        <f>(Table2[[#This Row],[Close Price]]-Table2[[#This Row],[20D EMA]])/Table2[[#This Row],[20D EMA]]</f>
        <v>5.0555304286647486E-2</v>
      </c>
      <c r="T344" s="1">
        <f>(Table2[[#This Row],[Close Price]]-Table2[[#This Row],[50D EMA]])/Table2[[#This Row],[50D EMA]]</f>
        <v>1.8129805862727687E-2</v>
      </c>
      <c r="U344" s="1">
        <f>(Table2[[#This Row],[Close Price]]-Table2[[#This Row],[200D EMA]])/Table2[[#This Row],[200D EMA]]</f>
        <v>1.1417684315467413E-2</v>
      </c>
      <c r="V344">
        <v>1.32432249867522</v>
      </c>
      <c r="W344">
        <v>619.95000000000005</v>
      </c>
      <c r="X344">
        <v>638</v>
      </c>
      <c r="Y344">
        <v>610.25</v>
      </c>
      <c r="Z344">
        <v>640.20000000000005</v>
      </c>
      <c r="AA344">
        <v>610.25</v>
      </c>
      <c r="AB344">
        <v>640.20000000000005</v>
      </c>
      <c r="AC344" s="1">
        <f>(Table2[[#This Row],[Close Price]]/Table2[[#This Row],[Day Low]])-1</f>
        <v>1.1613839825792338E-2</v>
      </c>
      <c r="AD344" s="1">
        <f>(Table2[[#This Row],[Day High]]/Table2[[#This Row],[Close Price]])-1</f>
        <v>1.7300486327034958E-2</v>
      </c>
      <c r="AE344" s="1">
        <f>(Table2[[#This Row],[Close Price]]/Table2[[#This Row],[Current Week Low]])-1</f>
        <v>2.7693568209750108E-2</v>
      </c>
      <c r="AF344" s="1">
        <f>(Table2[[#This Row],[Current Week High]]/Table2[[#This Row],[Close Price]])-1</f>
        <v>2.0808419038507608E-2</v>
      </c>
      <c r="AG344" s="1">
        <f>(Table2[[#This Row],[Close Price]]/Table2[[#This Row],[Current Month Low]])-1</f>
        <v>2.7693568209750108E-2</v>
      </c>
      <c r="AH344" s="1">
        <f>(Table2[[#This Row],[Current Month High]]/Table2[[#This Row],[Close Price]])-1</f>
        <v>2.0808419038507608E-2</v>
      </c>
      <c r="AI344">
        <v>60.894522841425399</v>
      </c>
      <c r="AJ344">
        <v>46.959578207381298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-0.05</v>
      </c>
      <c r="AM344" t="s">
        <v>3218</v>
      </c>
      <c r="AN344">
        <v>11.23</v>
      </c>
      <c r="AO344" t="s">
        <v>3217</v>
      </c>
      <c r="AP344">
        <v>0.102947281116299</v>
      </c>
      <c r="AQ344">
        <f>(Table2[[#This Row],[Sharpe Ratio]]-AVERAGE(Table2[Sharpe Ratio]))/_xlfn.STDEV.P(Table2[Sharpe Ratio])</f>
        <v>0.50470499716000572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676</v>
      </c>
      <c r="AT344">
        <f>_xlfn.RANK.AVG(Table2[[#This Row],[6M Return vs Nifty Z-Score]],Table2[6M Return vs Nifty Z-Score])</f>
        <v>190</v>
      </c>
      <c r="AU344">
        <f>_xlfn.RANK.AVG(Table2[[#This Row],[Sharpe Ratio Z-Score]],Table2[Sharpe Ratio Z-Score])</f>
        <v>219</v>
      </c>
      <c r="AV344">
        <f>(Table2[[#This Row],[Rank 1Y]]+Table2[[#This Row],[Rank 6M]]+Table2[[#This Row],[Rank Sharpe]])/3</f>
        <v>361.66666666666669</v>
      </c>
    </row>
    <row r="345" spans="1:48" x14ac:dyDescent="0.3">
      <c r="A345" t="s">
        <v>999</v>
      </c>
      <c r="B345" t="s">
        <v>1000</v>
      </c>
      <c r="C345" t="s">
        <v>3175</v>
      </c>
      <c r="D345" t="s">
        <v>51</v>
      </c>
      <c r="E345">
        <v>14637.342118320001</v>
      </c>
      <c r="F345">
        <v>6355.6</v>
      </c>
      <c r="G345">
        <v>4.7067200021548103</v>
      </c>
      <c r="H345">
        <f>(Table2[[#This Row],[1Y Return vs Nifty]]-AVERAGE(Table2[1Y Return vs Nifty]))/_xlfn.STDEV.P(Table2[1Y Return vs Nifty])</f>
        <v>-0.23205179092583969</v>
      </c>
      <c r="I345">
        <v>-6.8740828554771998</v>
      </c>
      <c r="J345">
        <f>(Table2[[#This Row],[1M Return vs Nifty]]-AVERAGE(Table2[1M Return vs Nifty]))/_xlfn.STDEV.P(Table2[1M Return vs Nifty])</f>
        <v>-0.64420770653048998</v>
      </c>
      <c r="K345">
        <v>10.5677323668243</v>
      </c>
      <c r="L345">
        <f>(Table2[[#This Row],[6M Return vs Nifty]]-AVERAGE(Table2[6M Return vs Nifty]))/_xlfn.STDEV.P(Table2[6M Return vs Nifty])</f>
        <v>7.9861348019214767E-2</v>
      </c>
      <c r="M345">
        <v>1.12554507120271</v>
      </c>
      <c r="N345">
        <f>(Table2[[#This Row],[1W Return vs Nifty]]-AVERAGE(Table2[1W Return vs Nifty]))/_xlfn.STDEV.P(Table2[1W Return vs Nifty])</f>
        <v>-0.17262205883203147</v>
      </c>
      <c r="O345">
        <v>6338.41</v>
      </c>
      <c r="P345">
        <v>6515.6037402009297</v>
      </c>
      <c r="Q345">
        <v>6181.3397522956102</v>
      </c>
      <c r="R345">
        <v>57.507702854166403</v>
      </c>
      <c r="S345" s="1">
        <f>(Table2[[#This Row],[Close Price]]-Table2[[#This Row],[20D EMA]])/Table2[[#This Row],[20D EMA]]</f>
        <v>2.7120366148609049E-3</v>
      </c>
      <c r="T345" s="1">
        <f>(Table2[[#This Row],[Close Price]]-Table2[[#This Row],[50D EMA]])/Table2[[#This Row],[50D EMA]]</f>
        <v>-2.4557009078639131E-2</v>
      </c>
      <c r="U345" s="1">
        <f>(Table2[[#This Row],[Close Price]]-Table2[[#This Row],[200D EMA]])/Table2[[#This Row],[200D EMA]]</f>
        <v>2.8191339529537077E-2</v>
      </c>
      <c r="V345">
        <v>0.83210403595525795</v>
      </c>
      <c r="W345">
        <v>6323.75</v>
      </c>
      <c r="X345">
        <v>6479.95</v>
      </c>
      <c r="Y345">
        <v>6309.05</v>
      </c>
      <c r="Z345">
        <v>6500</v>
      </c>
      <c r="AA345">
        <v>6309.05</v>
      </c>
      <c r="AB345">
        <v>6500</v>
      </c>
      <c r="AC345" s="1">
        <f>(Table2[[#This Row],[Close Price]]/Table2[[#This Row],[Day Low]])-1</f>
        <v>5.036568491796789E-3</v>
      </c>
      <c r="AD345" s="1">
        <f>(Table2[[#This Row],[Day High]]/Table2[[#This Row],[Close Price]])-1</f>
        <v>1.9565422619422179E-2</v>
      </c>
      <c r="AE345" s="1">
        <f>(Table2[[#This Row],[Close Price]]/Table2[[#This Row],[Current Week Low]])-1</f>
        <v>7.3782899168655103E-3</v>
      </c>
      <c r="AF345" s="1">
        <f>(Table2[[#This Row],[Current Week High]]/Table2[[#This Row],[Close Price]])-1</f>
        <v>2.2720120838315649E-2</v>
      </c>
      <c r="AG345" s="1">
        <f>(Table2[[#This Row],[Close Price]]/Table2[[#This Row],[Current Month Low]])-1</f>
        <v>7.3782899168655103E-3</v>
      </c>
      <c r="AH345" s="1">
        <f>(Table2[[#This Row],[Current Month High]]/Table2[[#This Row],[Close Price]])-1</f>
        <v>2.2720120838315649E-2</v>
      </c>
      <c r="AI345">
        <v>19.579583359556899</v>
      </c>
      <c r="AJ345">
        <v>35.397003775260899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-0.08</v>
      </c>
      <c r="AM345" t="s">
        <v>3218</v>
      </c>
      <c r="AN345">
        <v>1.75</v>
      </c>
      <c r="AO345" t="s">
        <v>3217</v>
      </c>
      <c r="AP345">
        <v>2.5969089533963E-2</v>
      </c>
      <c r="AQ345">
        <f>(Table2[[#This Row],[Sharpe Ratio]]-AVERAGE(Table2[Sharpe Ratio]))/_xlfn.STDEV.P(Table2[Sharpe Ratio])</f>
        <v>-0.39127636546712713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382</v>
      </c>
      <c r="AT345">
        <f>_xlfn.RANK.AVG(Table2[[#This Row],[6M Return vs Nifty Z-Score]],Table2[6M Return vs Nifty Z-Score])</f>
        <v>265</v>
      </c>
      <c r="AU345">
        <f>_xlfn.RANK.AVG(Table2[[#This Row],[Sharpe Ratio Z-Score]],Table2[Sharpe Ratio Z-Score])</f>
        <v>441</v>
      </c>
      <c r="AV345">
        <f>(Table2[[#This Row],[Rank 1Y]]+Table2[[#This Row],[Rank 6M]]+Table2[[#This Row],[Rank Sharpe]])/3</f>
        <v>362.66666666666669</v>
      </c>
    </row>
    <row r="346" spans="1:48" x14ac:dyDescent="0.3">
      <c r="A346" t="s">
        <v>359</v>
      </c>
      <c r="B346" t="s">
        <v>360</v>
      </c>
      <c r="C346" t="s">
        <v>3179</v>
      </c>
      <c r="D346" t="s">
        <v>187</v>
      </c>
      <c r="E346">
        <v>69058.896676967997</v>
      </c>
      <c r="F346">
        <v>235.18</v>
      </c>
      <c r="G346">
        <v>14.142883518661</v>
      </c>
      <c r="H346">
        <f>(Table2[[#This Row],[1Y Return vs Nifty]]-AVERAGE(Table2[1Y Return vs Nifty]))/_xlfn.STDEV.P(Table2[1Y Return vs Nifty])</f>
        <v>-4.7838793397901688E-2</v>
      </c>
      <c r="I346">
        <v>9.1387033900191206</v>
      </c>
      <c r="J346">
        <f>(Table2[[#This Row],[1M Return vs Nifty]]-AVERAGE(Table2[1M Return vs Nifty]))/_xlfn.STDEV.P(Table2[1M Return vs Nifty])</f>
        <v>1.0510352567311032</v>
      </c>
      <c r="K346">
        <v>-5.6873311149713199</v>
      </c>
      <c r="L346">
        <f>(Table2[[#This Row],[6M Return vs Nifty]]-AVERAGE(Table2[6M Return vs Nifty]))/_xlfn.STDEV.P(Table2[6M Return vs Nifty])</f>
        <v>-0.4274915752489874</v>
      </c>
      <c r="M346">
        <v>-2.6784521828733299</v>
      </c>
      <c r="N346">
        <f>(Table2[[#This Row],[1W Return vs Nifty]]-AVERAGE(Table2[1W Return vs Nifty]))/_xlfn.STDEV.P(Table2[1W Return vs Nifty])</f>
        <v>-0.92295328262704057</v>
      </c>
      <c r="O346">
        <v>225.97</v>
      </c>
      <c r="P346">
        <v>226.26787286662699</v>
      </c>
      <c r="Q346">
        <v>217.13062117499601</v>
      </c>
      <c r="R346">
        <v>66.895645852862103</v>
      </c>
      <c r="S346" s="1">
        <f>(Table2[[#This Row],[Close Price]]-Table2[[#This Row],[20D EMA]])/Table2[[#This Row],[20D EMA]]</f>
        <v>4.0757622693277908E-2</v>
      </c>
      <c r="T346" s="1">
        <f>(Table2[[#This Row],[Close Price]]-Table2[[#This Row],[50D EMA]])/Table2[[#This Row],[50D EMA]]</f>
        <v>3.9387505704913971E-2</v>
      </c>
      <c r="U346" s="1">
        <f>(Table2[[#This Row],[Close Price]]-Table2[[#This Row],[200D EMA]])/Table2[[#This Row],[200D EMA]]</f>
        <v>8.3126823509877656E-2</v>
      </c>
      <c r="V346">
        <v>0.94551210633661997</v>
      </c>
      <c r="W346">
        <v>229.61</v>
      </c>
      <c r="X346">
        <v>235.88</v>
      </c>
      <c r="Y346">
        <v>226.18</v>
      </c>
      <c r="Z346">
        <v>235.88</v>
      </c>
      <c r="AA346">
        <v>226.18</v>
      </c>
      <c r="AB346">
        <v>235.88</v>
      </c>
      <c r="AC346" s="1">
        <f>(Table2[[#This Row],[Close Price]]/Table2[[#This Row],[Day Low]])-1</f>
        <v>2.4258525325552061E-2</v>
      </c>
      <c r="AD346" s="1">
        <f>(Table2[[#This Row],[Day High]]/Table2[[#This Row],[Close Price]])-1</f>
        <v>2.9764435751338247E-3</v>
      </c>
      <c r="AE346" s="1">
        <f>(Table2[[#This Row],[Close Price]]/Table2[[#This Row],[Current Week Low]])-1</f>
        <v>3.9791316650455322E-2</v>
      </c>
      <c r="AF346" s="1">
        <f>(Table2[[#This Row],[Current Week High]]/Table2[[#This Row],[Close Price]])-1</f>
        <v>2.9764435751338247E-3</v>
      </c>
      <c r="AG346" s="1">
        <f>(Table2[[#This Row],[Close Price]]/Table2[[#This Row],[Current Month Low]])-1</f>
        <v>3.9791316650455322E-2</v>
      </c>
      <c r="AH346" s="1">
        <f>(Table2[[#This Row],[Current Month High]]/Table2[[#This Row],[Close Price]])-1</f>
        <v>2.9764435751338247E-3</v>
      </c>
      <c r="AI346">
        <v>12.530827451313799</v>
      </c>
      <c r="AJ346">
        <v>49.273246588384602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0.04</v>
      </c>
      <c r="AM346" t="s">
        <v>3217</v>
      </c>
      <c r="AN346">
        <v>8.17</v>
      </c>
      <c r="AO346" t="s">
        <v>3217</v>
      </c>
      <c r="AP346">
        <v>7.4259294348929E-2</v>
      </c>
      <c r="AQ346">
        <f>(Table2[[#This Row],[Sharpe Ratio]]-AVERAGE(Table2[Sharpe Ratio]))/_xlfn.STDEV.P(Table2[Sharpe Ratio])</f>
        <v>0.17079352240985657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324</v>
      </c>
      <c r="AT346">
        <f>_xlfn.RANK.AVG(Table2[[#This Row],[6M Return vs Nifty Z-Score]],Table2[6M Return vs Nifty Z-Score])</f>
        <v>464</v>
      </c>
      <c r="AU346">
        <f>_xlfn.RANK.AVG(Table2[[#This Row],[Sharpe Ratio Z-Score]],Table2[Sharpe Ratio Z-Score])</f>
        <v>301</v>
      </c>
      <c r="AV346">
        <f>(Table2[[#This Row],[Rank 1Y]]+Table2[[#This Row],[Rank 6M]]+Table2[[#This Row],[Rank Sharpe]])/3</f>
        <v>363</v>
      </c>
    </row>
    <row r="347" spans="1:48" x14ac:dyDescent="0.3">
      <c r="A347" t="s">
        <v>1103</v>
      </c>
      <c r="B347" t="s">
        <v>1104</v>
      </c>
      <c r="C347" t="s">
        <v>3176</v>
      </c>
      <c r="D347" t="s">
        <v>270</v>
      </c>
      <c r="E347">
        <v>11801.595465930001</v>
      </c>
      <c r="F347">
        <v>4947.1000000000004</v>
      </c>
      <c r="G347">
        <v>-23.9830751821323</v>
      </c>
      <c r="H347">
        <f>(Table2[[#This Row],[1Y Return vs Nifty]]-AVERAGE(Table2[1Y Return vs Nifty]))/_xlfn.STDEV.P(Table2[1Y Return vs Nifty])</f>
        <v>-0.79213462121118761</v>
      </c>
      <c r="I347">
        <v>-4.7846298651636099</v>
      </c>
      <c r="J347">
        <f>(Table2[[#This Row],[1M Return vs Nifty]]-AVERAGE(Table2[1M Return vs Nifty]))/_xlfn.STDEV.P(Table2[1M Return vs Nifty])</f>
        <v>-0.42300132654204481</v>
      </c>
      <c r="K347">
        <v>10.418111319630899</v>
      </c>
      <c r="L347">
        <f>(Table2[[#This Row],[6M Return vs Nifty]]-AVERAGE(Table2[6M Return vs Nifty]))/_xlfn.STDEV.P(Table2[6M Return vs Nifty])</f>
        <v>7.5191376981511002E-2</v>
      </c>
      <c r="M347">
        <v>-4.3557596298970402</v>
      </c>
      <c r="N347">
        <f>(Table2[[#This Row],[1W Return vs Nifty]]-AVERAGE(Table2[1W Return vs Nifty]))/_xlfn.STDEV.P(Table2[1W Return vs Nifty])</f>
        <v>-1.2537989865920585</v>
      </c>
      <c r="O347">
        <v>5077.21</v>
      </c>
      <c r="P347">
        <v>5341.1105087238502</v>
      </c>
      <c r="Q347">
        <v>5188.1857622039897</v>
      </c>
      <c r="R347">
        <v>43.095491750391702</v>
      </c>
      <c r="S347" s="1">
        <f>(Table2[[#This Row],[Close Price]]-Table2[[#This Row],[20D EMA]])/Table2[[#This Row],[20D EMA]]</f>
        <v>-2.562627899968677E-2</v>
      </c>
      <c r="T347" s="1">
        <f>(Table2[[#This Row],[Close Price]]-Table2[[#This Row],[50D EMA]])/Table2[[#This Row],[50D EMA]]</f>
        <v>-7.3769398345212414E-2</v>
      </c>
      <c r="U347" s="1">
        <f>(Table2[[#This Row],[Close Price]]-Table2[[#This Row],[200D EMA]])/Table2[[#This Row],[200D EMA]]</f>
        <v>-4.6468220926147774E-2</v>
      </c>
      <c r="V347">
        <v>0.83307023012748804</v>
      </c>
      <c r="W347">
        <v>4876</v>
      </c>
      <c r="X347">
        <v>5046.7</v>
      </c>
      <c r="Y347">
        <v>4876</v>
      </c>
      <c r="Z347">
        <v>5125.25</v>
      </c>
      <c r="AA347">
        <v>4876</v>
      </c>
      <c r="AB347">
        <v>5125.25</v>
      </c>
      <c r="AC347" s="1">
        <f>(Table2[[#This Row],[Close Price]]/Table2[[#This Row],[Day Low]])-1</f>
        <v>1.4581624282198558E-2</v>
      </c>
      <c r="AD347" s="1">
        <f>(Table2[[#This Row],[Day High]]/Table2[[#This Row],[Close Price]])-1</f>
        <v>2.0133007216348808E-2</v>
      </c>
      <c r="AE347" s="1">
        <f>(Table2[[#This Row],[Close Price]]/Table2[[#This Row],[Current Week Low]])-1</f>
        <v>1.4581624282198558E-2</v>
      </c>
      <c r="AF347" s="1">
        <f>(Table2[[#This Row],[Current Week High]]/Table2[[#This Row],[Close Price]])-1</f>
        <v>3.601099634129068E-2</v>
      </c>
      <c r="AG347" s="1">
        <f>(Table2[[#This Row],[Close Price]]/Table2[[#This Row],[Current Month Low]])-1</f>
        <v>1.4581624282198558E-2</v>
      </c>
      <c r="AH347" s="1">
        <f>(Table2[[#This Row],[Current Month High]]/Table2[[#This Row],[Close Price]])-1</f>
        <v>3.601099634129068E-2</v>
      </c>
      <c r="AI347">
        <v>43.947969517494997</v>
      </c>
      <c r="AJ347">
        <v>30.804722306685498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-0.12</v>
      </c>
      <c r="AM347" t="s">
        <v>3218</v>
      </c>
      <c r="AN347">
        <v>5.92</v>
      </c>
      <c r="AO347" t="s">
        <v>3217</v>
      </c>
      <c r="AP347">
        <v>9.7710256322210004E-2</v>
      </c>
      <c r="AQ347">
        <f>(Table2[[#This Row],[Sharpe Ratio]]-AVERAGE(Table2[Sharpe Ratio]))/_xlfn.STDEV.P(Table2[Sharpe Ratio])</f>
        <v>0.44374907555848209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591</v>
      </c>
      <c r="AT347">
        <f>_xlfn.RANK.AVG(Table2[[#This Row],[6M Return vs Nifty Z-Score]],Table2[6M Return vs Nifty Z-Score])</f>
        <v>266</v>
      </c>
      <c r="AU347">
        <f>_xlfn.RANK.AVG(Table2[[#This Row],[Sharpe Ratio Z-Score]],Table2[Sharpe Ratio Z-Score])</f>
        <v>233</v>
      </c>
      <c r="AV347">
        <f>(Table2[[#This Row],[Rank 1Y]]+Table2[[#This Row],[Rank 6M]]+Table2[[#This Row],[Rank Sharpe]])/3</f>
        <v>363.33333333333331</v>
      </c>
    </row>
    <row r="348" spans="1:48" x14ac:dyDescent="0.3">
      <c r="A348" t="s">
        <v>250</v>
      </c>
      <c r="B348" t="s">
        <v>251</v>
      </c>
      <c r="C348" t="s">
        <v>3175</v>
      </c>
      <c r="D348" t="s">
        <v>51</v>
      </c>
      <c r="E348">
        <v>102529.4411142</v>
      </c>
      <c r="F348">
        <v>2559</v>
      </c>
      <c r="G348">
        <v>12.34514455309</v>
      </c>
      <c r="H348">
        <f>(Table2[[#This Row],[1Y Return vs Nifty]]-AVERAGE(Table2[1Y Return vs Nifty]))/_xlfn.STDEV.P(Table2[1Y Return vs Nifty])</f>
        <v>-8.2934294131999334E-2</v>
      </c>
      <c r="I348">
        <v>-4.6368387371424102</v>
      </c>
      <c r="J348">
        <f>(Table2[[#This Row],[1M Return vs Nifty]]-AVERAGE(Table2[1M Return vs Nifty]))/_xlfn.STDEV.P(Table2[1M Return vs Nifty])</f>
        <v>-0.40735496331897375</v>
      </c>
      <c r="K348">
        <v>15.266009549058399</v>
      </c>
      <c r="L348">
        <f>(Table2[[#This Row],[6M Return vs Nifty]]-AVERAGE(Table2[6M Return vs Nifty]))/_xlfn.STDEV.P(Table2[6M Return vs Nifty])</f>
        <v>0.22650394128870888</v>
      </c>
      <c r="M348">
        <v>-2.0395265368989701</v>
      </c>
      <c r="N348">
        <f>(Table2[[#This Row],[1W Return vs Nifty]]-AVERAGE(Table2[1W Return vs Nifty]))/_xlfn.STDEV.P(Table2[1W Return vs Nifty])</f>
        <v>-0.79692641408914466</v>
      </c>
      <c r="O348">
        <v>2592.2600000000002</v>
      </c>
      <c r="P348">
        <v>2567.72915270262</v>
      </c>
      <c r="Q348">
        <v>2324.75416419369</v>
      </c>
      <c r="R348">
        <v>43.6550014024101</v>
      </c>
      <c r="S348" s="1">
        <f>(Table2[[#This Row],[Close Price]]-Table2[[#This Row],[20D EMA]])/Table2[[#This Row],[20D EMA]]</f>
        <v>-1.2830503113113737E-2</v>
      </c>
      <c r="T348" s="1">
        <f>(Table2[[#This Row],[Close Price]]-Table2[[#This Row],[50D EMA]])/Table2[[#This Row],[50D EMA]]</f>
        <v>-3.3995613179966006E-3</v>
      </c>
      <c r="U348" s="1">
        <f>(Table2[[#This Row],[Close Price]]-Table2[[#This Row],[200D EMA]])/Table2[[#This Row],[200D EMA]]</f>
        <v>0.10076155122731224</v>
      </c>
      <c r="V348">
        <v>0.67048495818568199</v>
      </c>
      <c r="W348">
        <v>2552</v>
      </c>
      <c r="X348">
        <v>2637.35</v>
      </c>
      <c r="Y348">
        <v>2535.4</v>
      </c>
      <c r="Z348">
        <v>2637.35</v>
      </c>
      <c r="AA348">
        <v>2535.4</v>
      </c>
      <c r="AB348">
        <v>2637.35</v>
      </c>
      <c r="AC348" s="1">
        <f>(Table2[[#This Row],[Close Price]]/Table2[[#This Row],[Day Low]])-1</f>
        <v>2.742946708463867E-3</v>
      </c>
      <c r="AD348" s="1">
        <f>(Table2[[#This Row],[Day High]]/Table2[[#This Row],[Close Price]])-1</f>
        <v>3.0617428683079373E-2</v>
      </c>
      <c r="AE348" s="1">
        <f>(Table2[[#This Row],[Close Price]]/Table2[[#This Row],[Current Week Low]])-1</f>
        <v>9.3081959454128782E-3</v>
      </c>
      <c r="AF348" s="1">
        <f>(Table2[[#This Row],[Current Week High]]/Table2[[#This Row],[Close Price]])-1</f>
        <v>3.0617428683079373E-2</v>
      </c>
      <c r="AG348" s="1">
        <f>(Table2[[#This Row],[Close Price]]/Table2[[#This Row],[Current Month Low]])-1</f>
        <v>9.3081959454128782E-3</v>
      </c>
      <c r="AH348" s="1">
        <f>(Table2[[#This Row],[Current Month High]]/Table2[[#This Row],[Close Price]])-1</f>
        <v>3.0617428683079373E-2</v>
      </c>
      <c r="AI348">
        <v>12.3094958968346</v>
      </c>
      <c r="AJ348">
        <v>40.527182866556799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0.1</v>
      </c>
      <c r="AM348" t="s">
        <v>3217</v>
      </c>
      <c r="AN348">
        <v>1.06</v>
      </c>
      <c r="AO348" t="s">
        <v>3217</v>
      </c>
      <c r="AQ348">
        <f>(Table2[[#This Row],[Sharpe Ratio]]-AVERAGE(Table2[Sharpe Ratio]))/_xlfn.STDEV.P(Table2[Sharpe Ratio])</f>
        <v>-0.69354145832708192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-1.7542531885784909</v>
      </c>
      <c r="AS348">
        <f>_xlfn.RANK.AVG(Table2[[#This Row],[1Y Return vs Nifty Z-Score]],Table2[1Y Return vs Nifty Z-Score])</f>
        <v>330</v>
      </c>
      <c r="AT348">
        <f>_xlfn.RANK.AVG(Table2[[#This Row],[6M Return vs Nifty Z-Score]],Table2[6M Return vs Nifty Z-Score])</f>
        <v>225</v>
      </c>
      <c r="AU348">
        <f>_xlfn.RANK.AVG(Table2[[#This Row],[Sharpe Ratio Z-Score]],Table2[Sharpe Ratio Z-Score])</f>
        <v>538.5</v>
      </c>
      <c r="AV348">
        <f>(Table2[[#This Row],[Rank 1Y]]+Table2[[#This Row],[Rank 6M]]+Table2[[#This Row],[Rank Sharpe]])/3</f>
        <v>364.5</v>
      </c>
    </row>
    <row r="349" spans="1:48" x14ac:dyDescent="0.3">
      <c r="A349" t="s">
        <v>854</v>
      </c>
      <c r="B349" t="s">
        <v>855</v>
      </c>
      <c r="C349" t="s">
        <v>3170</v>
      </c>
      <c r="D349" t="s">
        <v>21</v>
      </c>
      <c r="E349">
        <v>17907.3927643799</v>
      </c>
      <c r="F349">
        <v>639.35</v>
      </c>
      <c r="G349">
        <v>-29.862296293448299</v>
      </c>
      <c r="H349">
        <f>(Table2[[#This Row],[1Y Return vs Nifty]]-AVERAGE(Table2[1Y Return vs Nifty]))/_xlfn.STDEV.P(Table2[1Y Return vs Nifty])</f>
        <v>-0.90690890867987861</v>
      </c>
      <c r="I349">
        <v>3.4999704547467299</v>
      </c>
      <c r="J349">
        <f>(Table2[[#This Row],[1M Return vs Nifty]]-AVERAGE(Table2[1M Return vs Nifty]))/_xlfn.STDEV.P(Table2[1M Return vs Nifty])</f>
        <v>0.4540734173809754</v>
      </c>
      <c r="K349">
        <v>21.788922563832902</v>
      </c>
      <c r="L349">
        <f>(Table2[[#This Row],[6M Return vs Nifty]]-AVERAGE(Table2[6M Return vs Nifty]))/_xlfn.STDEV.P(Table2[6M Return vs Nifty])</f>
        <v>0.43009705490381911</v>
      </c>
      <c r="M349">
        <v>14.8016802668923</v>
      </c>
      <c r="N349">
        <f>(Table2[[#This Row],[1W Return vs Nifty]]-AVERAGE(Table2[1W Return vs Nifty]))/_xlfn.STDEV.P(Table2[1W Return vs Nifty])</f>
        <v>2.524969598778203</v>
      </c>
      <c r="O349">
        <v>602.63</v>
      </c>
      <c r="P349">
        <v>606.24790589505801</v>
      </c>
      <c r="Q349">
        <v>625.16982183098003</v>
      </c>
      <c r="R349">
        <v>72.638278750614106</v>
      </c>
      <c r="S349" s="1">
        <f>(Table2[[#This Row],[Close Price]]-Table2[[#This Row],[20D EMA]])/Table2[[#This Row],[20D EMA]]</f>
        <v>6.0932910741250894E-2</v>
      </c>
      <c r="T349" s="1">
        <f>(Table2[[#This Row],[Close Price]]-Table2[[#This Row],[50D EMA]])/Table2[[#This Row],[50D EMA]]</f>
        <v>5.4601580942486606E-2</v>
      </c>
      <c r="U349" s="1">
        <f>(Table2[[#This Row],[Close Price]]-Table2[[#This Row],[200D EMA]])/Table2[[#This Row],[200D EMA]]</f>
        <v>2.2682121999250512E-2</v>
      </c>
      <c r="V349">
        <v>1.7458426678557</v>
      </c>
      <c r="W349">
        <v>637.1</v>
      </c>
      <c r="X349">
        <v>652</v>
      </c>
      <c r="Y349">
        <v>626</v>
      </c>
      <c r="Z349">
        <v>653.6</v>
      </c>
      <c r="AA349">
        <v>626</v>
      </c>
      <c r="AB349">
        <v>653.6</v>
      </c>
      <c r="AC349" s="1">
        <f>(Table2[[#This Row],[Close Price]]/Table2[[#This Row],[Day Low]])-1</f>
        <v>3.5316276879611141E-3</v>
      </c>
      <c r="AD349" s="1">
        <f>(Table2[[#This Row],[Day High]]/Table2[[#This Row],[Close Price]])-1</f>
        <v>1.97857198717446E-2</v>
      </c>
      <c r="AE349" s="1">
        <f>(Table2[[#This Row],[Close Price]]/Table2[[#This Row],[Current Week Low]])-1</f>
        <v>2.132587859424917E-2</v>
      </c>
      <c r="AF349" s="1">
        <f>(Table2[[#This Row],[Current Week High]]/Table2[[#This Row],[Close Price]])-1</f>
        <v>2.2288261515601704E-2</v>
      </c>
      <c r="AG349" s="1">
        <f>(Table2[[#This Row],[Close Price]]/Table2[[#This Row],[Current Month Low]])-1</f>
        <v>2.132587859424917E-2</v>
      </c>
      <c r="AH349" s="1">
        <f>(Table2[[#This Row],[Current Month High]]/Table2[[#This Row],[Close Price]])-1</f>
        <v>2.2288261515601704E-2</v>
      </c>
      <c r="AI349">
        <v>36.075701884726598</v>
      </c>
      <c r="AJ349">
        <v>36.147785349233303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-0.06</v>
      </c>
      <c r="AM349" t="s">
        <v>3218</v>
      </c>
      <c r="AN349">
        <v>12.39</v>
      </c>
      <c r="AO349" t="s">
        <v>3217</v>
      </c>
      <c r="AP349">
        <v>8.3077017607317005E-2</v>
      </c>
      <c r="AQ349">
        <f>(Table2[[#This Row],[Sharpe Ratio]]-AVERAGE(Table2[Sharpe Ratio]))/_xlfn.STDEV.P(Table2[Sharpe Ratio])</f>
        <v>0.27342669081663895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632</v>
      </c>
      <c r="AT349">
        <f>_xlfn.RANK.AVG(Table2[[#This Row],[6M Return vs Nifty Z-Score]],Table2[6M Return vs Nifty Z-Score])</f>
        <v>187</v>
      </c>
      <c r="AU349">
        <f>_xlfn.RANK.AVG(Table2[[#This Row],[Sharpe Ratio Z-Score]],Table2[Sharpe Ratio Z-Score])</f>
        <v>275</v>
      </c>
      <c r="AV349">
        <f>(Table2[[#This Row],[Rank 1Y]]+Table2[[#This Row],[Rank 6M]]+Table2[[#This Row],[Rank Sharpe]])/3</f>
        <v>364.66666666666669</v>
      </c>
    </row>
    <row r="350" spans="1:48" x14ac:dyDescent="0.3">
      <c r="A350" t="s">
        <v>1168</v>
      </c>
      <c r="B350" t="s">
        <v>1169</v>
      </c>
      <c r="C350" t="s">
        <v>3182</v>
      </c>
      <c r="D350" t="s">
        <v>1170</v>
      </c>
      <c r="E350">
        <v>10680.98434947</v>
      </c>
      <c r="F350">
        <v>718.65</v>
      </c>
      <c r="G350">
        <v>25.234585533598999</v>
      </c>
      <c r="H350">
        <f>(Table2[[#This Row],[1Y Return vs Nifty]]-AVERAGE(Table2[1Y Return vs Nifty]))/_xlfn.STDEV.P(Table2[1Y Return vs Nifty])</f>
        <v>0.16869366412938391</v>
      </c>
      <c r="I350">
        <v>-3.0255533281970202</v>
      </c>
      <c r="J350">
        <f>(Table2[[#This Row],[1M Return vs Nifty]]-AVERAGE(Table2[1M Return vs Nifty]))/_xlfn.STDEV.P(Table2[1M Return vs Nifty])</f>
        <v>-0.2367712679243634</v>
      </c>
      <c r="K350">
        <v>22.178160058530601</v>
      </c>
      <c r="L350">
        <f>(Table2[[#This Row],[6M Return vs Nifty]]-AVERAGE(Table2[6M Return vs Nifty]))/_xlfn.STDEV.P(Table2[6M Return vs Nifty])</f>
        <v>0.44224593275973351</v>
      </c>
      <c r="M350">
        <v>8.3429941279452393</v>
      </c>
      <c r="N350">
        <f>(Table2[[#This Row],[1W Return vs Nifty]]-AVERAGE(Table2[1W Return vs Nifty]))/_xlfn.STDEV.P(Table2[1W Return vs Nifty])</f>
        <v>1.251006041220089</v>
      </c>
      <c r="O350">
        <v>688.48</v>
      </c>
      <c r="P350">
        <v>705.91276288243603</v>
      </c>
      <c r="Q350">
        <v>655.96818707510204</v>
      </c>
      <c r="R350">
        <v>71.893486610186301</v>
      </c>
      <c r="S350" s="1">
        <f>(Table2[[#This Row],[Close Price]]-Table2[[#This Row],[20D EMA]])/Table2[[#This Row],[20D EMA]]</f>
        <v>4.3821171275853991E-2</v>
      </c>
      <c r="T350" s="1">
        <f>(Table2[[#This Row],[Close Price]]-Table2[[#This Row],[50D EMA]])/Table2[[#This Row],[50D EMA]]</f>
        <v>1.8043641916253655E-2</v>
      </c>
      <c r="U350" s="1">
        <f>(Table2[[#This Row],[Close Price]]-Table2[[#This Row],[200D EMA]])/Table2[[#This Row],[200D EMA]]</f>
        <v>9.5556178119536581E-2</v>
      </c>
      <c r="V350">
        <v>1.5999246521930901</v>
      </c>
      <c r="W350">
        <v>705.65</v>
      </c>
      <c r="X350">
        <v>722.65</v>
      </c>
      <c r="Y350">
        <v>694.95</v>
      </c>
      <c r="Z350">
        <v>722.65</v>
      </c>
      <c r="AA350">
        <v>694.95</v>
      </c>
      <c r="AB350">
        <v>722.65</v>
      </c>
      <c r="AC350" s="1">
        <f>(Table2[[#This Row],[Close Price]]/Table2[[#This Row],[Day Low]])-1</f>
        <v>1.8422730815560229E-2</v>
      </c>
      <c r="AD350" s="1">
        <f>(Table2[[#This Row],[Day High]]/Table2[[#This Row],[Close Price]])-1</f>
        <v>5.5659917901620393E-3</v>
      </c>
      <c r="AE350" s="1">
        <f>(Table2[[#This Row],[Close Price]]/Table2[[#This Row],[Current Week Low]])-1</f>
        <v>3.410317289013598E-2</v>
      </c>
      <c r="AF350" s="1">
        <f>(Table2[[#This Row],[Current Week High]]/Table2[[#This Row],[Close Price]])-1</f>
        <v>5.5659917901620393E-3</v>
      </c>
      <c r="AG350" s="1">
        <f>(Table2[[#This Row],[Close Price]]/Table2[[#This Row],[Current Month Low]])-1</f>
        <v>3.410317289013598E-2</v>
      </c>
      <c r="AH350" s="1">
        <f>(Table2[[#This Row],[Current Month High]]/Table2[[#This Row],[Close Price]])-1</f>
        <v>5.5659917901620393E-3</v>
      </c>
      <c r="AI350">
        <v>21.756070409796099</v>
      </c>
      <c r="AJ350">
        <v>56.398258977148998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-0.12</v>
      </c>
      <c r="AM350" t="s">
        <v>3218</v>
      </c>
      <c r="AN350">
        <v>13</v>
      </c>
      <c r="AO350" t="s">
        <v>3217</v>
      </c>
      <c r="AP350">
        <v>-4.2720512001322999E-2</v>
      </c>
      <c r="AQ350">
        <f>(Table2[[#This Row],[Sharpe Ratio]]-AVERAGE(Table2[Sharpe Ratio]))/_xlfn.STDEV.P(Table2[Sharpe Ratio])</f>
        <v>-1.1907833624075805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256</v>
      </c>
      <c r="AT350">
        <f>_xlfn.RANK.AVG(Table2[[#This Row],[6M Return vs Nifty Z-Score]],Table2[6M Return vs Nifty Z-Score])</f>
        <v>182</v>
      </c>
      <c r="AU350">
        <f>_xlfn.RANK.AVG(Table2[[#This Row],[Sharpe Ratio Z-Score]],Table2[Sharpe Ratio Z-Score])</f>
        <v>656</v>
      </c>
      <c r="AV350">
        <f>(Table2[[#This Row],[Rank 1Y]]+Table2[[#This Row],[Rank 6M]]+Table2[[#This Row],[Rank Sharpe]])/3</f>
        <v>364.66666666666669</v>
      </c>
    </row>
    <row r="351" spans="1:48" x14ac:dyDescent="0.3">
      <c r="A351" t="s">
        <v>828</v>
      </c>
      <c r="B351" t="s">
        <v>829</v>
      </c>
      <c r="C351" t="s">
        <v>3184</v>
      </c>
      <c r="D351" t="s">
        <v>136</v>
      </c>
      <c r="E351">
        <v>19195.165497509999</v>
      </c>
      <c r="F351">
        <v>1366.1</v>
      </c>
      <c r="G351">
        <v>50.018440470376497</v>
      </c>
      <c r="H351">
        <f>(Table2[[#This Row],[1Y Return vs Nifty]]-AVERAGE(Table2[1Y Return vs Nifty]))/_xlfn.STDEV.P(Table2[1Y Return vs Nifty])</f>
        <v>0.65252464058662329</v>
      </c>
      <c r="I351">
        <v>-3.0068024126117998</v>
      </c>
      <c r="J351">
        <f>(Table2[[#This Row],[1M Return vs Nifty]]-AVERAGE(Table2[1M Return vs Nifty]))/_xlfn.STDEV.P(Table2[1M Return vs Nifty])</f>
        <v>-0.23478614446032556</v>
      </c>
      <c r="K351">
        <v>-2.4149058658018898</v>
      </c>
      <c r="L351">
        <f>(Table2[[#This Row],[6M Return vs Nifty]]-AVERAGE(Table2[6M Return vs Nifty]))/_xlfn.STDEV.P(Table2[6M Return vs Nifty])</f>
        <v>-0.32535266215263675</v>
      </c>
      <c r="M351">
        <v>0.53461863004450405</v>
      </c>
      <c r="N351">
        <f>(Table2[[#This Row],[1W Return vs Nifty]]-AVERAGE(Table2[1W Return vs Nifty]))/_xlfn.STDEV.P(Table2[1W Return vs Nifty])</f>
        <v>-0.28918117550646294</v>
      </c>
      <c r="O351">
        <v>1339.64</v>
      </c>
      <c r="P351">
        <v>1386.8951645357499</v>
      </c>
      <c r="Q351">
        <v>1298.66836142837</v>
      </c>
      <c r="R351">
        <v>64.438961377303102</v>
      </c>
      <c r="S351" s="1">
        <f>(Table2[[#This Row],[Close Price]]-Table2[[#This Row],[20D EMA]])/Table2[[#This Row],[20D EMA]]</f>
        <v>1.9751575050013293E-2</v>
      </c>
      <c r="T351" s="1">
        <f>(Table2[[#This Row],[Close Price]]-Table2[[#This Row],[50D EMA]])/Table2[[#This Row],[50D EMA]]</f>
        <v>-1.4994042136350662E-2</v>
      </c>
      <c r="U351" s="1">
        <f>(Table2[[#This Row],[Close Price]]-Table2[[#This Row],[200D EMA]])/Table2[[#This Row],[200D EMA]]</f>
        <v>5.1923678572921975E-2</v>
      </c>
      <c r="V351">
        <v>0.73972042702111895</v>
      </c>
      <c r="W351">
        <v>1351.9</v>
      </c>
      <c r="X351">
        <v>1373.8</v>
      </c>
      <c r="Y351">
        <v>1318.85</v>
      </c>
      <c r="Z351">
        <v>1373.8</v>
      </c>
      <c r="AA351">
        <v>1318.85</v>
      </c>
      <c r="AB351">
        <v>1373.8</v>
      </c>
      <c r="AC351" s="1">
        <f>(Table2[[#This Row],[Close Price]]/Table2[[#This Row],[Day Low]])-1</f>
        <v>1.0503735483393672E-2</v>
      </c>
      <c r="AD351" s="1">
        <f>(Table2[[#This Row],[Day High]]/Table2[[#This Row],[Close Price]])-1</f>
        <v>5.6364834199547076E-3</v>
      </c>
      <c r="AE351" s="1">
        <f>(Table2[[#This Row],[Close Price]]/Table2[[#This Row],[Current Week Low]])-1</f>
        <v>3.5826667172157656E-2</v>
      </c>
      <c r="AF351" s="1">
        <f>(Table2[[#This Row],[Current Week High]]/Table2[[#This Row],[Close Price]])-1</f>
        <v>5.6364834199547076E-3</v>
      </c>
      <c r="AG351" s="1">
        <f>(Table2[[#This Row],[Close Price]]/Table2[[#This Row],[Current Month Low]])-1</f>
        <v>3.5826667172157656E-2</v>
      </c>
      <c r="AH351" s="1">
        <f>(Table2[[#This Row],[Current Month High]]/Table2[[#This Row],[Close Price]])-1</f>
        <v>5.6364834199547076E-3</v>
      </c>
      <c r="AI351">
        <v>20.562184320327901</v>
      </c>
      <c r="AJ351">
        <v>76.270967741935394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-0.09</v>
      </c>
      <c r="AM351" t="s">
        <v>3218</v>
      </c>
      <c r="AN351">
        <v>8.66</v>
      </c>
      <c r="AO351" t="s">
        <v>3217</v>
      </c>
      <c r="AQ351">
        <f>(Table2[[#This Row],[Sharpe Ratio]]-AVERAGE(Table2[Sharpe Ratio]))/_xlfn.STDEV.P(Table2[Sharpe Ratio])</f>
        <v>-0.69354145832708192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139</v>
      </c>
      <c r="AT351">
        <f>_xlfn.RANK.AVG(Table2[[#This Row],[6M Return vs Nifty Z-Score]],Table2[6M Return vs Nifty Z-Score])</f>
        <v>421</v>
      </c>
      <c r="AU351">
        <f>_xlfn.RANK.AVG(Table2[[#This Row],[Sharpe Ratio Z-Score]],Table2[Sharpe Ratio Z-Score])</f>
        <v>538.5</v>
      </c>
      <c r="AV351">
        <f>(Table2[[#This Row],[Rank 1Y]]+Table2[[#This Row],[Rank 6M]]+Table2[[#This Row],[Rank Sharpe]])/3</f>
        <v>366.16666666666669</v>
      </c>
    </row>
    <row r="352" spans="1:48" x14ac:dyDescent="0.3">
      <c r="A352" t="s">
        <v>181</v>
      </c>
      <c r="B352" t="s">
        <v>182</v>
      </c>
      <c r="C352" t="s">
        <v>3177</v>
      </c>
      <c r="D352" t="s">
        <v>75</v>
      </c>
      <c r="E352">
        <v>136936.276286685</v>
      </c>
      <c r="F352">
        <v>416.5</v>
      </c>
      <c r="G352">
        <v>27.261712113531001</v>
      </c>
      <c r="H352">
        <f>(Table2[[#This Row],[1Y Return vs Nifty]]-AVERAGE(Table2[1Y Return vs Nifty]))/_xlfn.STDEV.P(Table2[1Y Return vs Nifty])</f>
        <v>0.20826727505766232</v>
      </c>
      <c r="I352">
        <v>-7.0752349208704102</v>
      </c>
      <c r="J352">
        <f>(Table2[[#This Row],[1M Return vs Nifty]]-AVERAGE(Table2[1M Return vs Nifty]))/_xlfn.STDEV.P(Table2[1M Return vs Nifty])</f>
        <v>-0.66550328983344476</v>
      </c>
      <c r="K352">
        <v>-13.9015056749293</v>
      </c>
      <c r="L352">
        <f>(Table2[[#This Row],[6M Return vs Nifty]]-AVERAGE(Table2[6M Return vs Nifty]))/_xlfn.STDEV.P(Table2[6M Return vs Nifty])</f>
        <v>-0.68387233192196084</v>
      </c>
      <c r="M352">
        <v>0.33899350176028398</v>
      </c>
      <c r="N352">
        <f>(Table2[[#This Row],[1W Return vs Nifty]]-AVERAGE(Table2[1W Return vs Nifty]))/_xlfn.STDEV.P(Table2[1W Return vs Nifty])</f>
        <v>-0.3277678600139961</v>
      </c>
      <c r="O352">
        <v>420.54</v>
      </c>
      <c r="P352">
        <v>429.912725592561</v>
      </c>
      <c r="Q352">
        <v>411.417076608206</v>
      </c>
      <c r="R352">
        <v>65.380206979862606</v>
      </c>
      <c r="S352" s="1">
        <f>(Table2[[#This Row],[Close Price]]-Table2[[#This Row],[20D EMA]])/Table2[[#This Row],[20D EMA]]</f>
        <v>-9.6066961525657964E-3</v>
      </c>
      <c r="T352" s="1">
        <f>(Table2[[#This Row],[Close Price]]-Table2[[#This Row],[50D EMA]])/Table2[[#This Row],[50D EMA]]</f>
        <v>-3.1198717307271747E-2</v>
      </c>
      <c r="U352" s="1">
        <f>(Table2[[#This Row],[Close Price]]-Table2[[#This Row],[200D EMA]])/Table2[[#This Row],[200D EMA]]</f>
        <v>1.235467286311619E-2</v>
      </c>
      <c r="V352">
        <v>0.77994118187949901</v>
      </c>
      <c r="W352">
        <v>417.6</v>
      </c>
      <c r="X352">
        <v>429.9</v>
      </c>
      <c r="Y352">
        <v>412</v>
      </c>
      <c r="Z352">
        <v>429.9</v>
      </c>
      <c r="AA352">
        <v>412</v>
      </c>
      <c r="AB352">
        <v>429.9</v>
      </c>
      <c r="AC352" s="1">
        <f>(Table2[[#This Row],[Close Price]]/Table2[[#This Row],[Day Low]])-1</f>
        <v>-2.634099616858343E-3</v>
      </c>
      <c r="AD352" s="1">
        <f>(Table2[[#This Row],[Day High]]/Table2[[#This Row],[Close Price]])-1</f>
        <v>3.2172869147659044E-2</v>
      </c>
      <c r="AE352" s="1">
        <f>(Table2[[#This Row],[Close Price]]/Table2[[#This Row],[Current Week Low]])-1</f>
        <v>1.0922330097087318E-2</v>
      </c>
      <c r="AF352" s="1">
        <f>(Table2[[#This Row],[Current Week High]]/Table2[[#This Row],[Close Price]])-1</f>
        <v>3.2172869147659044E-2</v>
      </c>
      <c r="AG352" s="1">
        <f>(Table2[[#This Row],[Close Price]]/Table2[[#This Row],[Current Month Low]])-1</f>
        <v>1.0922330097087318E-2</v>
      </c>
      <c r="AH352" s="1">
        <f>(Table2[[#This Row],[Current Month High]]/Table2[[#This Row],[Close Price]])-1</f>
        <v>3.2172869147659044E-2</v>
      </c>
      <c r="AI352">
        <v>18.8115246098439</v>
      </c>
      <c r="AJ352">
        <v>50.632911392404999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0.09</v>
      </c>
      <c r="AM352" t="s">
        <v>3217</v>
      </c>
      <c r="AN352">
        <v>7.31</v>
      </c>
      <c r="AO352" t="s">
        <v>3217</v>
      </c>
      <c r="AP352">
        <v>7.7190912784926999E-2</v>
      </c>
      <c r="AQ352">
        <f>(Table2[[#This Row],[Sharpe Ratio]]-AVERAGE(Table2[Sharpe Ratio]))/_xlfn.STDEV.P(Table2[Sharpe Ratio])</f>
        <v>0.20491585533292628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241</v>
      </c>
      <c r="AT352">
        <f>_xlfn.RANK.AVG(Table2[[#This Row],[6M Return vs Nifty Z-Score]],Table2[6M Return vs Nifty Z-Score])</f>
        <v>567</v>
      </c>
      <c r="AU352">
        <f>_xlfn.RANK.AVG(Table2[[#This Row],[Sharpe Ratio Z-Score]],Table2[Sharpe Ratio Z-Score])</f>
        <v>293</v>
      </c>
      <c r="AV352">
        <f>(Table2[[#This Row],[Rank 1Y]]+Table2[[#This Row],[Rank 6M]]+Table2[[#This Row],[Rank Sharpe]])/3</f>
        <v>367</v>
      </c>
    </row>
    <row r="353" spans="1:48" x14ac:dyDescent="0.3">
      <c r="A353" t="s">
        <v>954</v>
      </c>
      <c r="B353" t="s">
        <v>955</v>
      </c>
      <c r="C353" t="s">
        <v>3185</v>
      </c>
      <c r="D353" t="s">
        <v>494</v>
      </c>
      <c r="E353">
        <v>16034.094348839901</v>
      </c>
      <c r="F353">
        <v>5229.6499999999996</v>
      </c>
      <c r="G353">
        <v>1.6916641361307001</v>
      </c>
      <c r="H353">
        <f>(Table2[[#This Row],[1Y Return vs Nifty]]-AVERAGE(Table2[1Y Return vs Nifty]))/_xlfn.STDEV.P(Table2[1Y Return vs Nifty])</f>
        <v>-0.29091177971502719</v>
      </c>
      <c r="I353">
        <v>6.1899790771374796</v>
      </c>
      <c r="J353">
        <f>(Table2[[#This Row],[1M Return vs Nifty]]-AVERAGE(Table2[1M Return vs Nifty]))/_xlfn.STDEV.P(Table2[1M Return vs Nifty])</f>
        <v>0.73885947012076747</v>
      </c>
      <c r="K353">
        <v>13.768374608001301</v>
      </c>
      <c r="L353">
        <f>(Table2[[#This Row],[6M Return vs Nifty]]-AVERAGE(Table2[6M Return vs Nifty]))/_xlfn.STDEV.P(Table2[6M Return vs Nifty])</f>
        <v>0.17975977039175303</v>
      </c>
      <c r="M353">
        <v>-1.1645365788228299</v>
      </c>
      <c r="N353">
        <f>(Table2[[#This Row],[1W Return vs Nifty]]-AVERAGE(Table2[1W Return vs Nifty]))/_xlfn.STDEV.P(Table2[1W Return vs Nifty])</f>
        <v>-0.62433630894431835</v>
      </c>
      <c r="O353">
        <v>5043.88</v>
      </c>
      <c r="P353">
        <v>5048.8952278201396</v>
      </c>
      <c r="Q353">
        <v>4935.4560267645702</v>
      </c>
      <c r="R353">
        <v>66.689924453496701</v>
      </c>
      <c r="S353" s="1">
        <f>(Table2[[#This Row],[Close Price]]-Table2[[#This Row],[20D EMA]])/Table2[[#This Row],[20D EMA]]</f>
        <v>3.683077313496743E-2</v>
      </c>
      <c r="T353" s="1">
        <f>(Table2[[#This Row],[Close Price]]-Table2[[#This Row],[50D EMA]])/Table2[[#This Row],[50D EMA]]</f>
        <v>3.5800856231651482E-2</v>
      </c>
      <c r="U353" s="1">
        <f>(Table2[[#This Row],[Close Price]]-Table2[[#This Row],[200D EMA]])/Table2[[#This Row],[200D EMA]]</f>
        <v>5.9608265505768837E-2</v>
      </c>
      <c r="V353">
        <v>0.99966129535720305</v>
      </c>
      <c r="W353">
        <v>5159.1499999999996</v>
      </c>
      <c r="X353">
        <v>5270.85</v>
      </c>
      <c r="Y353">
        <v>5125.3500000000004</v>
      </c>
      <c r="Z353">
        <v>5290</v>
      </c>
      <c r="AA353">
        <v>5125.3500000000004</v>
      </c>
      <c r="AB353">
        <v>5290</v>
      </c>
      <c r="AC353" s="1">
        <f>(Table2[[#This Row],[Close Price]]/Table2[[#This Row],[Day Low]])-1</f>
        <v>1.3665041721989013E-2</v>
      </c>
      <c r="AD353" s="1">
        <f>(Table2[[#This Row],[Day High]]/Table2[[#This Row],[Close Price]])-1</f>
        <v>7.8781562819691953E-3</v>
      </c>
      <c r="AE353" s="1">
        <f>(Table2[[#This Row],[Close Price]]/Table2[[#This Row],[Current Week Low]])-1</f>
        <v>2.0349829767722927E-2</v>
      </c>
      <c r="AF353" s="1">
        <f>(Table2[[#This Row],[Current Week High]]/Table2[[#This Row],[Close Price]])-1</f>
        <v>1.1539969214001022E-2</v>
      </c>
      <c r="AG353" s="1">
        <f>(Table2[[#This Row],[Close Price]]/Table2[[#This Row],[Current Month Low]])-1</f>
        <v>2.0349829767722927E-2</v>
      </c>
      <c r="AH353" s="1">
        <f>(Table2[[#This Row],[Current Month High]]/Table2[[#This Row],[Close Price]])-1</f>
        <v>1.1539969214001022E-2</v>
      </c>
      <c r="AI353">
        <v>13.9435717495434</v>
      </c>
      <c r="AJ353">
        <v>30.058443173339899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0.06</v>
      </c>
      <c r="AM353" t="s">
        <v>3217</v>
      </c>
      <c r="AN353">
        <v>11</v>
      </c>
      <c r="AO353" t="s">
        <v>3217</v>
      </c>
      <c r="AP353">
        <v>2.2335974780499E-2</v>
      </c>
      <c r="AQ353">
        <f>(Table2[[#This Row],[Sharpe Ratio]]-AVERAGE(Table2[Sharpe Ratio]))/_xlfn.STDEV.P(Table2[Sharpe Ratio])</f>
        <v>-0.43356370738146194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409</v>
      </c>
      <c r="AT353">
        <f>_xlfn.RANK.AVG(Table2[[#This Row],[6M Return vs Nifty Z-Score]],Table2[6M Return vs Nifty Z-Score])</f>
        <v>237</v>
      </c>
      <c r="AU353">
        <f>_xlfn.RANK.AVG(Table2[[#This Row],[Sharpe Ratio Z-Score]],Table2[Sharpe Ratio Z-Score])</f>
        <v>455</v>
      </c>
      <c r="AV353">
        <f>(Table2[[#This Row],[Rank 1Y]]+Table2[[#This Row],[Rank 6M]]+Table2[[#This Row],[Rank Sharpe]])/3</f>
        <v>367</v>
      </c>
    </row>
    <row r="354" spans="1:48" x14ac:dyDescent="0.3">
      <c r="A354" t="s">
        <v>1253</v>
      </c>
      <c r="B354" t="s">
        <v>1254</v>
      </c>
      <c r="C354" t="s">
        <v>3182</v>
      </c>
      <c r="D354" t="s">
        <v>91</v>
      </c>
      <c r="E354">
        <v>9605.46757178999</v>
      </c>
      <c r="F354">
        <v>198.69</v>
      </c>
      <c r="G354">
        <v>16.1223547755101</v>
      </c>
      <c r="H354">
        <f>(Table2[[#This Row],[1Y Return vs Nifty]]-AVERAGE(Table2[1Y Return vs Nifty]))/_xlfn.STDEV.P(Table2[1Y Return vs Nifty])</f>
        <v>-9.1955107643701336E-3</v>
      </c>
      <c r="I354">
        <v>-7.0788586617381197</v>
      </c>
      <c r="J354">
        <f>(Table2[[#This Row],[1M Return vs Nifty]]-AVERAGE(Table2[1M Return vs Nifty]))/_xlfn.STDEV.P(Table2[1M Return vs Nifty])</f>
        <v>-0.66588692832786334</v>
      </c>
      <c r="K354">
        <v>-7.4448257983766899</v>
      </c>
      <c r="L354">
        <f>(Table2[[#This Row],[6M Return vs Nifty]]-AVERAGE(Table2[6M Return vs Nifty]))/_xlfn.STDEV.P(Table2[6M Return vs Nifty])</f>
        <v>-0.48234648653571588</v>
      </c>
      <c r="M354">
        <v>3.2020436536614398</v>
      </c>
      <c r="N354">
        <f>(Table2[[#This Row],[1W Return vs Nifty]]-AVERAGE(Table2[1W Return vs Nifty]))/_xlfn.STDEV.P(Table2[1W Return vs Nifty])</f>
        <v>0.23696333740225181</v>
      </c>
      <c r="O354">
        <v>186.58</v>
      </c>
      <c r="P354">
        <v>196.06396966022999</v>
      </c>
      <c r="Q354">
        <v>197.82638347018599</v>
      </c>
      <c r="R354">
        <v>78.069809861736303</v>
      </c>
      <c r="S354" s="1">
        <f>(Table2[[#This Row],[Close Price]]-Table2[[#This Row],[20D EMA]])/Table2[[#This Row],[20D EMA]]</f>
        <v>6.4905134526744471E-2</v>
      </c>
      <c r="T354" s="1">
        <f>(Table2[[#This Row],[Close Price]]-Table2[[#This Row],[50D EMA]])/Table2[[#This Row],[50D EMA]]</f>
        <v>1.339374258473295E-2</v>
      </c>
      <c r="U354" s="1">
        <f>(Table2[[#This Row],[Close Price]]-Table2[[#This Row],[200D EMA]])/Table2[[#This Row],[200D EMA]]</f>
        <v>4.3655275634362683E-3</v>
      </c>
      <c r="V354">
        <v>1.22175547370063</v>
      </c>
      <c r="W354">
        <v>187.41</v>
      </c>
      <c r="X354">
        <v>203</v>
      </c>
      <c r="Y354">
        <v>185.13</v>
      </c>
      <c r="Z354">
        <v>203</v>
      </c>
      <c r="AA354">
        <v>185.13</v>
      </c>
      <c r="AB354">
        <v>203</v>
      </c>
      <c r="AC354" s="1">
        <f>(Table2[[#This Row],[Close Price]]/Table2[[#This Row],[Day Low]])-1</f>
        <v>6.0188890667520312E-2</v>
      </c>
      <c r="AD354" s="1">
        <f>(Table2[[#This Row],[Day High]]/Table2[[#This Row],[Close Price]])-1</f>
        <v>2.169208314459703E-2</v>
      </c>
      <c r="AE354" s="1">
        <f>(Table2[[#This Row],[Close Price]]/Table2[[#This Row],[Current Week Low]])-1</f>
        <v>7.32458272565224E-2</v>
      </c>
      <c r="AF354" s="1">
        <f>(Table2[[#This Row],[Current Week High]]/Table2[[#This Row],[Close Price]])-1</f>
        <v>2.169208314459703E-2</v>
      </c>
      <c r="AG354" s="1">
        <f>(Table2[[#This Row],[Close Price]]/Table2[[#This Row],[Current Month Low]])-1</f>
        <v>7.32458272565224E-2</v>
      </c>
      <c r="AH354" s="1">
        <f>(Table2[[#This Row],[Current Month High]]/Table2[[#This Row],[Close Price]])-1</f>
        <v>2.169208314459703E-2</v>
      </c>
      <c r="AI354">
        <v>26.171422819467502</v>
      </c>
      <c r="AJ354">
        <v>43.978260869565197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-0.08</v>
      </c>
      <c r="AM354" t="s">
        <v>3218</v>
      </c>
      <c r="AN354">
        <v>13.21</v>
      </c>
      <c r="AO354" t="s">
        <v>3217</v>
      </c>
      <c r="AP354">
        <v>7.4022216889456996E-2</v>
      </c>
      <c r="AQ354">
        <f>(Table2[[#This Row],[Sharpe Ratio]]-AVERAGE(Table2[Sharpe Ratio]))/_xlfn.STDEV.P(Table2[Sharpe Ratio])</f>
        <v>0.16803407871782461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309</v>
      </c>
      <c r="AT354">
        <f>_xlfn.RANK.AVG(Table2[[#This Row],[6M Return vs Nifty Z-Score]],Table2[6M Return vs Nifty Z-Score])</f>
        <v>492</v>
      </c>
      <c r="AU354">
        <f>_xlfn.RANK.AVG(Table2[[#This Row],[Sharpe Ratio Z-Score]],Table2[Sharpe Ratio Z-Score])</f>
        <v>303</v>
      </c>
      <c r="AV354">
        <f>(Table2[[#This Row],[Rank 1Y]]+Table2[[#This Row],[Rank 6M]]+Table2[[#This Row],[Rank Sharpe]])/3</f>
        <v>368</v>
      </c>
    </row>
    <row r="355" spans="1:48" x14ac:dyDescent="0.3">
      <c r="A355" t="s">
        <v>563</v>
      </c>
      <c r="B355" t="s">
        <v>564</v>
      </c>
      <c r="C355" t="s">
        <v>3178</v>
      </c>
      <c r="D355" t="s">
        <v>69</v>
      </c>
      <c r="E355">
        <v>35909.646969740003</v>
      </c>
      <c r="F355">
        <v>4647.3999999999996</v>
      </c>
      <c r="G355">
        <v>5.8231790966940897</v>
      </c>
      <c r="H355">
        <f>(Table2[[#This Row],[1Y Return vs Nifty]]-AVERAGE(Table2[1Y Return vs Nifty]))/_xlfn.STDEV.P(Table2[1Y Return vs Nifty])</f>
        <v>-0.21025625123826994</v>
      </c>
      <c r="I355">
        <v>3.5445863062860901</v>
      </c>
      <c r="J355">
        <f>(Table2[[#This Row],[1M Return vs Nifty]]-AVERAGE(Table2[1M Return vs Nifty]))/_xlfn.STDEV.P(Table2[1M Return vs Nifty])</f>
        <v>0.45879681199902927</v>
      </c>
      <c r="K355">
        <v>10.3069166676551</v>
      </c>
      <c r="L355">
        <f>(Table2[[#This Row],[6M Return vs Nifty]]-AVERAGE(Table2[6M Return vs Nifty]))/_xlfn.STDEV.P(Table2[6M Return vs Nifty])</f>
        <v>7.1720770312094298E-2</v>
      </c>
      <c r="M355">
        <v>5.56139989042103</v>
      </c>
      <c r="N355">
        <f>(Table2[[#This Row],[1W Return vs Nifty]]-AVERAGE(Table2[1W Return vs Nifty]))/_xlfn.STDEV.P(Table2[1W Return vs Nifty])</f>
        <v>0.70234186799906262</v>
      </c>
      <c r="O355">
        <v>4231.3100000000004</v>
      </c>
      <c r="P355">
        <v>4275.5617118396103</v>
      </c>
      <c r="Q355">
        <v>4192.6519253684401</v>
      </c>
      <c r="R355">
        <v>82.507828102239699</v>
      </c>
      <c r="S355" s="1">
        <f>(Table2[[#This Row],[Close Price]]-Table2[[#This Row],[20D EMA]])/Table2[[#This Row],[20D EMA]]</f>
        <v>9.8335976328843597E-2</v>
      </c>
      <c r="T355" s="1">
        <f>(Table2[[#This Row],[Close Price]]-Table2[[#This Row],[50D EMA]])/Table2[[#This Row],[50D EMA]]</f>
        <v>8.69682893666857E-2</v>
      </c>
      <c r="U355" s="1">
        <f>(Table2[[#This Row],[Close Price]]-Table2[[#This Row],[200D EMA]])/Table2[[#This Row],[200D EMA]]</f>
        <v>0.10846311182667458</v>
      </c>
      <c r="V355">
        <v>1.1684960308105801</v>
      </c>
      <c r="W355">
        <v>4480.1499999999996</v>
      </c>
      <c r="X355">
        <v>4658.75</v>
      </c>
      <c r="Y355">
        <v>4260</v>
      </c>
      <c r="Z355">
        <v>4658.75</v>
      </c>
      <c r="AA355">
        <v>4260</v>
      </c>
      <c r="AB355">
        <v>4658.75</v>
      </c>
      <c r="AC355" s="1">
        <f>(Table2[[#This Row],[Close Price]]/Table2[[#This Row],[Day Low]])-1</f>
        <v>3.7331339352477011E-2</v>
      </c>
      <c r="AD355" s="1">
        <f>(Table2[[#This Row],[Day High]]/Table2[[#This Row],[Close Price]])-1</f>
        <v>2.4422257606404596E-3</v>
      </c>
      <c r="AE355" s="1">
        <f>(Table2[[#This Row],[Close Price]]/Table2[[#This Row],[Current Week Low]])-1</f>
        <v>9.0938967136150239E-2</v>
      </c>
      <c r="AF355" s="1">
        <f>(Table2[[#This Row],[Current Week High]]/Table2[[#This Row],[Close Price]])-1</f>
        <v>2.4422257606404596E-3</v>
      </c>
      <c r="AG355" s="1">
        <f>(Table2[[#This Row],[Close Price]]/Table2[[#This Row],[Current Month Low]])-1</f>
        <v>9.0938967136150239E-2</v>
      </c>
      <c r="AH355" s="1">
        <f>(Table2[[#This Row],[Current Month High]]/Table2[[#This Row],[Close Price]])-1</f>
        <v>2.4422257606404596E-3</v>
      </c>
      <c r="AI355">
        <v>5.33846882127642</v>
      </c>
      <c r="AJ355">
        <v>28.027548209366302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0.05</v>
      </c>
      <c r="AM355" t="s">
        <v>3217</v>
      </c>
      <c r="AN355">
        <v>16.95</v>
      </c>
      <c r="AO355" t="s">
        <v>3217</v>
      </c>
      <c r="AP355">
        <v>1.9962170493792002E-2</v>
      </c>
      <c r="AQ355">
        <f>(Table2[[#This Row],[Sharpe Ratio]]-AVERAGE(Table2[Sharpe Ratio]))/_xlfn.STDEV.P(Table2[Sharpe Ratio])</f>
        <v>-0.46119340815377674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374</v>
      </c>
      <c r="AT355">
        <f>_xlfn.RANK.AVG(Table2[[#This Row],[6M Return vs Nifty Z-Score]],Table2[6M Return vs Nifty Z-Score])</f>
        <v>269</v>
      </c>
      <c r="AU355">
        <f>_xlfn.RANK.AVG(Table2[[#This Row],[Sharpe Ratio Z-Score]],Table2[Sharpe Ratio Z-Score])</f>
        <v>464</v>
      </c>
      <c r="AV355">
        <f>(Table2[[#This Row],[Rank 1Y]]+Table2[[#This Row],[Rank 6M]]+Table2[[#This Row],[Rank Sharpe]])/3</f>
        <v>369</v>
      </c>
    </row>
    <row r="356" spans="1:48" x14ac:dyDescent="0.3">
      <c r="A356" t="s">
        <v>1367</v>
      </c>
      <c r="B356" t="s">
        <v>1368</v>
      </c>
      <c r="C356" t="s">
        <v>3171</v>
      </c>
      <c r="D356" t="s">
        <v>488</v>
      </c>
      <c r="E356">
        <v>8505.1004472500008</v>
      </c>
      <c r="F356">
        <v>256.64999999999998</v>
      </c>
      <c r="G356">
        <v>-6.7546033136470003</v>
      </c>
      <c r="H356">
        <f>(Table2[[#This Row],[1Y Return vs Nifty]]-AVERAGE(Table2[1Y Return vs Nifty]))/_xlfn.STDEV.P(Table2[1Y Return vs Nifty])</f>
        <v>-0.45580000384600228</v>
      </c>
      <c r="I356">
        <v>1.05514114188311</v>
      </c>
      <c r="J356">
        <f>(Table2[[#This Row],[1M Return vs Nifty]]-AVERAGE(Table2[1M Return vs Nifty]))/_xlfn.STDEV.P(Table2[1M Return vs Nifty])</f>
        <v>0.19524402782527511</v>
      </c>
      <c r="K356">
        <v>11.556418785904601</v>
      </c>
      <c r="L356">
        <f>(Table2[[#This Row],[6M Return vs Nifty]]-AVERAGE(Table2[6M Return vs Nifty]))/_xlfn.STDEV.P(Table2[6M Return vs Nifty])</f>
        <v>0.11072022134676147</v>
      </c>
      <c r="M356">
        <v>2.2606415928263299</v>
      </c>
      <c r="N356">
        <f>(Table2[[#This Row],[1W Return vs Nifty]]-AVERAGE(Table2[1W Return vs Nifty]))/_xlfn.STDEV.P(Table2[1W Return vs Nifty])</f>
        <v>5.127357129301692E-2</v>
      </c>
      <c r="O356">
        <v>251.56</v>
      </c>
      <c r="P356">
        <v>256.10983655521198</v>
      </c>
      <c r="Q356">
        <v>244.776638776711</v>
      </c>
      <c r="R356">
        <v>67.602194604814699</v>
      </c>
      <c r="S356" s="1">
        <f>(Table2[[#This Row],[Close Price]]-Table2[[#This Row],[20D EMA]])/Table2[[#This Row],[20D EMA]]</f>
        <v>2.0233741453331115E-2</v>
      </c>
      <c r="T356" s="1">
        <f>(Table2[[#This Row],[Close Price]]-Table2[[#This Row],[50D EMA]])/Table2[[#This Row],[50D EMA]]</f>
        <v>2.1091085451985158E-3</v>
      </c>
      <c r="U356" s="1">
        <f>(Table2[[#This Row],[Close Price]]-Table2[[#This Row],[200D EMA]])/Table2[[#This Row],[200D EMA]]</f>
        <v>4.8506921586254984E-2</v>
      </c>
      <c r="V356">
        <v>0.55953555441396197</v>
      </c>
      <c r="W356">
        <v>255</v>
      </c>
      <c r="X356">
        <v>259</v>
      </c>
      <c r="Y356">
        <v>248.75</v>
      </c>
      <c r="Z356">
        <v>259</v>
      </c>
      <c r="AA356">
        <v>248.75</v>
      </c>
      <c r="AB356">
        <v>259</v>
      </c>
      <c r="AC356" s="1">
        <f>(Table2[[#This Row],[Close Price]]/Table2[[#This Row],[Day Low]])-1</f>
        <v>6.4705882352940058E-3</v>
      </c>
      <c r="AD356" s="1">
        <f>(Table2[[#This Row],[Day High]]/Table2[[#This Row],[Close Price]])-1</f>
        <v>9.1564387297877747E-3</v>
      </c>
      <c r="AE356" s="1">
        <f>(Table2[[#This Row],[Close Price]]/Table2[[#This Row],[Current Week Low]])-1</f>
        <v>3.1758793969849153E-2</v>
      </c>
      <c r="AF356" s="1">
        <f>(Table2[[#This Row],[Current Week High]]/Table2[[#This Row],[Close Price]])-1</f>
        <v>9.1564387297877747E-3</v>
      </c>
      <c r="AG356" s="1">
        <f>(Table2[[#This Row],[Close Price]]/Table2[[#This Row],[Current Month Low]])-1</f>
        <v>3.1758793969849153E-2</v>
      </c>
      <c r="AH356" s="1">
        <f>(Table2[[#This Row],[Current Month High]]/Table2[[#This Row],[Close Price]])-1</f>
        <v>9.1564387297877747E-3</v>
      </c>
      <c r="AI356">
        <v>15.9555815312682</v>
      </c>
      <c r="AJ356">
        <v>27.306547619047599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-0.12</v>
      </c>
      <c r="AM356" t="s">
        <v>3218</v>
      </c>
      <c r="AN356">
        <v>7.4</v>
      </c>
      <c r="AO356" t="s">
        <v>3217</v>
      </c>
      <c r="AP356">
        <v>5.0523044759360002E-2</v>
      </c>
      <c r="AQ356">
        <f>(Table2[[#This Row],[Sharpe Ratio]]-AVERAGE(Table2[Sharpe Ratio]))/_xlfn.STDEV.P(Table2[Sharpe Ratio])</f>
        <v>-0.10548261260654325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470</v>
      </c>
      <c r="AT356">
        <f>_xlfn.RANK.AVG(Table2[[#This Row],[6M Return vs Nifty Z-Score]],Table2[6M Return vs Nifty Z-Score])</f>
        <v>254</v>
      </c>
      <c r="AU356">
        <f>_xlfn.RANK.AVG(Table2[[#This Row],[Sharpe Ratio Z-Score]],Table2[Sharpe Ratio Z-Score])</f>
        <v>384</v>
      </c>
      <c r="AV356">
        <f>(Table2[[#This Row],[Rank 1Y]]+Table2[[#This Row],[Rank 6M]]+Table2[[#This Row],[Rank Sharpe]])/3</f>
        <v>369.33333333333331</v>
      </c>
    </row>
    <row r="357" spans="1:48" x14ac:dyDescent="0.3">
      <c r="A357" t="s">
        <v>659</v>
      </c>
      <c r="B357" t="s">
        <v>660</v>
      </c>
      <c r="C357" t="s">
        <v>3175</v>
      </c>
      <c r="D357" t="s">
        <v>51</v>
      </c>
      <c r="E357">
        <v>27916.245848039998</v>
      </c>
      <c r="F357">
        <v>1796.3</v>
      </c>
      <c r="G357">
        <v>1.4116276751827199</v>
      </c>
      <c r="H357">
        <f>(Table2[[#This Row],[1Y Return vs Nifty]]-AVERAGE(Table2[1Y Return vs Nifty]))/_xlfn.STDEV.P(Table2[1Y Return vs Nifty])</f>
        <v>-0.29637865783748718</v>
      </c>
      <c r="I357">
        <v>-9.8645435837344806</v>
      </c>
      <c r="J357">
        <f>(Table2[[#This Row],[1M Return vs Nifty]]-AVERAGE(Table2[1M Return vs Nifty]))/_xlfn.STDEV.P(Table2[1M Return vs Nifty])</f>
        <v>-0.96080204737570885</v>
      </c>
      <c r="K357">
        <v>-4.3323788310836102</v>
      </c>
      <c r="L357">
        <f>(Table2[[#This Row],[6M Return vs Nifty]]-AVERAGE(Table2[6M Return vs Nifty]))/_xlfn.STDEV.P(Table2[6M Return vs Nifty])</f>
        <v>-0.38520081441072712</v>
      </c>
      <c r="M357">
        <v>-0.78623585181356903</v>
      </c>
      <c r="N357">
        <f>(Table2[[#This Row],[1W Return vs Nifty]]-AVERAGE(Table2[1W Return vs Nifty]))/_xlfn.STDEV.P(Table2[1W Return vs Nifty])</f>
        <v>-0.54971721000694407</v>
      </c>
      <c r="O357">
        <v>1770.89</v>
      </c>
      <c r="P357">
        <v>1811.75876869335</v>
      </c>
      <c r="Q357">
        <v>1764.49139447005</v>
      </c>
      <c r="R357">
        <v>62.351034897917302</v>
      </c>
      <c r="S357" s="1">
        <f>(Table2[[#This Row],[Close Price]]-Table2[[#This Row],[20D EMA]])/Table2[[#This Row],[20D EMA]]</f>
        <v>1.4348717311634181E-2</v>
      </c>
      <c r="T357" s="1">
        <f>(Table2[[#This Row],[Close Price]]-Table2[[#This Row],[50D EMA]])/Table2[[#This Row],[50D EMA]]</f>
        <v>-8.5324652268684818E-3</v>
      </c>
      <c r="U357" s="1">
        <f>(Table2[[#This Row],[Close Price]]-Table2[[#This Row],[200D EMA]])/Table2[[#This Row],[200D EMA]]</f>
        <v>1.8027067533249969E-2</v>
      </c>
      <c r="V357">
        <v>0.70337350488571304</v>
      </c>
      <c r="W357">
        <v>1757.05</v>
      </c>
      <c r="X357">
        <v>1811.1</v>
      </c>
      <c r="Y357">
        <v>1734</v>
      </c>
      <c r="Z357">
        <v>1811.1</v>
      </c>
      <c r="AA357">
        <v>1734</v>
      </c>
      <c r="AB357">
        <v>1811.1</v>
      </c>
      <c r="AC357" s="1">
        <f>(Table2[[#This Row],[Close Price]]/Table2[[#This Row],[Day Low]])-1</f>
        <v>2.2338578867989067E-2</v>
      </c>
      <c r="AD357" s="1">
        <f>(Table2[[#This Row],[Day High]]/Table2[[#This Row],[Close Price]])-1</f>
        <v>8.2391582697767252E-3</v>
      </c>
      <c r="AE357" s="1">
        <f>(Table2[[#This Row],[Close Price]]/Table2[[#This Row],[Current Week Low]])-1</f>
        <v>3.5928489042675871E-2</v>
      </c>
      <c r="AF357" s="1">
        <f>(Table2[[#This Row],[Current Week High]]/Table2[[#This Row],[Close Price]])-1</f>
        <v>8.2391582697767252E-3</v>
      </c>
      <c r="AG357" s="1">
        <f>(Table2[[#This Row],[Close Price]]/Table2[[#This Row],[Current Month Low]])-1</f>
        <v>3.5928489042675871E-2</v>
      </c>
      <c r="AH357" s="1">
        <f>(Table2[[#This Row],[Current Month High]]/Table2[[#This Row],[Close Price]])-1</f>
        <v>8.2391582697767252E-3</v>
      </c>
      <c r="AI357">
        <v>13.0100762678839</v>
      </c>
      <c r="AJ357">
        <v>27.167179922834499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0</v>
      </c>
      <c r="AM357" t="s">
        <v>3216</v>
      </c>
      <c r="AN357">
        <v>4.71</v>
      </c>
      <c r="AO357" t="s">
        <v>3217</v>
      </c>
      <c r="AP357">
        <v>9.3133761897301007E-2</v>
      </c>
      <c r="AQ357">
        <f>(Table2[[#This Row],[Sharpe Ratio]]-AVERAGE(Table2[Sharpe Ratio]))/_xlfn.STDEV.P(Table2[Sharpe Ratio])</f>
        <v>0.39048134314495053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411</v>
      </c>
      <c r="AT357">
        <f>_xlfn.RANK.AVG(Table2[[#This Row],[6M Return vs Nifty Z-Score]],Table2[6M Return vs Nifty Z-Score])</f>
        <v>447</v>
      </c>
      <c r="AU357">
        <f>_xlfn.RANK.AVG(Table2[[#This Row],[Sharpe Ratio Z-Score]],Table2[Sharpe Ratio Z-Score])</f>
        <v>251</v>
      </c>
      <c r="AV357">
        <f>(Table2[[#This Row],[Rank 1Y]]+Table2[[#This Row],[Rank 6M]]+Table2[[#This Row],[Rank Sharpe]])/3</f>
        <v>369.66666666666669</v>
      </c>
    </row>
    <row r="358" spans="1:48" x14ac:dyDescent="0.3">
      <c r="A358" t="s">
        <v>291</v>
      </c>
      <c r="B358" t="s">
        <v>292</v>
      </c>
      <c r="C358" t="s">
        <v>3171</v>
      </c>
      <c r="D358" t="s">
        <v>37</v>
      </c>
      <c r="E358">
        <v>93883.131945079993</v>
      </c>
      <c r="F358">
        <v>1896.35</v>
      </c>
      <c r="G358">
        <v>8.2550844061915498</v>
      </c>
      <c r="H358">
        <f>(Table2[[#This Row],[1Y Return vs Nifty]]-AVERAGE(Table2[1Y Return vs Nifty]))/_xlfn.STDEV.P(Table2[1Y Return vs Nifty])</f>
        <v>-0.16278054079906532</v>
      </c>
      <c r="I358">
        <v>-4.1732641166228603</v>
      </c>
      <c r="J358">
        <f>(Table2[[#This Row],[1M Return vs Nifty]]-AVERAGE(Table2[1M Return vs Nifty]))/_xlfn.STDEV.P(Table2[1M Return vs Nifty])</f>
        <v>-0.35827720749721848</v>
      </c>
      <c r="K358">
        <v>13.344553460989401</v>
      </c>
      <c r="L358">
        <f>(Table2[[#This Row],[6M Return vs Nifty]]-AVERAGE(Table2[6M Return vs Nifty]))/_xlfn.STDEV.P(Table2[6M Return vs Nifty])</f>
        <v>0.16653146783112735</v>
      </c>
      <c r="M358">
        <v>-2.0119783809773</v>
      </c>
      <c r="N358">
        <f>(Table2[[#This Row],[1W Return vs Nifty]]-AVERAGE(Table2[1W Return vs Nifty]))/_xlfn.STDEV.P(Table2[1W Return vs Nifty])</f>
        <v>-0.79149259272561612</v>
      </c>
      <c r="O358">
        <v>1881.75</v>
      </c>
      <c r="P358">
        <v>1944.68916163219</v>
      </c>
      <c r="Q358">
        <v>1846.2058916918299</v>
      </c>
      <c r="R358">
        <v>59.486848614564003</v>
      </c>
      <c r="S358" s="1">
        <f>(Table2[[#This Row],[Close Price]]-Table2[[#This Row],[20D EMA]])/Table2[[#This Row],[20D EMA]]</f>
        <v>7.7587352198750679E-3</v>
      </c>
      <c r="T358" s="1">
        <f>(Table2[[#This Row],[Close Price]]-Table2[[#This Row],[50D EMA]])/Table2[[#This Row],[50D EMA]]</f>
        <v>-2.4857011899844565E-2</v>
      </c>
      <c r="U358" s="1">
        <f>(Table2[[#This Row],[Close Price]]-Table2[[#This Row],[200D EMA]])/Table2[[#This Row],[200D EMA]]</f>
        <v>2.7160626305996024E-2</v>
      </c>
      <c r="V358">
        <v>0.89494299397704702</v>
      </c>
      <c r="W358">
        <v>1834.1</v>
      </c>
      <c r="X358">
        <v>1900</v>
      </c>
      <c r="Y358">
        <v>1822.7</v>
      </c>
      <c r="Z358">
        <v>1900</v>
      </c>
      <c r="AA358">
        <v>1822.7</v>
      </c>
      <c r="AB358">
        <v>1900</v>
      </c>
      <c r="AC358" s="1">
        <f>(Table2[[#This Row],[Close Price]]/Table2[[#This Row],[Day Low]])-1</f>
        <v>3.3940352216345948E-2</v>
      </c>
      <c r="AD358" s="1">
        <f>(Table2[[#This Row],[Day High]]/Table2[[#This Row],[Close Price]])-1</f>
        <v>1.9247501779735554E-3</v>
      </c>
      <c r="AE358" s="1">
        <f>(Table2[[#This Row],[Close Price]]/Table2[[#This Row],[Current Week Low]])-1</f>
        <v>4.0407088385362222E-2</v>
      </c>
      <c r="AF358" s="1">
        <f>(Table2[[#This Row],[Current Week High]]/Table2[[#This Row],[Close Price]])-1</f>
        <v>1.9247501779735554E-3</v>
      </c>
      <c r="AG358" s="1">
        <f>(Table2[[#This Row],[Close Price]]/Table2[[#This Row],[Current Month Low]])-1</f>
        <v>4.0407088385362222E-2</v>
      </c>
      <c r="AH358" s="1">
        <f>(Table2[[#This Row],[Current Month High]]/Table2[[#This Row],[Close Price]])-1</f>
        <v>1.9247501779735554E-3</v>
      </c>
      <c r="AI358">
        <v>21.385820128140899</v>
      </c>
      <c r="AJ358">
        <v>40.107129663834499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-0.12</v>
      </c>
      <c r="AM358" t="s">
        <v>3218</v>
      </c>
      <c r="AN358">
        <v>1.51</v>
      </c>
      <c r="AO358" t="s">
        <v>3217</v>
      </c>
      <c r="AP358">
        <v>2.7418168067520001E-3</v>
      </c>
      <c r="AQ358">
        <f>(Table2[[#This Row],[Sharpe Ratio]]-AVERAGE(Table2[Sharpe Ratio]))/_xlfn.STDEV.P(Table2[Sharpe Ratio])</f>
        <v>-0.6616283059382001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359</v>
      </c>
      <c r="AT358">
        <f>_xlfn.RANK.AVG(Table2[[#This Row],[6M Return vs Nifty Z-Score]],Table2[6M Return vs Nifty Z-Score])</f>
        <v>240</v>
      </c>
      <c r="AU358">
        <f>_xlfn.RANK.AVG(Table2[[#This Row],[Sharpe Ratio Z-Score]],Table2[Sharpe Ratio Z-Score])</f>
        <v>512</v>
      </c>
      <c r="AV358">
        <f>(Table2[[#This Row],[Rank 1Y]]+Table2[[#This Row],[Rank 6M]]+Table2[[#This Row],[Rank Sharpe]])/3</f>
        <v>370.33333333333331</v>
      </c>
    </row>
    <row r="359" spans="1:48" x14ac:dyDescent="0.3">
      <c r="A359" t="s">
        <v>1618</v>
      </c>
      <c r="B359" t="s">
        <v>1619</v>
      </c>
      <c r="C359" t="s">
        <v>3175</v>
      </c>
      <c r="D359" t="s">
        <v>163</v>
      </c>
      <c r="E359">
        <v>5960.0194161199997</v>
      </c>
      <c r="F359">
        <v>657.65</v>
      </c>
      <c r="G359">
        <v>19.479790607581801</v>
      </c>
      <c r="H359">
        <f>(Table2[[#This Row],[1Y Return vs Nifty]]-AVERAGE(Table2[1Y Return vs Nifty]))/_xlfn.STDEV.P(Table2[1Y Return vs Nifty])</f>
        <v>5.6348427463465155E-2</v>
      </c>
      <c r="I359">
        <v>1.0865718258419901</v>
      </c>
      <c r="J359">
        <f>(Table2[[#This Row],[1M Return vs Nifty]]-AVERAGE(Table2[1M Return vs Nifty]))/_xlfn.STDEV.P(Table2[1M Return vs Nifty])</f>
        <v>0.19857153404404929</v>
      </c>
      <c r="K359">
        <v>9.1552814410262897</v>
      </c>
      <c r="L359">
        <f>(Table2[[#This Row],[6M Return vs Nifty]]-AVERAGE(Table2[6M Return vs Nifty]))/_xlfn.STDEV.P(Table2[6M Return vs Nifty])</f>
        <v>3.5775939987493045E-2</v>
      </c>
      <c r="M359">
        <v>1.7846324454706299</v>
      </c>
      <c r="N359">
        <f>(Table2[[#This Row],[1W Return vs Nifty]]-AVERAGE(Table2[1W Return vs Nifty]))/_xlfn.STDEV.P(Table2[1W Return vs Nifty])</f>
        <v>-4.261832773249212E-2</v>
      </c>
      <c r="O359">
        <v>639.89</v>
      </c>
      <c r="P359">
        <v>635.86852222032201</v>
      </c>
      <c r="Q359">
        <v>585.02242817847002</v>
      </c>
      <c r="R359">
        <v>60.655882422103403</v>
      </c>
      <c r="S359" s="1">
        <f>(Table2[[#This Row],[Close Price]]-Table2[[#This Row],[20D EMA]])/Table2[[#This Row],[20D EMA]]</f>
        <v>2.775477035115409E-2</v>
      </c>
      <c r="T359" s="1">
        <f>(Table2[[#This Row],[Close Price]]-Table2[[#This Row],[50D EMA]])/Table2[[#This Row],[50D EMA]]</f>
        <v>3.4254687908785816E-2</v>
      </c>
      <c r="U359" s="1">
        <f>(Table2[[#This Row],[Close Price]]-Table2[[#This Row],[200D EMA]])/Table2[[#This Row],[200D EMA]]</f>
        <v>0.1241449358576964</v>
      </c>
      <c r="V359">
        <v>0.86242570353396797</v>
      </c>
      <c r="W359">
        <v>654.25</v>
      </c>
      <c r="X359">
        <v>672.9</v>
      </c>
      <c r="Y359">
        <v>627.54999999999995</v>
      </c>
      <c r="Z359">
        <v>672.9</v>
      </c>
      <c r="AA359">
        <v>627.54999999999995</v>
      </c>
      <c r="AB359">
        <v>672.9</v>
      </c>
      <c r="AC359" s="1">
        <f>(Table2[[#This Row],[Close Price]]/Table2[[#This Row],[Day Low]])-1</f>
        <v>5.1967902178067238E-3</v>
      </c>
      <c r="AD359" s="1">
        <f>(Table2[[#This Row],[Day High]]/Table2[[#This Row],[Close Price]])-1</f>
        <v>2.3188626168934912E-2</v>
      </c>
      <c r="AE359" s="1">
        <f>(Table2[[#This Row],[Close Price]]/Table2[[#This Row],[Current Week Low]])-1</f>
        <v>4.7964305633017235E-2</v>
      </c>
      <c r="AF359" s="1">
        <f>(Table2[[#This Row],[Current Week High]]/Table2[[#This Row],[Close Price]])-1</f>
        <v>2.3188626168934912E-2</v>
      </c>
      <c r="AG359" s="1">
        <f>(Table2[[#This Row],[Close Price]]/Table2[[#This Row],[Current Month Low]])-1</f>
        <v>4.7964305633017235E-2</v>
      </c>
      <c r="AH359" s="1">
        <f>(Table2[[#This Row],[Current Month High]]/Table2[[#This Row],[Close Price]])-1</f>
        <v>2.3188626168934912E-2</v>
      </c>
      <c r="AI359">
        <v>9.7392229909526407</v>
      </c>
      <c r="AJ359">
        <v>64.597672381429106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0.03</v>
      </c>
      <c r="AM359" t="s">
        <v>3217</v>
      </c>
      <c r="AN359">
        <v>1.36</v>
      </c>
      <c r="AO359" t="s">
        <v>3217</v>
      </c>
      <c r="AQ359">
        <f>(Table2[[#This Row],[Sharpe Ratio]]-AVERAGE(Table2[Sharpe Ratio]))/_xlfn.STDEV.P(Table2[Sharpe Ratio])</f>
        <v>-0.69354145832708192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-0.44546388456456659</v>
      </c>
      <c r="AS359">
        <f>_xlfn.RANK.AVG(Table2[[#This Row],[1Y Return vs Nifty Z-Score]],Table2[1Y Return vs Nifty Z-Score])</f>
        <v>290</v>
      </c>
      <c r="AT359">
        <f>_xlfn.RANK.AVG(Table2[[#This Row],[6M Return vs Nifty Z-Score]],Table2[6M Return vs Nifty Z-Score])</f>
        <v>283</v>
      </c>
      <c r="AU359">
        <f>_xlfn.RANK.AVG(Table2[[#This Row],[Sharpe Ratio Z-Score]],Table2[Sharpe Ratio Z-Score])</f>
        <v>538.5</v>
      </c>
      <c r="AV359">
        <f>(Table2[[#This Row],[Rank 1Y]]+Table2[[#This Row],[Rank 6M]]+Table2[[#This Row],[Rank Sharpe]])/3</f>
        <v>370.5</v>
      </c>
    </row>
    <row r="360" spans="1:48" x14ac:dyDescent="0.3">
      <c r="A360" t="s">
        <v>1323</v>
      </c>
      <c r="B360" t="s">
        <v>1324</v>
      </c>
      <c r="C360" t="s">
        <v>3173</v>
      </c>
      <c r="D360" t="s">
        <v>960</v>
      </c>
      <c r="E360">
        <v>8844.6545000000006</v>
      </c>
      <c r="F360">
        <v>401.85</v>
      </c>
      <c r="G360">
        <v>-18.1304706185825</v>
      </c>
      <c r="H360">
        <f>(Table2[[#This Row],[1Y Return vs Nifty]]-AVERAGE(Table2[1Y Return vs Nifty]))/_xlfn.STDEV.P(Table2[1Y Return vs Nifty])</f>
        <v>-0.67787994258980855</v>
      </c>
      <c r="I360">
        <v>-4.4117659905647901</v>
      </c>
      <c r="J360">
        <f>(Table2[[#This Row],[1M Return vs Nifty]]-AVERAGE(Table2[1M Return vs Nifty]))/_xlfn.STDEV.P(Table2[1M Return vs Nifty])</f>
        <v>-0.38352694338490489</v>
      </c>
      <c r="K360">
        <v>15.619005535296999</v>
      </c>
      <c r="L360">
        <f>(Table2[[#This Row],[6M Return vs Nifty]]-AVERAGE(Table2[6M Return vs Nifty]))/_xlfn.STDEV.P(Table2[6M Return vs Nifty])</f>
        <v>0.23752164944596502</v>
      </c>
      <c r="M360">
        <v>3.9046251814117001</v>
      </c>
      <c r="N360">
        <f>(Table2[[#This Row],[1W Return vs Nifty]]-AVERAGE(Table2[1W Return vs Nifty]))/_xlfn.STDEV.P(Table2[1W Return vs Nifty])</f>
        <v>0.37554620755752088</v>
      </c>
      <c r="O360">
        <v>395.01</v>
      </c>
      <c r="P360">
        <v>409.75203434336402</v>
      </c>
      <c r="Q360">
        <v>394.91811911193901</v>
      </c>
      <c r="R360">
        <v>64.2869889932349</v>
      </c>
      <c r="S360" s="1">
        <f>(Table2[[#This Row],[Close Price]]-Table2[[#This Row],[20D EMA]])/Table2[[#This Row],[20D EMA]]</f>
        <v>1.7316017316017396E-2</v>
      </c>
      <c r="T360" s="1">
        <f>(Table2[[#This Row],[Close Price]]-Table2[[#This Row],[50D EMA]])/Table2[[#This Row],[50D EMA]]</f>
        <v>-1.928491790413479E-2</v>
      </c>
      <c r="U360" s="1">
        <f>(Table2[[#This Row],[Close Price]]-Table2[[#This Row],[200D EMA]])/Table2[[#This Row],[200D EMA]]</f>
        <v>1.7552704098887355E-2</v>
      </c>
      <c r="V360">
        <v>0.42752139552162</v>
      </c>
      <c r="W360">
        <v>401.9</v>
      </c>
      <c r="X360">
        <v>414</v>
      </c>
      <c r="Y360">
        <v>394.45</v>
      </c>
      <c r="Z360">
        <v>414</v>
      </c>
      <c r="AA360">
        <v>394.45</v>
      </c>
      <c r="AB360">
        <v>414</v>
      </c>
      <c r="AC360" s="1">
        <f>(Table2[[#This Row],[Close Price]]/Table2[[#This Row],[Day Low]])-1</f>
        <v>-1.2440905697919113E-4</v>
      </c>
      <c r="AD360" s="1">
        <f>(Table2[[#This Row],[Day High]]/Table2[[#This Row],[Close Price]])-1</f>
        <v>3.0235162374020019E-2</v>
      </c>
      <c r="AE360" s="1">
        <f>(Table2[[#This Row],[Close Price]]/Table2[[#This Row],[Current Week Low]])-1</f>
        <v>1.8760299150716309E-2</v>
      </c>
      <c r="AF360" s="1">
        <f>(Table2[[#This Row],[Current Week High]]/Table2[[#This Row],[Close Price]])-1</f>
        <v>3.0235162374020019E-2</v>
      </c>
      <c r="AG360" s="1">
        <f>(Table2[[#This Row],[Close Price]]/Table2[[#This Row],[Current Month Low]])-1</f>
        <v>1.8760299150716309E-2</v>
      </c>
      <c r="AH360" s="1">
        <f>(Table2[[#This Row],[Current Month High]]/Table2[[#This Row],[Close Price]])-1</f>
        <v>3.0235162374020019E-2</v>
      </c>
      <c r="AI360">
        <v>28.9038198332711</v>
      </c>
      <c r="AJ360">
        <v>50.224299065420503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-0.02</v>
      </c>
      <c r="AM360" t="s">
        <v>3218</v>
      </c>
      <c r="AN360">
        <v>6.6</v>
      </c>
      <c r="AO360" t="s">
        <v>3217</v>
      </c>
      <c r="AP360">
        <v>6.4828765046251E-2</v>
      </c>
      <c r="AQ360">
        <f>(Table2[[#This Row],[Sharpe Ratio]]-AVERAGE(Table2[Sharpe Ratio]))/_xlfn.STDEV.P(Table2[Sharpe Ratio])</f>
        <v>6.1027648189872385E-2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560</v>
      </c>
      <c r="AT360">
        <f>_xlfn.RANK.AVG(Table2[[#This Row],[6M Return vs Nifty Z-Score]],Table2[6M Return vs Nifty Z-Score])</f>
        <v>219</v>
      </c>
      <c r="AU360">
        <f>_xlfn.RANK.AVG(Table2[[#This Row],[Sharpe Ratio Z-Score]],Table2[Sharpe Ratio Z-Score])</f>
        <v>336</v>
      </c>
      <c r="AV360">
        <f>(Table2[[#This Row],[Rank 1Y]]+Table2[[#This Row],[Rank 6M]]+Table2[[#This Row],[Rank Sharpe]])/3</f>
        <v>371.66666666666669</v>
      </c>
    </row>
    <row r="361" spans="1:48" x14ac:dyDescent="0.3">
      <c r="A361" t="s">
        <v>909</v>
      </c>
      <c r="B361" t="s">
        <v>910</v>
      </c>
      <c r="C361" t="s">
        <v>3176</v>
      </c>
      <c r="D361" t="s">
        <v>217</v>
      </c>
      <c r="E361">
        <v>16843.701318989999</v>
      </c>
      <c r="F361">
        <v>692.9</v>
      </c>
      <c r="G361">
        <v>-1.55300059128975</v>
      </c>
      <c r="H361">
        <f>(Table2[[#This Row],[1Y Return vs Nifty]]-AVERAGE(Table2[1Y Return vs Nifty]))/_xlfn.STDEV.P(Table2[1Y Return vs Nifty])</f>
        <v>-0.35425419788802182</v>
      </c>
      <c r="I361">
        <v>-8.9396680140726499</v>
      </c>
      <c r="J361">
        <f>(Table2[[#This Row],[1M Return vs Nifty]]-AVERAGE(Table2[1M Return vs Nifty]))/_xlfn.STDEV.P(Table2[1M Return vs Nifty])</f>
        <v>-0.86288724495943647</v>
      </c>
      <c r="K361">
        <v>11.4519474793891</v>
      </c>
      <c r="L361">
        <f>(Table2[[#This Row],[6M Return vs Nifty]]-AVERAGE(Table2[6M Return vs Nifty]))/_xlfn.STDEV.P(Table2[6M Return vs Nifty])</f>
        <v>0.107459463686993</v>
      </c>
      <c r="M361">
        <v>1.9134431198395001</v>
      </c>
      <c r="N361">
        <f>(Table2[[#This Row],[1W Return vs Nifty]]-AVERAGE(Table2[1W Return vs Nifty]))/_xlfn.STDEV.P(Table2[1W Return vs Nifty])</f>
        <v>-1.7210667189758517E-2</v>
      </c>
      <c r="O361">
        <v>681.95</v>
      </c>
      <c r="P361">
        <v>691.86422152018804</v>
      </c>
      <c r="Q361">
        <v>651.40961514566004</v>
      </c>
      <c r="R361">
        <v>63.450627495968703</v>
      </c>
      <c r="S361" s="1">
        <f>(Table2[[#This Row],[Close Price]]-Table2[[#This Row],[20D EMA]])/Table2[[#This Row],[20D EMA]]</f>
        <v>1.6056895666837642E-2</v>
      </c>
      <c r="T361" s="1">
        <f>(Table2[[#This Row],[Close Price]]-Table2[[#This Row],[50D EMA]])/Table2[[#This Row],[50D EMA]]</f>
        <v>1.4970834559649433E-3</v>
      </c>
      <c r="U361" s="1">
        <f>(Table2[[#This Row],[Close Price]]-Table2[[#This Row],[200D EMA]])/Table2[[#This Row],[200D EMA]]</f>
        <v>6.3693233703746258E-2</v>
      </c>
      <c r="V361">
        <v>0.21590208053653101</v>
      </c>
      <c r="W361">
        <v>675.55</v>
      </c>
      <c r="X361">
        <v>707.45</v>
      </c>
      <c r="Y361">
        <v>675.55</v>
      </c>
      <c r="Z361">
        <v>707.45</v>
      </c>
      <c r="AA361">
        <v>675.55</v>
      </c>
      <c r="AB361">
        <v>707.45</v>
      </c>
      <c r="AC361" s="1">
        <f>(Table2[[#This Row],[Close Price]]/Table2[[#This Row],[Day Low]])-1</f>
        <v>2.5682776996521328E-2</v>
      </c>
      <c r="AD361" s="1">
        <f>(Table2[[#This Row],[Day High]]/Table2[[#This Row],[Close Price]])-1</f>
        <v>2.0998701111271556E-2</v>
      </c>
      <c r="AE361" s="1">
        <f>(Table2[[#This Row],[Close Price]]/Table2[[#This Row],[Current Week Low]])-1</f>
        <v>2.5682776996521328E-2</v>
      </c>
      <c r="AF361" s="1">
        <f>(Table2[[#This Row],[Current Week High]]/Table2[[#This Row],[Close Price]])-1</f>
        <v>2.0998701111271556E-2</v>
      </c>
      <c r="AG361" s="1">
        <f>(Table2[[#This Row],[Close Price]]/Table2[[#This Row],[Current Month Low]])-1</f>
        <v>2.5682776996521328E-2</v>
      </c>
      <c r="AH361" s="1">
        <f>(Table2[[#This Row],[Current Month High]]/Table2[[#This Row],[Close Price]])-1</f>
        <v>2.0998701111271556E-2</v>
      </c>
      <c r="AI361">
        <v>20.356472795497101</v>
      </c>
      <c r="AJ361">
        <v>38.1517296381218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7.0000000000000007E-2</v>
      </c>
      <c r="AM361" t="s">
        <v>3217</v>
      </c>
      <c r="AN361">
        <v>5.42</v>
      </c>
      <c r="AO361" t="s">
        <v>3217</v>
      </c>
      <c r="AP361">
        <v>3.1900022920779002E-2</v>
      </c>
      <c r="AQ361">
        <f>(Table2[[#This Row],[Sharpe Ratio]]-AVERAGE(Table2[Sharpe Ratio]))/_xlfn.STDEV.P(Table2[Sharpe Ratio])</f>
        <v>-0.32224375157561619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434</v>
      </c>
      <c r="AT361">
        <f>_xlfn.RANK.AVG(Table2[[#This Row],[6M Return vs Nifty Z-Score]],Table2[6M Return vs Nifty Z-Score])</f>
        <v>255</v>
      </c>
      <c r="AU361">
        <f>_xlfn.RANK.AVG(Table2[[#This Row],[Sharpe Ratio Z-Score]],Table2[Sharpe Ratio Z-Score])</f>
        <v>427</v>
      </c>
      <c r="AV361">
        <f>(Table2[[#This Row],[Rank 1Y]]+Table2[[#This Row],[Rank 6M]]+Table2[[#This Row],[Rank Sharpe]])/3</f>
        <v>372</v>
      </c>
    </row>
    <row r="362" spans="1:48" x14ac:dyDescent="0.3">
      <c r="A362" t="s">
        <v>956</v>
      </c>
      <c r="B362" t="s">
        <v>957</v>
      </c>
      <c r="C362" t="s">
        <v>3179</v>
      </c>
      <c r="D362" t="s">
        <v>784</v>
      </c>
      <c r="E362">
        <v>15997.223531879999</v>
      </c>
      <c r="F362">
        <v>1192.5999999999999</v>
      </c>
      <c r="G362">
        <v>-5.85421826415135E-2</v>
      </c>
      <c r="H362">
        <f>(Table2[[#This Row],[1Y Return vs Nifty]]-AVERAGE(Table2[1Y Return vs Nifty]))/_xlfn.STDEV.P(Table2[1Y Return vs Nifty])</f>
        <v>-0.32507934704357028</v>
      </c>
      <c r="I362">
        <v>-4.02278071513439</v>
      </c>
      <c r="J362">
        <f>(Table2[[#This Row],[1M Return vs Nifty]]-AVERAGE(Table2[1M Return vs Nifty]))/_xlfn.STDEV.P(Table2[1M Return vs Nifty])</f>
        <v>-0.34234581844662471</v>
      </c>
      <c r="K362">
        <v>-25.222993925146199</v>
      </c>
      <c r="L362">
        <f>(Table2[[#This Row],[6M Return vs Nifty]]-AVERAGE(Table2[6M Return vs Nifty]))/_xlfn.STDEV.P(Table2[6M Return vs Nifty])</f>
        <v>-1.0372385409144365</v>
      </c>
      <c r="M362">
        <v>-0.67724221327615697</v>
      </c>
      <c r="N362">
        <f>(Table2[[#This Row],[1W Return vs Nifty]]-AVERAGE(Table2[1W Return vs Nifty]))/_xlfn.STDEV.P(Table2[1W Return vs Nifty])</f>
        <v>-0.52821842209325209</v>
      </c>
      <c r="O362">
        <v>1167.96</v>
      </c>
      <c r="P362">
        <v>1199.8021200194501</v>
      </c>
      <c r="Q362">
        <v>1200.21937766154</v>
      </c>
      <c r="R362">
        <v>54.901435109484702</v>
      </c>
      <c r="S362" s="1">
        <f>(Table2[[#This Row],[Close Price]]-Table2[[#This Row],[20D EMA]])/Table2[[#This Row],[20D EMA]]</f>
        <v>2.1096612897701865E-2</v>
      </c>
      <c r="T362" s="1">
        <f>(Table2[[#This Row],[Close Price]]-Table2[[#This Row],[50D EMA]])/Table2[[#This Row],[50D EMA]]</f>
        <v>-6.0027565373308349E-3</v>
      </c>
      <c r="U362" s="1">
        <f>(Table2[[#This Row],[Close Price]]-Table2[[#This Row],[200D EMA]])/Table2[[#This Row],[200D EMA]]</f>
        <v>-6.34832081813689E-3</v>
      </c>
      <c r="V362">
        <v>0.79225408071319803</v>
      </c>
      <c r="W362">
        <v>1183</v>
      </c>
      <c r="X362">
        <v>1198.95</v>
      </c>
      <c r="Y362">
        <v>1183</v>
      </c>
      <c r="Z362">
        <v>1210.95</v>
      </c>
      <c r="AA362">
        <v>1183</v>
      </c>
      <c r="AB362">
        <v>1210.95</v>
      </c>
      <c r="AC362" s="1">
        <f>(Table2[[#This Row],[Close Price]]/Table2[[#This Row],[Day Low]])-1</f>
        <v>8.1149619611158297E-3</v>
      </c>
      <c r="AD362" s="1">
        <f>(Table2[[#This Row],[Day High]]/Table2[[#This Row],[Close Price]])-1</f>
        <v>5.3245010900555556E-3</v>
      </c>
      <c r="AE362" s="1">
        <f>(Table2[[#This Row],[Close Price]]/Table2[[#This Row],[Current Week Low]])-1</f>
        <v>8.1149619611158297E-3</v>
      </c>
      <c r="AF362" s="1">
        <f>(Table2[[#This Row],[Current Week High]]/Table2[[#This Row],[Close Price]])-1</f>
        <v>1.5386550394097087E-2</v>
      </c>
      <c r="AG362" s="1">
        <f>(Table2[[#This Row],[Close Price]]/Table2[[#This Row],[Current Month Low]])-1</f>
        <v>8.1149619611158297E-3</v>
      </c>
      <c r="AH362" s="1">
        <f>(Table2[[#This Row],[Current Month High]]/Table2[[#This Row],[Close Price]])-1</f>
        <v>1.5386550394097087E-2</v>
      </c>
      <c r="AI362">
        <v>59.060036894180797</v>
      </c>
      <c r="AJ362">
        <v>52.721219106159502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-0.04</v>
      </c>
      <c r="AM362" t="s">
        <v>3218</v>
      </c>
      <c r="AN362">
        <v>9.06</v>
      </c>
      <c r="AO362" t="s">
        <v>3217</v>
      </c>
      <c r="AP362">
        <v>0.23381397141059099</v>
      </c>
      <c r="AQ362">
        <f>(Table2[[#This Row],[Sharpe Ratio]]-AVERAGE(Table2[Sharpe Ratio]))/_xlfn.STDEV.P(Table2[Sharpe Ratio])</f>
        <v>2.0279171314301063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426</v>
      </c>
      <c r="AT362">
        <f>_xlfn.RANK.AVG(Table2[[#This Row],[6M Return vs Nifty Z-Score]],Table2[6M Return vs Nifty Z-Score])</f>
        <v>677</v>
      </c>
      <c r="AU362">
        <f>_xlfn.RANK.AVG(Table2[[#This Row],[Sharpe Ratio Z-Score]],Table2[Sharpe Ratio Z-Score])</f>
        <v>13</v>
      </c>
      <c r="AV362">
        <f>(Table2[[#This Row],[Rank 1Y]]+Table2[[#This Row],[Rank 6M]]+Table2[[#This Row],[Rank Sharpe]])/3</f>
        <v>372</v>
      </c>
    </row>
    <row r="363" spans="1:48" x14ac:dyDescent="0.3">
      <c r="A363" t="s">
        <v>1144</v>
      </c>
      <c r="B363" t="s">
        <v>1145</v>
      </c>
      <c r="C363" t="s">
        <v>3182</v>
      </c>
      <c r="D363" t="s">
        <v>458</v>
      </c>
      <c r="E363">
        <v>11067.850276609999</v>
      </c>
      <c r="F363">
        <v>234.28</v>
      </c>
      <c r="G363">
        <v>29.558253456571499</v>
      </c>
      <c r="H363">
        <f>(Table2[[#This Row],[1Y Return vs Nifty]]-AVERAGE(Table2[1Y Return vs Nifty]))/_xlfn.STDEV.P(Table2[1Y Return vs Nifty])</f>
        <v>0.25310040708301379</v>
      </c>
      <c r="I363">
        <v>5.9300251445685896</v>
      </c>
      <c r="J363">
        <f>(Table2[[#This Row],[1M Return vs Nifty]]-AVERAGE(Table2[1M Return vs Nifty]))/_xlfn.STDEV.P(Table2[1M Return vs Nifty])</f>
        <v>0.7113386459366855</v>
      </c>
      <c r="K363">
        <v>-14.7433891109517</v>
      </c>
      <c r="L363">
        <f>(Table2[[#This Row],[6M Return vs Nifty]]-AVERAGE(Table2[6M Return vs Nifty]))/_xlfn.STDEV.P(Table2[6M Return vs Nifty])</f>
        <v>-0.71014919160912215</v>
      </c>
      <c r="M363">
        <v>4.1189671333403197</v>
      </c>
      <c r="N363">
        <f>(Table2[[#This Row],[1W Return vs Nifty]]-AVERAGE(Table2[1W Return vs Nifty]))/_xlfn.STDEV.P(Table2[1W Return vs Nifty])</f>
        <v>0.41782474993261937</v>
      </c>
      <c r="O363">
        <v>225.19</v>
      </c>
      <c r="P363">
        <v>230.883516279216</v>
      </c>
      <c r="Q363">
        <v>230.201570548462</v>
      </c>
      <c r="R363">
        <v>71.772222757878694</v>
      </c>
      <c r="S363" s="1">
        <f>(Table2[[#This Row],[Close Price]]-Table2[[#This Row],[20D EMA]])/Table2[[#This Row],[20D EMA]]</f>
        <v>4.0365913228829008E-2</v>
      </c>
      <c r="T363" s="1">
        <f>(Table2[[#This Row],[Close Price]]-Table2[[#This Row],[50D EMA]])/Table2[[#This Row],[50D EMA]]</f>
        <v>1.4710810782509529E-2</v>
      </c>
      <c r="U363" s="1">
        <f>(Table2[[#This Row],[Close Price]]-Table2[[#This Row],[200D EMA]])/Table2[[#This Row],[200D EMA]]</f>
        <v>1.7716775093328085E-2</v>
      </c>
      <c r="V363">
        <v>1.05858490940302</v>
      </c>
      <c r="W363">
        <v>233.6</v>
      </c>
      <c r="X363">
        <v>240.7</v>
      </c>
      <c r="Y363">
        <v>231.78</v>
      </c>
      <c r="Z363">
        <v>240.7</v>
      </c>
      <c r="AA363">
        <v>231.78</v>
      </c>
      <c r="AB363">
        <v>240.7</v>
      </c>
      <c r="AC363" s="1">
        <f>(Table2[[#This Row],[Close Price]]/Table2[[#This Row],[Day Low]])-1</f>
        <v>2.9109589041096395E-3</v>
      </c>
      <c r="AD363" s="1">
        <f>(Table2[[#This Row],[Day High]]/Table2[[#This Row],[Close Price]])-1</f>
        <v>2.7403107392863113E-2</v>
      </c>
      <c r="AE363" s="1">
        <f>(Table2[[#This Row],[Close Price]]/Table2[[#This Row],[Current Week Low]])-1</f>
        <v>1.0786090258003256E-2</v>
      </c>
      <c r="AF363" s="1">
        <f>(Table2[[#This Row],[Current Week High]]/Table2[[#This Row],[Close Price]])-1</f>
        <v>2.7403107392863113E-2</v>
      </c>
      <c r="AG363" s="1">
        <f>(Table2[[#This Row],[Close Price]]/Table2[[#This Row],[Current Month Low]])-1</f>
        <v>1.0786090258003256E-2</v>
      </c>
      <c r="AH363" s="1">
        <f>(Table2[[#This Row],[Current Month High]]/Table2[[#This Row],[Close Price]])-1</f>
        <v>2.7403107392863113E-2</v>
      </c>
      <c r="AI363">
        <v>63.991804678162801</v>
      </c>
      <c r="AJ363">
        <v>57.977073499662801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0.02</v>
      </c>
      <c r="AM363" t="s">
        <v>3217</v>
      </c>
      <c r="AN363">
        <v>12.37</v>
      </c>
      <c r="AO363" t="s">
        <v>3217</v>
      </c>
      <c r="AP363">
        <v>7.3156499883739998E-2</v>
      </c>
      <c r="AQ363">
        <f>(Table2[[#This Row],[Sharpe Ratio]]-AVERAGE(Table2[Sharpe Ratio]))/_xlfn.STDEV.P(Table2[Sharpe Ratio])</f>
        <v>0.15795763646207037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229</v>
      </c>
      <c r="AT363">
        <f>_xlfn.RANK.AVG(Table2[[#This Row],[6M Return vs Nifty Z-Score]],Table2[6M Return vs Nifty Z-Score])</f>
        <v>579</v>
      </c>
      <c r="AU363">
        <f>_xlfn.RANK.AVG(Table2[[#This Row],[Sharpe Ratio Z-Score]],Table2[Sharpe Ratio Z-Score])</f>
        <v>308</v>
      </c>
      <c r="AV363">
        <f>(Table2[[#This Row],[Rank 1Y]]+Table2[[#This Row],[Rank 6M]]+Table2[[#This Row],[Rank Sharpe]])/3</f>
        <v>372</v>
      </c>
    </row>
    <row r="364" spans="1:48" x14ac:dyDescent="0.3">
      <c r="A364" t="s">
        <v>311</v>
      </c>
      <c r="B364" t="s">
        <v>312</v>
      </c>
      <c r="C364" t="s">
        <v>3182</v>
      </c>
      <c r="D364" t="s">
        <v>46</v>
      </c>
      <c r="E364">
        <v>88283.597934671998</v>
      </c>
      <c r="F364">
        <v>83.61</v>
      </c>
      <c r="G364">
        <v>13.536073857294699</v>
      </c>
      <c r="H364">
        <f>(Table2[[#This Row],[1Y Return vs Nifty]]-AVERAGE(Table2[1Y Return vs Nifty]))/_xlfn.STDEV.P(Table2[1Y Return vs Nifty])</f>
        <v>-5.968494532751422E-2</v>
      </c>
      <c r="I364">
        <v>3.9778077796402602</v>
      </c>
      <c r="J364">
        <f>(Table2[[#This Row],[1M Return vs Nifty]]-AVERAGE(Table2[1M Return vs Nifty]))/_xlfn.STDEV.P(Table2[1M Return vs Nifty])</f>
        <v>0.50466113835535187</v>
      </c>
      <c r="K364">
        <v>-10.4406298586832</v>
      </c>
      <c r="L364">
        <f>(Table2[[#This Row],[6M Return vs Nifty]]-AVERAGE(Table2[6M Return vs Nifty]))/_xlfn.STDEV.P(Table2[6M Return vs Nifty])</f>
        <v>-0.57585150109548411</v>
      </c>
      <c r="M364">
        <v>3.2198044265327601</v>
      </c>
      <c r="N364">
        <f>(Table2[[#This Row],[1W Return vs Nifty]]-AVERAGE(Table2[1W Return vs Nifty]))/_xlfn.STDEV.P(Table2[1W Return vs Nifty])</f>
        <v>0.24046661607307721</v>
      </c>
      <c r="O364">
        <v>81.2</v>
      </c>
      <c r="P364">
        <v>83.801204593676005</v>
      </c>
      <c r="Q364">
        <v>84.423823141275307</v>
      </c>
      <c r="R364">
        <v>67.512867539849694</v>
      </c>
      <c r="S364" s="1">
        <f>(Table2[[#This Row],[Close Price]]-Table2[[#This Row],[20D EMA]])/Table2[[#This Row],[20D EMA]]</f>
        <v>2.9679802955664983E-2</v>
      </c>
      <c r="T364" s="1">
        <f>(Table2[[#This Row],[Close Price]]-Table2[[#This Row],[50D EMA]])/Table2[[#This Row],[50D EMA]]</f>
        <v>-2.2816449310375936E-3</v>
      </c>
      <c r="U364" s="1">
        <f>(Table2[[#This Row],[Close Price]]-Table2[[#This Row],[200D EMA]])/Table2[[#This Row],[200D EMA]]</f>
        <v>-9.6397333240103439E-3</v>
      </c>
      <c r="V364">
        <v>1.20127646859245</v>
      </c>
      <c r="W364">
        <v>83.3</v>
      </c>
      <c r="X364">
        <v>84.18</v>
      </c>
      <c r="Y364">
        <v>82.29</v>
      </c>
      <c r="Z364">
        <v>84.18</v>
      </c>
      <c r="AA364">
        <v>82.29</v>
      </c>
      <c r="AB364">
        <v>84.18</v>
      </c>
      <c r="AC364" s="1">
        <f>(Table2[[#This Row],[Close Price]]/Table2[[#This Row],[Day Low]])-1</f>
        <v>3.7214885954381938E-3</v>
      </c>
      <c r="AD364" s="1">
        <f>(Table2[[#This Row],[Day High]]/Table2[[#This Row],[Close Price]])-1</f>
        <v>6.8173663437389731E-3</v>
      </c>
      <c r="AE364" s="1">
        <f>(Table2[[#This Row],[Close Price]]/Table2[[#This Row],[Current Week Low]])-1</f>
        <v>1.6040831206707962E-2</v>
      </c>
      <c r="AF364" s="1">
        <f>(Table2[[#This Row],[Current Week High]]/Table2[[#This Row],[Close Price]])-1</f>
        <v>6.8173663437389731E-3</v>
      </c>
      <c r="AG364" s="1">
        <f>(Table2[[#This Row],[Close Price]]/Table2[[#This Row],[Current Month Low]])-1</f>
        <v>1.6040831206707962E-2</v>
      </c>
      <c r="AH364" s="1">
        <f>(Table2[[#This Row],[Current Month High]]/Table2[[#This Row],[Close Price]])-1</f>
        <v>6.8173663437389731E-3</v>
      </c>
      <c r="AI364">
        <v>24.088027747877</v>
      </c>
      <c r="AJ364">
        <v>42.314893617021198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-0.06</v>
      </c>
      <c r="AM364" t="s">
        <v>3218</v>
      </c>
      <c r="AN364">
        <v>10</v>
      </c>
      <c r="AO364" t="s">
        <v>3217</v>
      </c>
      <c r="AP364">
        <v>8.9213935423256993E-2</v>
      </c>
      <c r="AQ364">
        <f>(Table2[[#This Row],[Sharpe Ratio]]-AVERAGE(Table2[Sharpe Ratio]))/_xlfn.STDEV.P(Table2[Sharpe Ratio])</f>
        <v>0.3448568436174535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325</v>
      </c>
      <c r="AT364">
        <f>_xlfn.RANK.AVG(Table2[[#This Row],[6M Return vs Nifty Z-Score]],Table2[6M Return vs Nifty Z-Score])</f>
        <v>531</v>
      </c>
      <c r="AU364">
        <f>_xlfn.RANK.AVG(Table2[[#This Row],[Sharpe Ratio Z-Score]],Table2[Sharpe Ratio Z-Score])</f>
        <v>261</v>
      </c>
      <c r="AV364">
        <f>(Table2[[#This Row],[Rank 1Y]]+Table2[[#This Row],[Rank 6M]]+Table2[[#This Row],[Rank Sharpe]])/3</f>
        <v>372.33333333333331</v>
      </c>
    </row>
    <row r="365" spans="1:48" x14ac:dyDescent="0.3">
      <c r="A365" t="s">
        <v>76</v>
      </c>
      <c r="B365" t="s">
        <v>77</v>
      </c>
      <c r="C365" t="s">
        <v>3170</v>
      </c>
      <c r="D365" t="s">
        <v>21</v>
      </c>
      <c r="E365">
        <v>304840.84314446</v>
      </c>
      <c r="F365">
        <v>292.27999999999997</v>
      </c>
      <c r="G365">
        <v>22.798526566437602</v>
      </c>
      <c r="H365">
        <f>(Table2[[#This Row],[1Y Return vs Nifty]]-AVERAGE(Table2[1Y Return vs Nifty]))/_xlfn.STDEV.P(Table2[1Y Return vs Nifty])</f>
        <v>0.12113686589134659</v>
      </c>
      <c r="I365">
        <v>5.5662373793801896</v>
      </c>
      <c r="J365">
        <f>(Table2[[#This Row],[1M Return vs Nifty]]-AVERAGE(Table2[1M Return vs Nifty]))/_xlfn.STDEV.P(Table2[1M Return vs Nifty])</f>
        <v>0.67282513307256742</v>
      </c>
      <c r="K365">
        <v>26.4988201289869</v>
      </c>
      <c r="L365">
        <f>(Table2[[#This Row],[6M Return vs Nifty]]-AVERAGE(Table2[6M Return vs Nifty]))/_xlfn.STDEV.P(Table2[6M Return vs Nifty])</f>
        <v>0.57710234348056377</v>
      </c>
      <c r="M365">
        <v>-1.1539592136102099</v>
      </c>
      <c r="N365">
        <f>(Table2[[#This Row],[1W Return vs Nifty]]-AVERAGE(Table2[1W Return vs Nifty]))/_xlfn.STDEV.P(Table2[1W Return vs Nifty])</f>
        <v>-0.62224994377252241</v>
      </c>
      <c r="O365">
        <v>285.08999999999997</v>
      </c>
      <c r="P365">
        <v>276.72858146277702</v>
      </c>
      <c r="Q365">
        <v>256.099116538798</v>
      </c>
      <c r="R365">
        <v>60.617400213137103</v>
      </c>
      <c r="S365" s="1">
        <f>(Table2[[#This Row],[Close Price]]-Table2[[#This Row],[20D EMA]])/Table2[[#This Row],[20D EMA]]</f>
        <v>2.5220105931460235E-2</v>
      </c>
      <c r="T365" s="1">
        <f>(Table2[[#This Row],[Close Price]]-Table2[[#This Row],[50D EMA]])/Table2[[#This Row],[50D EMA]]</f>
        <v>5.6197370199416105E-2</v>
      </c>
      <c r="U365" s="1">
        <f>(Table2[[#This Row],[Close Price]]-Table2[[#This Row],[200D EMA]])/Table2[[#This Row],[200D EMA]]</f>
        <v>0.14127687728950331</v>
      </c>
      <c r="V365">
        <v>0.90290926613634803</v>
      </c>
      <c r="W365">
        <v>289.3</v>
      </c>
      <c r="X365">
        <v>296.2</v>
      </c>
      <c r="Y365">
        <v>289.10000000000002</v>
      </c>
      <c r="Z365">
        <v>296.2</v>
      </c>
      <c r="AA365">
        <v>289.10000000000002</v>
      </c>
      <c r="AB365">
        <v>296.2</v>
      </c>
      <c r="AC365" s="1">
        <f>(Table2[[#This Row],[Close Price]]/Table2[[#This Row],[Day Low]])-1</f>
        <v>1.0300725890079354E-2</v>
      </c>
      <c r="AD365" s="1">
        <f>(Table2[[#This Row],[Day High]]/Table2[[#This Row],[Close Price]])-1</f>
        <v>1.3411796907075502E-2</v>
      </c>
      <c r="AE365" s="1">
        <f>(Table2[[#This Row],[Close Price]]/Table2[[#This Row],[Current Week Low]])-1</f>
        <v>1.0999654098927447E-2</v>
      </c>
      <c r="AF365" s="1">
        <f>(Table2[[#This Row],[Current Week High]]/Table2[[#This Row],[Close Price]])-1</f>
        <v>1.3411796907075502E-2</v>
      </c>
      <c r="AG365" s="1">
        <f>(Table2[[#This Row],[Close Price]]/Table2[[#This Row],[Current Month Low]])-1</f>
        <v>1.0999654098927447E-2</v>
      </c>
      <c r="AH365" s="1">
        <f>(Table2[[#This Row],[Current Month High]]/Table2[[#This Row],[Close Price]])-1</f>
        <v>1.3411796907075502E-2</v>
      </c>
      <c r="AI365">
        <v>1.9570275078691599</v>
      </c>
      <c r="AJ365">
        <v>45.376771947276701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0.09</v>
      </c>
      <c r="AM365" t="s">
        <v>3217</v>
      </c>
      <c r="AN365">
        <v>2.5099999999999998</v>
      </c>
      <c r="AO365" t="s">
        <v>3217</v>
      </c>
      <c r="AP365">
        <v>-7.5725710310306005E-2</v>
      </c>
      <c r="AQ365">
        <f>(Table2[[#This Row],[Sharpe Ratio]]-AVERAGE(Table2[Sharpe Ratio]))/_xlfn.STDEV.P(Table2[Sharpe Ratio])</f>
        <v>-1.5749446676654604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-0.82613026899350506</v>
      </c>
      <c r="AS365">
        <f>_xlfn.RANK.AVG(Table2[[#This Row],[1Y Return vs Nifty Z-Score]],Table2[1Y Return vs Nifty Z-Score])</f>
        <v>270</v>
      </c>
      <c r="AT365">
        <f>_xlfn.RANK.AVG(Table2[[#This Row],[6M Return vs Nifty Z-Score]],Table2[6M Return vs Nifty Z-Score])</f>
        <v>155</v>
      </c>
      <c r="AU365">
        <f>_xlfn.RANK.AVG(Table2[[#This Row],[Sharpe Ratio Z-Score]],Table2[Sharpe Ratio Z-Score])</f>
        <v>693</v>
      </c>
      <c r="AV365">
        <f>(Table2[[#This Row],[Rank 1Y]]+Table2[[#This Row],[Rank 6M]]+Table2[[#This Row],[Rank Sharpe]])/3</f>
        <v>372.66666666666669</v>
      </c>
    </row>
    <row r="366" spans="1:48" x14ac:dyDescent="0.3">
      <c r="A366" t="s">
        <v>202</v>
      </c>
      <c r="B366" t="s">
        <v>203</v>
      </c>
      <c r="C366" t="s">
        <v>3175</v>
      </c>
      <c r="D366" t="s">
        <v>51</v>
      </c>
      <c r="E366">
        <v>123879.68260212</v>
      </c>
      <c r="F366">
        <v>1533.9</v>
      </c>
      <c r="G366">
        <v>5.4218617694891904</v>
      </c>
      <c r="H366">
        <f>(Table2[[#This Row],[1Y Return vs Nifty]]-AVERAGE(Table2[1Y Return vs Nifty]))/_xlfn.STDEV.P(Table2[1Y Return vs Nifty])</f>
        <v>-0.21809077717404848</v>
      </c>
      <c r="I366">
        <v>-5.0079551787848997</v>
      </c>
      <c r="J366">
        <f>(Table2[[#This Row],[1M Return vs Nifty]]-AVERAGE(Table2[1M Return vs Nifty]))/_xlfn.STDEV.P(Table2[1M Return vs Nifty])</f>
        <v>-0.44664434910104267</v>
      </c>
      <c r="K366">
        <v>0.48584611743711098</v>
      </c>
      <c r="L366">
        <f>(Table2[[#This Row],[6M Return vs Nifty]]-AVERAGE(Table2[6M Return vs Nifty]))/_xlfn.STDEV.P(Table2[6M Return vs Nifty])</f>
        <v>-0.23481441233155581</v>
      </c>
      <c r="M366">
        <v>-1.2577285288589699</v>
      </c>
      <c r="N366">
        <f>(Table2[[#This Row],[1W Return vs Nifty]]-AVERAGE(Table2[1W Return vs Nifty]))/_xlfn.STDEV.P(Table2[1W Return vs Nifty])</f>
        <v>-0.64271824385332366</v>
      </c>
      <c r="O366">
        <v>1516.37</v>
      </c>
      <c r="P366">
        <v>1541.4477121091099</v>
      </c>
      <c r="Q366">
        <v>1490.6796144034899</v>
      </c>
      <c r="R366">
        <v>58.658786413236001</v>
      </c>
      <c r="S366" s="1">
        <f>(Table2[[#This Row],[Close Price]]-Table2[[#This Row],[20D EMA]])/Table2[[#This Row],[20D EMA]]</f>
        <v>1.1560503043452589E-2</v>
      </c>
      <c r="T366" s="1">
        <f>(Table2[[#This Row],[Close Price]]-Table2[[#This Row],[50D EMA]])/Table2[[#This Row],[50D EMA]]</f>
        <v>-4.8965086845421295E-3</v>
      </c>
      <c r="U366" s="1">
        <f>(Table2[[#This Row],[Close Price]]-Table2[[#This Row],[200D EMA]])/Table2[[#This Row],[200D EMA]]</f>
        <v>2.8993745657282098E-2</v>
      </c>
      <c r="V366">
        <v>1.1047164749640901</v>
      </c>
      <c r="W366">
        <v>1508.5</v>
      </c>
      <c r="X366">
        <v>1549.4</v>
      </c>
      <c r="Y366">
        <v>1504.3</v>
      </c>
      <c r="Z366">
        <v>1549.4</v>
      </c>
      <c r="AA366">
        <v>1504.3</v>
      </c>
      <c r="AB366">
        <v>1549.4</v>
      </c>
      <c r="AC366" s="1">
        <f>(Table2[[#This Row],[Close Price]]/Table2[[#This Row],[Day Low]])-1</f>
        <v>1.6837918462048407E-2</v>
      </c>
      <c r="AD366" s="1">
        <f>(Table2[[#This Row],[Day High]]/Table2[[#This Row],[Close Price]])-1</f>
        <v>1.0104961209987717E-2</v>
      </c>
      <c r="AE366" s="1">
        <f>(Table2[[#This Row],[Close Price]]/Table2[[#This Row],[Current Week Low]])-1</f>
        <v>1.9676926145050899E-2</v>
      </c>
      <c r="AF366" s="1">
        <f>(Table2[[#This Row],[Current Week High]]/Table2[[#This Row],[Close Price]])-1</f>
        <v>1.0104961209987717E-2</v>
      </c>
      <c r="AG366" s="1">
        <f>(Table2[[#This Row],[Close Price]]/Table2[[#This Row],[Current Month Low]])-1</f>
        <v>1.9676926145050899E-2</v>
      </c>
      <c r="AH366" s="1">
        <f>(Table2[[#This Row],[Current Month High]]/Table2[[#This Row],[Close Price]])-1</f>
        <v>1.0104961209987717E-2</v>
      </c>
      <c r="AI366">
        <v>10.9622530803833</v>
      </c>
      <c r="AJ366">
        <v>28.672091267511099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-0.03</v>
      </c>
      <c r="AM366" t="s">
        <v>3218</v>
      </c>
      <c r="AN366">
        <v>1.88</v>
      </c>
      <c r="AO366" t="s">
        <v>3217</v>
      </c>
      <c r="AP366">
        <v>5.770010702529E-2</v>
      </c>
      <c r="AQ366">
        <f>(Table2[[#This Row],[Sharpe Ratio]]-AVERAGE(Table2[Sharpe Ratio]))/_xlfn.STDEV.P(Table2[Sharpe Ratio])</f>
        <v>-2.1945783583875847E-2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377</v>
      </c>
      <c r="AT366">
        <f>_xlfn.RANK.AVG(Table2[[#This Row],[6M Return vs Nifty Z-Score]],Table2[6M Return vs Nifty Z-Score])</f>
        <v>379</v>
      </c>
      <c r="AU366">
        <f>_xlfn.RANK.AVG(Table2[[#This Row],[Sharpe Ratio Z-Score]],Table2[Sharpe Ratio Z-Score])</f>
        <v>364</v>
      </c>
      <c r="AV366">
        <f>(Table2[[#This Row],[Rank 1Y]]+Table2[[#This Row],[Rank 6M]]+Table2[[#This Row],[Rank Sharpe]])/3</f>
        <v>373.33333333333331</v>
      </c>
    </row>
    <row r="367" spans="1:48" x14ac:dyDescent="0.3">
      <c r="A367" t="s">
        <v>371</v>
      </c>
      <c r="B367" t="s">
        <v>372</v>
      </c>
      <c r="C367" t="s">
        <v>3182</v>
      </c>
      <c r="D367" t="s">
        <v>91</v>
      </c>
      <c r="E367">
        <v>66638.959305440003</v>
      </c>
      <c r="F367">
        <v>321.7</v>
      </c>
      <c r="G367">
        <v>27.170689922822</v>
      </c>
      <c r="H367">
        <f>(Table2[[#This Row],[1Y Return vs Nifty]]-AVERAGE(Table2[1Y Return vs Nifty]))/_xlfn.STDEV.P(Table2[1Y Return vs Nifty])</f>
        <v>0.20649033779256148</v>
      </c>
      <c r="I367">
        <v>-1.5394980604677599</v>
      </c>
      <c r="J367">
        <f>(Table2[[#This Row],[1M Return vs Nifty]]-AVERAGE(Table2[1M Return vs Nifty]))/_xlfn.STDEV.P(Table2[1M Return vs Nifty])</f>
        <v>-7.9445447357415142E-2</v>
      </c>
      <c r="K367">
        <v>3.6635037192022102</v>
      </c>
      <c r="L367">
        <f>(Table2[[#This Row],[6M Return vs Nifty]]-AVERAGE(Table2[6M Return vs Nifty]))/_xlfn.STDEV.P(Table2[6M Return vs Nifty])</f>
        <v>-0.13563338635731237</v>
      </c>
      <c r="M367">
        <v>2.9711509315637898</v>
      </c>
      <c r="N367">
        <f>(Table2[[#This Row],[1W Return vs Nifty]]-AVERAGE(Table2[1W Return vs Nifty]))/_xlfn.STDEV.P(Table2[1W Return vs Nifty])</f>
        <v>0.19142018708813027</v>
      </c>
      <c r="O367">
        <v>308.74</v>
      </c>
      <c r="P367">
        <v>312.10519765839001</v>
      </c>
      <c r="Q367">
        <v>286.379554013654</v>
      </c>
      <c r="R367">
        <v>75.755689028777397</v>
      </c>
      <c r="S367" s="1">
        <f>(Table2[[#This Row],[Close Price]]-Table2[[#This Row],[20D EMA]])/Table2[[#This Row],[20D EMA]]</f>
        <v>4.1977068083176715E-2</v>
      </c>
      <c r="T367" s="1">
        <f>(Table2[[#This Row],[Close Price]]-Table2[[#This Row],[50D EMA]])/Table2[[#This Row],[50D EMA]]</f>
        <v>3.0742206197129154E-2</v>
      </c>
      <c r="U367" s="1">
        <f>(Table2[[#This Row],[Close Price]]-Table2[[#This Row],[200D EMA]])/Table2[[#This Row],[200D EMA]]</f>
        <v>0.12333438435574202</v>
      </c>
      <c r="V367">
        <v>0.57557359283375498</v>
      </c>
      <c r="W367">
        <v>315.95</v>
      </c>
      <c r="X367">
        <v>324.95</v>
      </c>
      <c r="Y367">
        <v>310.39999999999998</v>
      </c>
      <c r="Z367">
        <v>324.95</v>
      </c>
      <c r="AA367">
        <v>310.39999999999998</v>
      </c>
      <c r="AB367">
        <v>324.95</v>
      </c>
      <c r="AC367" s="1">
        <f>(Table2[[#This Row],[Close Price]]/Table2[[#This Row],[Day Low]])-1</f>
        <v>1.8199082133248945E-2</v>
      </c>
      <c r="AD367" s="1">
        <f>(Table2[[#This Row],[Day High]]/Table2[[#This Row],[Close Price]])-1</f>
        <v>1.0102580043518827E-2</v>
      </c>
      <c r="AE367" s="1">
        <f>(Table2[[#This Row],[Close Price]]/Table2[[#This Row],[Current Week Low]])-1</f>
        <v>3.6404639175257714E-2</v>
      </c>
      <c r="AF367" s="1">
        <f>(Table2[[#This Row],[Current Week High]]/Table2[[#This Row],[Close Price]])-1</f>
        <v>1.0102580043518827E-2</v>
      </c>
      <c r="AG367" s="1">
        <f>(Table2[[#This Row],[Close Price]]/Table2[[#This Row],[Current Month Low]])-1</f>
        <v>3.6404639175257714E-2</v>
      </c>
      <c r="AH367" s="1">
        <f>(Table2[[#This Row],[Current Month High]]/Table2[[#This Row],[Close Price]])-1</f>
        <v>1.0102580043518827E-2</v>
      </c>
      <c r="AI367">
        <v>12.2008082064034</v>
      </c>
      <c r="AJ367">
        <v>59.257425742574199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0.04</v>
      </c>
      <c r="AM367" t="s">
        <v>3217</v>
      </c>
      <c r="AN367">
        <v>10.51</v>
      </c>
      <c r="AO367" t="s">
        <v>3217</v>
      </c>
      <c r="AQ367">
        <f>(Table2[[#This Row],[Sharpe Ratio]]-AVERAGE(Table2[Sharpe Ratio]))/_xlfn.STDEV.P(Table2[Sharpe Ratio])</f>
        <v>-0.69354145832708192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244</v>
      </c>
      <c r="AT367">
        <f>_xlfn.RANK.AVG(Table2[[#This Row],[6M Return vs Nifty Z-Score]],Table2[6M Return vs Nifty Z-Score])</f>
        <v>338</v>
      </c>
      <c r="AU367">
        <f>_xlfn.RANK.AVG(Table2[[#This Row],[Sharpe Ratio Z-Score]],Table2[Sharpe Ratio Z-Score])</f>
        <v>538.5</v>
      </c>
      <c r="AV367">
        <f>(Table2[[#This Row],[Rank 1Y]]+Table2[[#This Row],[Rank 6M]]+Table2[[#This Row],[Rank Sharpe]])/3</f>
        <v>373.5</v>
      </c>
    </row>
    <row r="368" spans="1:48" x14ac:dyDescent="0.3">
      <c r="A368" t="s">
        <v>1191</v>
      </c>
      <c r="B368" t="s">
        <v>1192</v>
      </c>
      <c r="C368" t="s">
        <v>3179</v>
      </c>
      <c r="D368" t="s">
        <v>120</v>
      </c>
      <c r="E368">
        <v>10402.64632068</v>
      </c>
      <c r="F368">
        <v>579.85</v>
      </c>
      <c r="G368">
        <v>-19.6678159354522</v>
      </c>
      <c r="H368">
        <f>(Table2[[#This Row],[1Y Return vs Nifty]]-AVERAGE(Table2[1Y Return vs Nifty]))/_xlfn.STDEV.P(Table2[1Y Return vs Nifty])</f>
        <v>-0.70789203262626443</v>
      </c>
      <c r="I368">
        <v>14.925311539545</v>
      </c>
      <c r="J368">
        <f>(Table2[[#This Row],[1M Return vs Nifty]]-AVERAGE(Table2[1M Return vs Nifty]))/_xlfn.STDEV.P(Table2[1M Return vs Nifty])</f>
        <v>1.6636523613524157</v>
      </c>
      <c r="K368">
        <v>11.8704048686613</v>
      </c>
      <c r="L368">
        <f>(Table2[[#This Row],[6M Return vs Nifty]]-AVERAGE(Table2[6M Return vs Nifty]))/_xlfn.STDEV.P(Table2[6M Return vs Nifty])</f>
        <v>0.12052035268002562</v>
      </c>
      <c r="M368">
        <v>2.56086116572469</v>
      </c>
      <c r="N368">
        <f>(Table2[[#This Row],[1W Return vs Nifty]]-AVERAGE(Table2[1W Return vs Nifty]))/_xlfn.STDEV.P(Table2[1W Return vs Nifty])</f>
        <v>0.11049131107941335</v>
      </c>
      <c r="O368">
        <v>543.07000000000005</v>
      </c>
      <c r="P368">
        <v>498.43428213887302</v>
      </c>
      <c r="Q368">
        <v>478.64044157518799</v>
      </c>
      <c r="R368">
        <v>66.778165586413806</v>
      </c>
      <c r="S368" s="1">
        <f>(Table2[[#This Row],[Close Price]]-Table2[[#This Row],[20D EMA]])/Table2[[#This Row],[20D EMA]]</f>
        <v>6.7726075828162063E-2</v>
      </c>
      <c r="T368" s="1">
        <f>(Table2[[#This Row],[Close Price]]-Table2[[#This Row],[50D EMA]])/Table2[[#This Row],[50D EMA]]</f>
        <v>0.16334293361956809</v>
      </c>
      <c r="U368" s="1">
        <f>(Table2[[#This Row],[Close Price]]-Table2[[#This Row],[200D EMA]])/Table2[[#This Row],[200D EMA]]</f>
        <v>0.21145216666551434</v>
      </c>
      <c r="V368">
        <v>0.63397127231046402</v>
      </c>
      <c r="W368">
        <v>577.20000000000005</v>
      </c>
      <c r="X368">
        <v>595</v>
      </c>
      <c r="Y368">
        <v>561.04999999999995</v>
      </c>
      <c r="Z368">
        <v>595</v>
      </c>
      <c r="AA368">
        <v>561.04999999999995</v>
      </c>
      <c r="AB368">
        <v>595</v>
      </c>
      <c r="AC368" s="1">
        <f>(Table2[[#This Row],[Close Price]]/Table2[[#This Row],[Day Low]])-1</f>
        <v>4.5911295911296168E-3</v>
      </c>
      <c r="AD368" s="1">
        <f>(Table2[[#This Row],[Day High]]/Table2[[#This Row],[Close Price]])-1</f>
        <v>2.6127446753470673E-2</v>
      </c>
      <c r="AE368" s="1">
        <f>(Table2[[#This Row],[Close Price]]/Table2[[#This Row],[Current Week Low]])-1</f>
        <v>3.3508599946528994E-2</v>
      </c>
      <c r="AF368" s="1">
        <f>(Table2[[#This Row],[Current Week High]]/Table2[[#This Row],[Close Price]])-1</f>
        <v>2.6127446753470673E-2</v>
      </c>
      <c r="AG368" s="1">
        <f>(Table2[[#This Row],[Close Price]]/Table2[[#This Row],[Current Month Low]])-1</f>
        <v>3.3508599946528994E-2</v>
      </c>
      <c r="AH368" s="1">
        <f>(Table2[[#This Row],[Current Month High]]/Table2[[#This Row],[Close Price]])-1</f>
        <v>2.6127446753470673E-2</v>
      </c>
      <c r="AI368">
        <v>21.617659739587801</v>
      </c>
      <c r="AJ368">
        <v>54.072007439883002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0.37</v>
      </c>
      <c r="AM368" t="s">
        <v>3217</v>
      </c>
      <c r="AN368">
        <v>8.75</v>
      </c>
      <c r="AO368" t="s">
        <v>3217</v>
      </c>
      <c r="AP368">
        <v>7.3709233942047994E-2</v>
      </c>
      <c r="AQ368">
        <f>(Table2[[#This Row],[Sharpe Ratio]]-AVERAGE(Table2[Sharpe Ratio]))/_xlfn.STDEV.P(Table2[Sharpe Ratio])</f>
        <v>0.16439113930947766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1.3511631317950679</v>
      </c>
      <c r="AS368">
        <f>_xlfn.RANK.AVG(Table2[[#This Row],[1Y Return vs Nifty Z-Score]],Table2[1Y Return vs Nifty Z-Score])</f>
        <v>567</v>
      </c>
      <c r="AT368">
        <f>_xlfn.RANK.AVG(Table2[[#This Row],[6M Return vs Nifty Z-Score]],Table2[6M Return vs Nifty Z-Score])</f>
        <v>250</v>
      </c>
      <c r="AU368">
        <f>_xlfn.RANK.AVG(Table2[[#This Row],[Sharpe Ratio Z-Score]],Table2[Sharpe Ratio Z-Score])</f>
        <v>305</v>
      </c>
      <c r="AV368">
        <f>(Table2[[#This Row],[Rank 1Y]]+Table2[[#This Row],[Rank 6M]]+Table2[[#This Row],[Rank Sharpe]])/3</f>
        <v>374</v>
      </c>
    </row>
    <row r="369" spans="1:48" x14ac:dyDescent="0.3">
      <c r="A369" t="s">
        <v>1033</v>
      </c>
      <c r="B369" t="s">
        <v>1034</v>
      </c>
      <c r="C369" t="s">
        <v>3171</v>
      </c>
      <c r="D369" t="s">
        <v>24</v>
      </c>
      <c r="E369">
        <v>13552.62907486</v>
      </c>
      <c r="F369">
        <v>182.9</v>
      </c>
      <c r="G369">
        <v>0.85885559606808204</v>
      </c>
      <c r="H369">
        <f>(Table2[[#This Row],[1Y Return vs Nifty]]-AVERAGE(Table2[1Y Return vs Nifty]))/_xlfn.STDEV.P(Table2[1Y Return vs Nifty])</f>
        <v>-0.30716988686455265</v>
      </c>
      <c r="I369">
        <v>0.57854942039733004</v>
      </c>
      <c r="J369">
        <f>(Table2[[#This Row],[1M Return vs Nifty]]-AVERAGE(Table2[1M Return vs Nifty]))/_xlfn.STDEV.P(Table2[1M Return vs Nifty])</f>
        <v>0.14478817649429676</v>
      </c>
      <c r="K369">
        <v>19.123525811216702</v>
      </c>
      <c r="L369">
        <f>(Table2[[#This Row],[6M Return vs Nifty]]-AVERAGE(Table2[6M Return vs Nifty]))/_xlfn.STDEV.P(Table2[6M Return vs Nifty])</f>
        <v>0.34690471083060975</v>
      </c>
      <c r="M369">
        <v>3.18113543041546</v>
      </c>
      <c r="N369">
        <f>(Table2[[#This Row],[1W Return vs Nifty]]-AVERAGE(Table2[1W Return vs Nifty]))/_xlfn.STDEV.P(Table2[1W Return vs Nifty])</f>
        <v>0.23283923013095309</v>
      </c>
      <c r="O369">
        <v>175.75</v>
      </c>
      <c r="P369">
        <v>171.253252189237</v>
      </c>
      <c r="Q369">
        <v>160.491598437932</v>
      </c>
      <c r="R369">
        <v>76.328750531316601</v>
      </c>
      <c r="S369" s="1">
        <f>(Table2[[#This Row],[Close Price]]-Table2[[#This Row],[20D EMA]])/Table2[[#This Row],[20D EMA]]</f>
        <v>4.0682788051209139E-2</v>
      </c>
      <c r="T369" s="1">
        <f>(Table2[[#This Row],[Close Price]]-Table2[[#This Row],[50D EMA]])/Table2[[#This Row],[50D EMA]]</f>
        <v>6.8008914644687737E-2</v>
      </c>
      <c r="U369" s="1">
        <f>(Table2[[#This Row],[Close Price]]-Table2[[#This Row],[200D EMA]])/Table2[[#This Row],[200D EMA]]</f>
        <v>0.13962351786741137</v>
      </c>
      <c r="V369">
        <v>0.51468782616195197</v>
      </c>
      <c r="W369">
        <v>181.3</v>
      </c>
      <c r="X369">
        <v>184.13</v>
      </c>
      <c r="Y369">
        <v>176.81</v>
      </c>
      <c r="Z369">
        <v>184.13</v>
      </c>
      <c r="AA369">
        <v>176.81</v>
      </c>
      <c r="AB369">
        <v>184.13</v>
      </c>
      <c r="AC369" s="1">
        <f>(Table2[[#This Row],[Close Price]]/Table2[[#This Row],[Day Low]])-1</f>
        <v>8.8251516822945852E-3</v>
      </c>
      <c r="AD369" s="1">
        <f>(Table2[[#This Row],[Day High]]/Table2[[#This Row],[Close Price]])-1</f>
        <v>6.724986331328564E-3</v>
      </c>
      <c r="AE369" s="1">
        <f>(Table2[[#This Row],[Close Price]]/Table2[[#This Row],[Current Week Low]])-1</f>
        <v>3.4443753181381265E-2</v>
      </c>
      <c r="AF369" s="1">
        <f>(Table2[[#This Row],[Current Week High]]/Table2[[#This Row],[Close Price]])-1</f>
        <v>6.724986331328564E-3</v>
      </c>
      <c r="AG369" s="1">
        <f>(Table2[[#This Row],[Close Price]]/Table2[[#This Row],[Current Month Low]])-1</f>
        <v>3.4443753181381265E-2</v>
      </c>
      <c r="AH369" s="1">
        <f>(Table2[[#This Row],[Current Month High]]/Table2[[#This Row],[Close Price]])-1</f>
        <v>6.724986331328564E-3</v>
      </c>
      <c r="AI369">
        <v>0.67249863313285596</v>
      </c>
      <c r="AJ369">
        <v>45.853269537480003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0.08</v>
      </c>
      <c r="AM369" t="s">
        <v>3217</v>
      </c>
      <c r="AN369">
        <v>7.17</v>
      </c>
      <c r="AO369" t="s">
        <v>3217</v>
      </c>
      <c r="AP369">
        <v>4.19701634274E-3</v>
      </c>
      <c r="AQ369">
        <f>(Table2[[#This Row],[Sharpe Ratio]]-AVERAGE(Table2[Sharpe Ratio]))/_xlfn.STDEV.P(Table2[Sharpe Ratio])</f>
        <v>-0.64469063000235638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-0.22732839941104938</v>
      </c>
      <c r="AS369">
        <f>_xlfn.RANK.AVG(Table2[[#This Row],[1Y Return vs Nifty Z-Score]],Table2[1Y Return vs Nifty Z-Score])</f>
        <v>418</v>
      </c>
      <c r="AT369">
        <f>_xlfn.RANK.AVG(Table2[[#This Row],[6M Return vs Nifty Z-Score]],Table2[6M Return vs Nifty Z-Score])</f>
        <v>200</v>
      </c>
      <c r="AU369">
        <f>_xlfn.RANK.AVG(Table2[[#This Row],[Sharpe Ratio Z-Score]],Table2[Sharpe Ratio Z-Score])</f>
        <v>507</v>
      </c>
      <c r="AV369">
        <f>(Table2[[#This Row],[Rank 1Y]]+Table2[[#This Row],[Rank 6M]]+Table2[[#This Row],[Rank Sharpe]])/3</f>
        <v>375</v>
      </c>
    </row>
    <row r="370" spans="1:48" x14ac:dyDescent="0.3">
      <c r="A370" t="s">
        <v>1601</v>
      </c>
      <c r="B370" t="s">
        <v>1602</v>
      </c>
      <c r="C370" t="s">
        <v>3179</v>
      </c>
      <c r="D370" t="s">
        <v>270</v>
      </c>
      <c r="E370">
        <v>6111.90615686</v>
      </c>
      <c r="F370">
        <v>2541.4499999999998</v>
      </c>
      <c r="G370">
        <v>-10.5044472187182</v>
      </c>
      <c r="H370">
        <f>(Table2[[#This Row],[1Y Return vs Nifty]]-AVERAGE(Table2[1Y Return vs Nifty]))/_xlfn.STDEV.P(Table2[1Y Return vs Nifty])</f>
        <v>-0.52900454134757335</v>
      </c>
      <c r="I370">
        <v>-16.474720530433501</v>
      </c>
      <c r="J370">
        <f>(Table2[[#This Row],[1M Return vs Nifty]]-AVERAGE(Table2[1M Return vs Nifty]))/_xlfn.STDEV.P(Table2[1M Return vs Nifty])</f>
        <v>-1.6606088007417712</v>
      </c>
      <c r="K370">
        <v>-5.6712023028990197</v>
      </c>
      <c r="L370">
        <f>(Table2[[#This Row],[6M Return vs Nifty]]-AVERAGE(Table2[6M Return vs Nifty]))/_xlfn.STDEV.P(Table2[6M Return vs Nifty])</f>
        <v>-0.42698816288379488</v>
      </c>
      <c r="M370">
        <v>0.77818750427972805</v>
      </c>
      <c r="N370">
        <f>(Table2[[#This Row],[1W Return vs Nifty]]-AVERAGE(Table2[1W Return vs Nifty]))/_xlfn.STDEV.P(Table2[1W Return vs Nifty])</f>
        <v>-0.24113767829114263</v>
      </c>
      <c r="O370">
        <v>2681.1</v>
      </c>
      <c r="P370">
        <v>2880.0946125601399</v>
      </c>
      <c r="Q370">
        <v>2766.69794039002</v>
      </c>
      <c r="R370">
        <v>58.643020794347599</v>
      </c>
      <c r="S370" s="1">
        <f>(Table2[[#This Row],[Close Price]]-Table2[[#This Row],[20D EMA]])/Table2[[#This Row],[20D EMA]]</f>
        <v>-5.2086830032449405E-2</v>
      </c>
      <c r="T370" s="1">
        <f>(Table2[[#This Row],[Close Price]]-Table2[[#This Row],[50D EMA]])/Table2[[#This Row],[50D EMA]]</f>
        <v>-0.11758107219231806</v>
      </c>
      <c r="U370" s="1">
        <f>(Table2[[#This Row],[Close Price]]-Table2[[#This Row],[200D EMA]])/Table2[[#This Row],[200D EMA]]</f>
        <v>-8.1413997929339219E-2</v>
      </c>
      <c r="V370">
        <v>0.91198599326972296</v>
      </c>
      <c r="W370">
        <v>2525</v>
      </c>
      <c r="X370">
        <v>2709</v>
      </c>
      <c r="Y370">
        <v>2505.5</v>
      </c>
      <c r="Z370">
        <v>2709</v>
      </c>
      <c r="AA370">
        <v>2505.5</v>
      </c>
      <c r="AB370">
        <v>2709</v>
      </c>
      <c r="AC370" s="1">
        <f>(Table2[[#This Row],[Close Price]]/Table2[[#This Row],[Day Low]])-1</f>
        <v>6.5148514851485206E-3</v>
      </c>
      <c r="AD370" s="1">
        <f>(Table2[[#This Row],[Day High]]/Table2[[#This Row],[Close Price]])-1</f>
        <v>6.5926931476125938E-2</v>
      </c>
      <c r="AE370" s="1">
        <f>(Table2[[#This Row],[Close Price]]/Table2[[#This Row],[Current Week Low]])-1</f>
        <v>1.4348433446417896E-2</v>
      </c>
      <c r="AF370" s="1">
        <f>(Table2[[#This Row],[Current Week High]]/Table2[[#This Row],[Close Price]])-1</f>
        <v>6.5926931476125938E-2</v>
      </c>
      <c r="AG370" s="1">
        <f>(Table2[[#This Row],[Close Price]]/Table2[[#This Row],[Current Month Low]])-1</f>
        <v>1.4348433446417896E-2</v>
      </c>
      <c r="AH370" s="1">
        <f>(Table2[[#This Row],[Current Month High]]/Table2[[#This Row],[Close Price]])-1</f>
        <v>6.5926931476125938E-2</v>
      </c>
      <c r="AI370">
        <v>54.754175765802898</v>
      </c>
      <c r="AJ370">
        <v>65.836867862968901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-0.25</v>
      </c>
      <c r="AM370" t="s">
        <v>3218</v>
      </c>
      <c r="AN370">
        <v>5.78</v>
      </c>
      <c r="AO370" t="s">
        <v>3217</v>
      </c>
      <c r="AP370">
        <v>0.12189508408666801</v>
      </c>
      <c r="AQ370">
        <f>(Table2[[#This Row],[Sharpe Ratio]]-AVERAGE(Table2[Sharpe Ratio]))/_xlfn.STDEV.P(Table2[Sharpe Ratio])</f>
        <v>0.72524639953918679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501</v>
      </c>
      <c r="AT370">
        <f>_xlfn.RANK.AVG(Table2[[#This Row],[6M Return vs Nifty Z-Score]],Table2[6M Return vs Nifty Z-Score])</f>
        <v>463</v>
      </c>
      <c r="AU370">
        <f>_xlfn.RANK.AVG(Table2[[#This Row],[Sharpe Ratio Z-Score]],Table2[Sharpe Ratio Z-Score])</f>
        <v>161</v>
      </c>
      <c r="AV370">
        <f>(Table2[[#This Row],[Rank 1Y]]+Table2[[#This Row],[Rank 6M]]+Table2[[#This Row],[Rank Sharpe]])/3</f>
        <v>375</v>
      </c>
    </row>
    <row r="371" spans="1:48" x14ac:dyDescent="0.3">
      <c r="A371" t="s">
        <v>30</v>
      </c>
      <c r="B371" t="s">
        <v>31</v>
      </c>
      <c r="C371" t="s">
        <v>3170</v>
      </c>
      <c r="D371" t="s">
        <v>21</v>
      </c>
      <c r="E371">
        <v>783709.64757938997</v>
      </c>
      <c r="F371">
        <v>1892.1</v>
      </c>
      <c r="G371">
        <v>8.5415290850482002</v>
      </c>
      <c r="H371">
        <f>(Table2[[#This Row],[1Y Return vs Nifty]]-AVERAGE(Table2[1Y Return vs Nifty]))/_xlfn.STDEV.P(Table2[1Y Return vs Nifty])</f>
        <v>-0.15718856130169767</v>
      </c>
      <c r="I371">
        <v>7.5923767713771104</v>
      </c>
      <c r="J371">
        <f>(Table2[[#This Row],[1M Return vs Nifty]]-AVERAGE(Table2[1M Return vs Nifty]))/_xlfn.STDEV.P(Table2[1M Return vs Nifty])</f>
        <v>0.88732862385862321</v>
      </c>
      <c r="K371">
        <v>29.453637924144498</v>
      </c>
      <c r="L371">
        <f>(Table2[[#This Row],[6M Return vs Nifty]]-AVERAGE(Table2[6M Return vs Nifty]))/_xlfn.STDEV.P(Table2[6M Return vs Nifty])</f>
        <v>0.66932809503035151</v>
      </c>
      <c r="M371">
        <v>-2.2241820496335198</v>
      </c>
      <c r="N371">
        <f>(Table2[[#This Row],[1W Return vs Nifty]]-AVERAGE(Table2[1W Return vs Nifty]))/_xlfn.STDEV.P(Table2[1W Return vs Nifty])</f>
        <v>-0.83334936279189353</v>
      </c>
      <c r="O371">
        <v>1866.73</v>
      </c>
      <c r="P371">
        <v>1861.6367664844199</v>
      </c>
      <c r="Q371">
        <v>1734.4134074354199</v>
      </c>
      <c r="R371">
        <v>57.140709089157703</v>
      </c>
      <c r="S371" s="1">
        <f>(Table2[[#This Row],[Close Price]]-Table2[[#This Row],[20D EMA]])/Table2[[#This Row],[20D EMA]]</f>
        <v>1.3590610318578418E-2</v>
      </c>
      <c r="T371" s="1">
        <f>(Table2[[#This Row],[Close Price]]-Table2[[#This Row],[50D EMA]])/Table2[[#This Row],[50D EMA]]</f>
        <v>1.6363682789262819E-2</v>
      </c>
      <c r="U371" s="1">
        <f>(Table2[[#This Row],[Close Price]]-Table2[[#This Row],[200D EMA]])/Table2[[#This Row],[200D EMA]]</f>
        <v>9.091638238529437E-2</v>
      </c>
      <c r="V371">
        <v>1.0579111207293901</v>
      </c>
      <c r="W371">
        <v>1871.15</v>
      </c>
      <c r="X371">
        <v>1899.75</v>
      </c>
      <c r="Y371">
        <v>1835.2</v>
      </c>
      <c r="Z371">
        <v>1899.75</v>
      </c>
      <c r="AA371">
        <v>1835.2</v>
      </c>
      <c r="AB371">
        <v>1899.75</v>
      </c>
      <c r="AC371" s="1">
        <f>(Table2[[#This Row],[Close Price]]/Table2[[#This Row],[Day Low]])-1</f>
        <v>1.1196323116799745E-2</v>
      </c>
      <c r="AD371" s="1">
        <f>(Table2[[#This Row],[Day High]]/Table2[[#This Row],[Close Price]])-1</f>
        <v>4.0431266846361336E-3</v>
      </c>
      <c r="AE371" s="1">
        <f>(Table2[[#This Row],[Close Price]]/Table2[[#This Row],[Current Week Low]])-1</f>
        <v>3.1004795117698158E-2</v>
      </c>
      <c r="AF371" s="1">
        <f>(Table2[[#This Row],[Current Week High]]/Table2[[#This Row],[Close Price]])-1</f>
        <v>4.0431266846361336E-3</v>
      </c>
      <c r="AG371" s="1">
        <f>(Table2[[#This Row],[Close Price]]/Table2[[#This Row],[Current Month Low]])-1</f>
        <v>3.1004795117698158E-2</v>
      </c>
      <c r="AH371" s="1">
        <f>(Table2[[#This Row],[Current Month High]]/Table2[[#This Row],[Close Price]])-1</f>
        <v>4.0431266846361336E-3</v>
      </c>
      <c r="AI371">
        <v>5.2507795571058598</v>
      </c>
      <c r="AJ371">
        <v>39.293996392682203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-0.04</v>
      </c>
      <c r="AM371" t="s">
        <v>3218</v>
      </c>
      <c r="AN371">
        <v>1.27</v>
      </c>
      <c r="AO371" t="s">
        <v>3217</v>
      </c>
      <c r="AP371">
        <v>-3.5838412018229002E-2</v>
      </c>
      <c r="AQ371">
        <f>(Table2[[#This Row],[Sharpe Ratio]]-AVERAGE(Table2[Sharpe Ratio]))/_xlfn.STDEV.P(Table2[Sharpe Ratio])</f>
        <v>-1.1106797227423992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-0.54456092794701572</v>
      </c>
      <c r="AS371">
        <f>_xlfn.RANK.AVG(Table2[[#This Row],[1Y Return vs Nifty Z-Score]],Table2[1Y Return vs Nifty Z-Score])</f>
        <v>355</v>
      </c>
      <c r="AT371">
        <f>_xlfn.RANK.AVG(Table2[[#This Row],[6M Return vs Nifty Z-Score]],Table2[6M Return vs Nifty Z-Score])</f>
        <v>134</v>
      </c>
      <c r="AU371">
        <f>_xlfn.RANK.AVG(Table2[[#This Row],[Sharpe Ratio Z-Score]],Table2[Sharpe Ratio Z-Score])</f>
        <v>640</v>
      </c>
      <c r="AV371">
        <f>(Table2[[#This Row],[Rank 1Y]]+Table2[[#This Row],[Rank 6M]]+Table2[[#This Row],[Rank Sharpe]])/3</f>
        <v>376.33333333333331</v>
      </c>
    </row>
    <row r="372" spans="1:48" x14ac:dyDescent="0.3">
      <c r="A372" t="s">
        <v>1703</v>
      </c>
      <c r="B372" t="s">
        <v>1704</v>
      </c>
      <c r="C372" t="s">
        <v>3182</v>
      </c>
      <c r="D372" t="s">
        <v>88</v>
      </c>
      <c r="E372">
        <v>5195.5200000000004</v>
      </c>
      <c r="F372">
        <v>738</v>
      </c>
      <c r="G372">
        <v>49.102873122188697</v>
      </c>
      <c r="H372">
        <f>(Table2[[#This Row],[1Y Return vs Nifty]]-AVERAGE(Table2[1Y Return vs Nifty]))/_xlfn.STDEV.P(Table2[1Y Return vs Nifty])</f>
        <v>0.63465091411363961</v>
      </c>
      <c r="I372">
        <v>11.7581033550372</v>
      </c>
      <c r="J372">
        <f>(Table2[[#This Row],[1M Return vs Nifty]]-AVERAGE(Table2[1M Return vs Nifty]))/_xlfn.STDEV.P(Table2[1M Return vs Nifty])</f>
        <v>1.3283461063600039</v>
      </c>
      <c r="K372">
        <v>-25.1638648924724</v>
      </c>
      <c r="L372">
        <f>(Table2[[#This Row],[6M Return vs Nifty]]-AVERAGE(Table2[6M Return vs Nifty]))/_xlfn.STDEV.P(Table2[6M Return vs Nifty])</f>
        <v>-1.0353930059763126</v>
      </c>
      <c r="M372">
        <v>11.740329980161199</v>
      </c>
      <c r="N372">
        <f>(Table2[[#This Row],[1W Return vs Nifty]]-AVERAGE(Table2[1W Return vs Nifty]))/_xlfn.STDEV.P(Table2[1W Return vs Nifty])</f>
        <v>1.9211240769006968</v>
      </c>
      <c r="O372">
        <v>676.24</v>
      </c>
      <c r="P372">
        <v>686.471236118261</v>
      </c>
      <c r="Q372">
        <v>737.57394426521398</v>
      </c>
      <c r="R372">
        <v>72.813656424663705</v>
      </c>
      <c r="S372" s="1">
        <f>(Table2[[#This Row],[Close Price]]-Table2[[#This Row],[20D EMA]])/Table2[[#This Row],[20D EMA]]</f>
        <v>9.1328522418076402E-2</v>
      </c>
      <c r="T372" s="1">
        <f>(Table2[[#This Row],[Close Price]]-Table2[[#This Row],[50D EMA]])/Table2[[#This Row],[50D EMA]]</f>
        <v>7.5063252719975493E-2</v>
      </c>
      <c r="U372" s="1">
        <f>(Table2[[#This Row],[Close Price]]-Table2[[#This Row],[200D EMA]])/Table2[[#This Row],[200D EMA]]</f>
        <v>5.7764477460014378E-4</v>
      </c>
      <c r="V372">
        <v>1.31301049960593</v>
      </c>
      <c r="W372">
        <v>733.5</v>
      </c>
      <c r="X372">
        <v>763.9</v>
      </c>
      <c r="Y372">
        <v>707.9</v>
      </c>
      <c r="Z372">
        <v>770.4</v>
      </c>
      <c r="AA372">
        <v>707.9</v>
      </c>
      <c r="AB372">
        <v>770.4</v>
      </c>
      <c r="AC372" s="1">
        <f>(Table2[[#This Row],[Close Price]]/Table2[[#This Row],[Day Low]])-1</f>
        <v>6.1349693251533388E-3</v>
      </c>
      <c r="AD372" s="1">
        <f>(Table2[[#This Row],[Day High]]/Table2[[#This Row],[Close Price]])-1</f>
        <v>3.5094850948509393E-2</v>
      </c>
      <c r="AE372" s="1">
        <f>(Table2[[#This Row],[Close Price]]/Table2[[#This Row],[Current Week Low]])-1</f>
        <v>4.2520129961858943E-2</v>
      </c>
      <c r="AF372" s="1">
        <f>(Table2[[#This Row],[Current Week High]]/Table2[[#This Row],[Close Price]])-1</f>
        <v>4.3902439024390283E-2</v>
      </c>
      <c r="AG372" s="1">
        <f>(Table2[[#This Row],[Close Price]]/Table2[[#This Row],[Current Month Low]])-1</f>
        <v>4.2520129961858943E-2</v>
      </c>
      <c r="AH372" s="1">
        <f>(Table2[[#This Row],[Current Month High]]/Table2[[#This Row],[Close Price]])-1</f>
        <v>4.3902439024390283E-2</v>
      </c>
      <c r="AI372">
        <v>57.859078590785899</v>
      </c>
      <c r="AJ372">
        <v>75.068200687937306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0</v>
      </c>
      <c r="AM372" t="s">
        <v>3216</v>
      </c>
      <c r="AN372">
        <v>26.61</v>
      </c>
      <c r="AO372" t="s">
        <v>3217</v>
      </c>
      <c r="AP372">
        <v>7.1645805757672001E-2</v>
      </c>
      <c r="AQ372">
        <f>(Table2[[#This Row],[Sharpe Ratio]]-AVERAGE(Table2[Sharpe Ratio]))/_xlfn.STDEV.P(Table2[Sharpe Ratio])</f>
        <v>0.14037403578551449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142</v>
      </c>
      <c r="AT372">
        <f>_xlfn.RANK.AVG(Table2[[#This Row],[6M Return vs Nifty Z-Score]],Table2[6M Return vs Nifty Z-Score])</f>
        <v>676</v>
      </c>
      <c r="AU372">
        <f>_xlfn.RANK.AVG(Table2[[#This Row],[Sharpe Ratio Z-Score]],Table2[Sharpe Ratio Z-Score])</f>
        <v>311</v>
      </c>
      <c r="AV372">
        <f>(Table2[[#This Row],[Rank 1Y]]+Table2[[#This Row],[Rank 6M]]+Table2[[#This Row],[Rank Sharpe]])/3</f>
        <v>376.33333333333331</v>
      </c>
    </row>
    <row r="373" spans="1:48" x14ac:dyDescent="0.3">
      <c r="A373" t="s">
        <v>2053</v>
      </c>
      <c r="B373" t="s">
        <v>2054</v>
      </c>
      <c r="C373" t="s">
        <v>3179</v>
      </c>
      <c r="D373" t="s">
        <v>111</v>
      </c>
      <c r="E373">
        <v>3265.4411378999998</v>
      </c>
      <c r="F373">
        <v>1615.25</v>
      </c>
      <c r="G373">
        <v>1.8186728126109899</v>
      </c>
      <c r="H373">
        <f>(Table2[[#This Row],[1Y Return vs Nifty]]-AVERAGE(Table2[1Y Return vs Nifty]))/_xlfn.STDEV.P(Table2[1Y Return vs Nifty])</f>
        <v>-0.28843231346101794</v>
      </c>
      <c r="I373">
        <v>-17.327592985727101</v>
      </c>
      <c r="J373">
        <f>(Table2[[#This Row],[1M Return vs Nifty]]-AVERAGE(Table2[1M Return vs Nifty]))/_xlfn.STDEV.P(Table2[1M Return vs Nifty])</f>
        <v>-1.7509007715599516</v>
      </c>
      <c r="K373">
        <v>-29.448640579759601</v>
      </c>
      <c r="L373">
        <f>(Table2[[#This Row],[6M Return vs Nifty]]-AVERAGE(Table2[6M Return vs Nifty]))/_xlfn.STDEV.P(Table2[6M Return vs Nifty])</f>
        <v>-1.1691293935904408</v>
      </c>
      <c r="M373">
        <v>-4.7648760274814803</v>
      </c>
      <c r="N373">
        <f>(Table2[[#This Row],[1W Return vs Nifty]]-AVERAGE(Table2[1W Return vs Nifty]))/_xlfn.STDEV.P(Table2[1W Return vs Nifty])</f>
        <v>-1.3344964179440955</v>
      </c>
      <c r="O373">
        <v>1715.52</v>
      </c>
      <c r="P373">
        <v>1876.96792538862</v>
      </c>
      <c r="Q373">
        <v>1901.51036791505</v>
      </c>
      <c r="R373">
        <v>25.483401320227699</v>
      </c>
      <c r="S373" s="1">
        <f>(Table2[[#This Row],[Close Price]]-Table2[[#This Row],[20D EMA]])/Table2[[#This Row],[20D EMA]]</f>
        <v>-5.8448750233165446E-2</v>
      </c>
      <c r="T373" s="1">
        <f>(Table2[[#This Row],[Close Price]]-Table2[[#This Row],[50D EMA]])/Table2[[#This Row],[50D EMA]]</f>
        <v>-0.13943654648996312</v>
      </c>
      <c r="U373" s="1">
        <f>(Table2[[#This Row],[Close Price]]-Table2[[#This Row],[200D EMA]])/Table2[[#This Row],[200D EMA]]</f>
        <v>-0.15054367977437116</v>
      </c>
      <c r="V373">
        <v>1.31270671714558</v>
      </c>
      <c r="W373">
        <v>1606</v>
      </c>
      <c r="X373">
        <v>1647.9</v>
      </c>
      <c r="Y373">
        <v>1606</v>
      </c>
      <c r="Z373">
        <v>1647.9</v>
      </c>
      <c r="AA373">
        <v>1606</v>
      </c>
      <c r="AB373">
        <v>1647.9</v>
      </c>
      <c r="AC373" s="1">
        <f>(Table2[[#This Row],[Close Price]]/Table2[[#This Row],[Day Low]])-1</f>
        <v>5.7596513075965916E-3</v>
      </c>
      <c r="AD373" s="1">
        <f>(Table2[[#This Row],[Day High]]/Table2[[#This Row],[Close Price]])-1</f>
        <v>2.0213589227673801E-2</v>
      </c>
      <c r="AE373" s="1">
        <f>(Table2[[#This Row],[Close Price]]/Table2[[#This Row],[Current Week Low]])-1</f>
        <v>5.7596513075965916E-3</v>
      </c>
      <c r="AF373" s="1">
        <f>(Table2[[#This Row],[Current Week High]]/Table2[[#This Row],[Close Price]])-1</f>
        <v>2.0213589227673801E-2</v>
      </c>
      <c r="AG373" s="1">
        <f>(Table2[[#This Row],[Close Price]]/Table2[[#This Row],[Current Month Low]])-1</f>
        <v>5.7596513075965916E-3</v>
      </c>
      <c r="AH373" s="1">
        <f>(Table2[[#This Row],[Current Month High]]/Table2[[#This Row],[Close Price]])-1</f>
        <v>2.0213589227673801E-2</v>
      </c>
      <c r="AI373">
        <v>51.700975081256701</v>
      </c>
      <c r="AJ373">
        <v>25.1937684079987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-0.31</v>
      </c>
      <c r="AM373" t="s">
        <v>3218</v>
      </c>
      <c r="AN373">
        <v>-13.59</v>
      </c>
      <c r="AO373" t="s">
        <v>3218</v>
      </c>
      <c r="AP373">
        <v>0.213644776488876</v>
      </c>
      <c r="AQ373">
        <f>(Table2[[#This Row],[Sharpe Ratio]]-AVERAGE(Table2[Sharpe Ratio]))/_xlfn.STDEV.P(Table2[Sharpe Ratio])</f>
        <v>1.7931594373665685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408</v>
      </c>
      <c r="AT373">
        <f>_xlfn.RANK.AVG(Table2[[#This Row],[6M Return vs Nifty Z-Score]],Table2[6M Return vs Nifty Z-Score])</f>
        <v>702</v>
      </c>
      <c r="AU373">
        <f>_xlfn.RANK.AVG(Table2[[#This Row],[Sharpe Ratio Z-Score]],Table2[Sharpe Ratio Z-Score])</f>
        <v>21</v>
      </c>
      <c r="AV373">
        <f>(Table2[[#This Row],[Rank 1Y]]+Table2[[#This Row],[Rank 6M]]+Table2[[#This Row],[Rank Sharpe]])/3</f>
        <v>377</v>
      </c>
    </row>
    <row r="374" spans="1:48" x14ac:dyDescent="0.3">
      <c r="A374" t="s">
        <v>1638</v>
      </c>
      <c r="B374" t="s">
        <v>1639</v>
      </c>
      <c r="C374" t="s">
        <v>587</v>
      </c>
      <c r="D374" t="s">
        <v>455</v>
      </c>
      <c r="E374">
        <v>5797.5193799899998</v>
      </c>
      <c r="F374">
        <v>1927.9</v>
      </c>
      <c r="G374">
        <v>21.579564965682099</v>
      </c>
      <c r="H374">
        <f>(Table2[[#This Row],[1Y Return vs Nifty]]-AVERAGE(Table2[1Y Return vs Nifty]))/_xlfn.STDEV.P(Table2[1Y Return vs Nifty])</f>
        <v>9.7340269959765552E-2</v>
      </c>
      <c r="I374">
        <v>-1.24709332780842</v>
      </c>
      <c r="J374">
        <f>(Table2[[#This Row],[1M Return vs Nifty]]-AVERAGE(Table2[1M Return vs Nifty]))/_xlfn.STDEV.P(Table2[1M Return vs Nifty])</f>
        <v>-4.8489119216548908E-2</v>
      </c>
      <c r="K374">
        <v>27.545779172097301</v>
      </c>
      <c r="L374">
        <f>(Table2[[#This Row],[6M Return vs Nifty]]-AVERAGE(Table2[6M Return vs Nifty]))/_xlfn.STDEV.P(Table2[6M Return vs Nifty])</f>
        <v>0.60978002152587063</v>
      </c>
      <c r="M374">
        <v>7.9982215820553701</v>
      </c>
      <c r="N374">
        <f>(Table2[[#This Row],[1W Return vs Nifty]]-AVERAGE(Table2[1W Return vs Nifty]))/_xlfn.STDEV.P(Table2[1W Return vs Nifty])</f>
        <v>1.1830003122434782</v>
      </c>
      <c r="O374">
        <v>1887.68</v>
      </c>
      <c r="P374">
        <v>1951.55634708709</v>
      </c>
      <c r="Q374">
        <v>1805.08754573184</v>
      </c>
      <c r="R374">
        <v>61.751201900317298</v>
      </c>
      <c r="S374" s="1">
        <f>(Table2[[#This Row],[Close Price]]-Table2[[#This Row],[20D EMA]])/Table2[[#This Row],[20D EMA]]</f>
        <v>2.130657738599764E-2</v>
      </c>
      <c r="T374" s="1">
        <f>(Table2[[#This Row],[Close Price]]-Table2[[#This Row],[50D EMA]])/Table2[[#This Row],[50D EMA]]</f>
        <v>-1.2121785324005411E-2</v>
      </c>
      <c r="U374" s="1">
        <f>(Table2[[#This Row],[Close Price]]-Table2[[#This Row],[200D EMA]])/Table2[[#This Row],[200D EMA]]</f>
        <v>6.8036840960180686E-2</v>
      </c>
      <c r="V374">
        <v>0.58436499292587296</v>
      </c>
      <c r="W374">
        <v>1915</v>
      </c>
      <c r="X374">
        <v>1979.95</v>
      </c>
      <c r="Y374">
        <v>1892</v>
      </c>
      <c r="Z374">
        <v>1979.95</v>
      </c>
      <c r="AA374">
        <v>1892</v>
      </c>
      <c r="AB374">
        <v>1979.95</v>
      </c>
      <c r="AC374" s="1">
        <f>(Table2[[#This Row],[Close Price]]/Table2[[#This Row],[Day Low]])-1</f>
        <v>6.7362924281983982E-3</v>
      </c>
      <c r="AD374" s="1">
        <f>(Table2[[#This Row],[Day High]]/Table2[[#This Row],[Close Price]])-1</f>
        <v>2.6998288292961137E-2</v>
      </c>
      <c r="AE374" s="1">
        <f>(Table2[[#This Row],[Close Price]]/Table2[[#This Row],[Current Week Low]])-1</f>
        <v>1.8974630021141747E-2</v>
      </c>
      <c r="AF374" s="1">
        <f>(Table2[[#This Row],[Current Week High]]/Table2[[#This Row],[Close Price]])-1</f>
        <v>2.6998288292961137E-2</v>
      </c>
      <c r="AG374" s="1">
        <f>(Table2[[#This Row],[Close Price]]/Table2[[#This Row],[Current Month Low]])-1</f>
        <v>1.8974630021141747E-2</v>
      </c>
      <c r="AH374" s="1">
        <f>(Table2[[#This Row],[Current Month High]]/Table2[[#This Row],[Close Price]])-1</f>
        <v>2.6998288292961137E-2</v>
      </c>
      <c r="AI374">
        <v>29.311686290782699</v>
      </c>
      <c r="AJ374">
        <v>79.883368322836404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-0.09</v>
      </c>
      <c r="AM374" t="s">
        <v>3218</v>
      </c>
      <c r="AN374">
        <v>3.34</v>
      </c>
      <c r="AO374" t="s">
        <v>3217</v>
      </c>
      <c r="AP374">
        <v>-9.4230920056717002E-2</v>
      </c>
      <c r="AQ374">
        <f>(Table2[[#This Row],[Sharpe Ratio]]-AVERAGE(Table2[Sharpe Ratio]))/_xlfn.STDEV.P(Table2[Sharpe Ratio])</f>
        <v>-1.7903345424270138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279</v>
      </c>
      <c r="AT374">
        <f>_xlfn.RANK.AVG(Table2[[#This Row],[6M Return vs Nifty Z-Score]],Table2[6M Return vs Nifty Z-Score])</f>
        <v>143</v>
      </c>
      <c r="AU374">
        <f>_xlfn.RANK.AVG(Table2[[#This Row],[Sharpe Ratio Z-Score]],Table2[Sharpe Ratio Z-Score])</f>
        <v>710</v>
      </c>
      <c r="AV374">
        <f>(Table2[[#This Row],[Rank 1Y]]+Table2[[#This Row],[Rank 6M]]+Table2[[#This Row],[Rank Sharpe]])/3</f>
        <v>377.33333333333331</v>
      </c>
    </row>
    <row r="375" spans="1:48" x14ac:dyDescent="0.3">
      <c r="A375" t="s">
        <v>190</v>
      </c>
      <c r="B375" t="s">
        <v>191</v>
      </c>
      <c r="C375" t="s">
        <v>3169</v>
      </c>
      <c r="D375" t="s">
        <v>192</v>
      </c>
      <c r="E375">
        <v>131495.417760357</v>
      </c>
      <c r="F375">
        <v>199.99</v>
      </c>
      <c r="G375">
        <v>20.267896167899298</v>
      </c>
      <c r="H375">
        <f>(Table2[[#This Row],[1Y Return vs Nifty]]-AVERAGE(Table2[1Y Return vs Nifty]))/_xlfn.STDEV.P(Table2[1Y Return vs Nifty])</f>
        <v>7.1733842031638614E-2</v>
      </c>
      <c r="I375">
        <v>-1.4083042352698201</v>
      </c>
      <c r="J375">
        <f>(Table2[[#This Row],[1M Return vs Nifty]]-AVERAGE(Table2[1M Return vs Nifty]))/_xlfn.STDEV.P(Table2[1M Return vs Nifty])</f>
        <v>-6.5556208746443745E-2</v>
      </c>
      <c r="K375">
        <v>-18.478411684073698</v>
      </c>
      <c r="L375">
        <f>(Table2[[#This Row],[6M Return vs Nifty]]-AVERAGE(Table2[6M Return vs Nifty]))/_xlfn.STDEV.P(Table2[6M Return vs Nifty])</f>
        <v>-0.82672668901898394</v>
      </c>
      <c r="M375">
        <v>-0.731756030913287</v>
      </c>
      <c r="N375">
        <f>(Table2[[#This Row],[1W Return vs Nifty]]-AVERAGE(Table2[1W Return vs Nifty]))/_xlfn.STDEV.P(Table2[1W Return vs Nifty])</f>
        <v>-0.53897116894594166</v>
      </c>
      <c r="O375">
        <v>198.47</v>
      </c>
      <c r="P375">
        <v>206.855801453965</v>
      </c>
      <c r="Q375">
        <v>201.72615182048401</v>
      </c>
      <c r="R375">
        <v>58.261972896695397</v>
      </c>
      <c r="S375" s="1">
        <f>(Table2[[#This Row],[Close Price]]-Table2[[#This Row],[20D EMA]])/Table2[[#This Row],[20D EMA]]</f>
        <v>7.6585881997279703E-3</v>
      </c>
      <c r="T375" s="1">
        <f>(Table2[[#This Row],[Close Price]]-Table2[[#This Row],[50D EMA]])/Table2[[#This Row],[50D EMA]]</f>
        <v>-3.3191244363010769E-2</v>
      </c>
      <c r="U375" s="1">
        <f>(Table2[[#This Row],[Close Price]]-Table2[[#This Row],[200D EMA]])/Table2[[#This Row],[200D EMA]]</f>
        <v>-8.6064786583992213E-3</v>
      </c>
      <c r="V375">
        <v>0.86056070679818697</v>
      </c>
      <c r="W375">
        <v>199</v>
      </c>
      <c r="X375">
        <v>201.19</v>
      </c>
      <c r="Y375">
        <v>197</v>
      </c>
      <c r="Z375">
        <v>201.19</v>
      </c>
      <c r="AA375">
        <v>197</v>
      </c>
      <c r="AB375">
        <v>201.19</v>
      </c>
      <c r="AC375" s="1">
        <f>(Table2[[#This Row],[Close Price]]/Table2[[#This Row],[Day Low]])-1</f>
        <v>4.9748743718593946E-3</v>
      </c>
      <c r="AD375" s="1">
        <f>(Table2[[#This Row],[Day High]]/Table2[[#This Row],[Close Price]])-1</f>
        <v>6.0003000150006258E-3</v>
      </c>
      <c r="AE375" s="1">
        <f>(Table2[[#This Row],[Close Price]]/Table2[[#This Row],[Current Week Low]])-1</f>
        <v>1.5177664974619365E-2</v>
      </c>
      <c r="AF375" s="1">
        <f>(Table2[[#This Row],[Current Week High]]/Table2[[#This Row],[Close Price]])-1</f>
        <v>6.0003000150006258E-3</v>
      </c>
      <c r="AG375" s="1">
        <f>(Table2[[#This Row],[Close Price]]/Table2[[#This Row],[Current Month Low]])-1</f>
        <v>1.5177664974619365E-2</v>
      </c>
      <c r="AH375" s="1">
        <f>(Table2[[#This Row],[Current Month High]]/Table2[[#This Row],[Close Price]])-1</f>
        <v>6.0003000150006258E-3</v>
      </c>
      <c r="AI375">
        <v>23.156157807890398</v>
      </c>
      <c r="AJ375">
        <v>48.305524657026297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0.01</v>
      </c>
      <c r="AM375" t="s">
        <v>3217</v>
      </c>
      <c r="AN375">
        <v>5.55</v>
      </c>
      <c r="AO375" t="s">
        <v>3217</v>
      </c>
      <c r="AP375">
        <v>9.8675148160607004E-2</v>
      </c>
      <c r="AQ375">
        <f>(Table2[[#This Row],[Sharpe Ratio]]-AVERAGE(Table2[Sharpe Ratio]))/_xlfn.STDEV.P(Table2[Sharpe Ratio])</f>
        <v>0.45497985516480793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288</v>
      </c>
      <c r="AT375">
        <f>_xlfn.RANK.AVG(Table2[[#This Row],[6M Return vs Nifty Z-Score]],Table2[6M Return vs Nifty Z-Score])</f>
        <v>618</v>
      </c>
      <c r="AU375">
        <f>_xlfn.RANK.AVG(Table2[[#This Row],[Sharpe Ratio Z-Score]],Table2[Sharpe Ratio Z-Score])</f>
        <v>227</v>
      </c>
      <c r="AV375">
        <f>(Table2[[#This Row],[Rank 1Y]]+Table2[[#This Row],[Rank 6M]]+Table2[[#This Row],[Rank Sharpe]])/3</f>
        <v>377.66666666666669</v>
      </c>
    </row>
    <row r="376" spans="1:48" x14ac:dyDescent="0.3">
      <c r="A376" t="s">
        <v>293</v>
      </c>
      <c r="B376" t="s">
        <v>294</v>
      </c>
      <c r="C376" t="s">
        <v>3181</v>
      </c>
      <c r="D376" t="s">
        <v>111</v>
      </c>
      <c r="E376">
        <v>93670.538518439993</v>
      </c>
      <c r="F376">
        <v>925.8</v>
      </c>
      <c r="G376">
        <v>15.1780118446208</v>
      </c>
      <c r="H376">
        <f>(Table2[[#This Row],[1Y Return vs Nifty]]-AVERAGE(Table2[1Y Return vs Nifty]))/_xlfn.STDEV.P(Table2[1Y Return vs Nifty])</f>
        <v>-2.7630994813489976E-2</v>
      </c>
      <c r="I376">
        <v>-2.1563527024598899</v>
      </c>
      <c r="J376">
        <f>(Table2[[#This Row],[1M Return vs Nifty]]-AVERAGE(Table2[1M Return vs Nifty]))/_xlfn.STDEV.P(Table2[1M Return vs Nifty])</f>
        <v>-0.14475066502286177</v>
      </c>
      <c r="K376">
        <v>-17.578952798112098</v>
      </c>
      <c r="L376">
        <f>(Table2[[#This Row],[6M Return vs Nifty]]-AVERAGE(Table2[6M Return vs Nifty]))/_xlfn.STDEV.P(Table2[6M Return vs Nifty])</f>
        <v>-0.79865278480672131</v>
      </c>
      <c r="M376">
        <v>3.9876324911834602</v>
      </c>
      <c r="N376">
        <f>(Table2[[#This Row],[1W Return vs Nifty]]-AVERAGE(Table2[1W Return vs Nifty]))/_xlfn.STDEV.P(Table2[1W Return vs Nifty])</f>
        <v>0.39191924154387275</v>
      </c>
      <c r="O376">
        <v>905.23</v>
      </c>
      <c r="P376">
        <v>929.53979627562103</v>
      </c>
      <c r="Q376">
        <v>912.57718291955405</v>
      </c>
      <c r="R376">
        <v>67.126794600869303</v>
      </c>
      <c r="S376" s="1">
        <f>(Table2[[#This Row],[Close Price]]-Table2[[#This Row],[20D EMA]])/Table2[[#This Row],[20D EMA]]</f>
        <v>2.2723506733095384E-2</v>
      </c>
      <c r="T376" s="1">
        <f>(Table2[[#This Row],[Close Price]]-Table2[[#This Row],[50D EMA]])/Table2[[#This Row],[50D EMA]]</f>
        <v>-4.0232772072861037E-3</v>
      </c>
      <c r="U376" s="1">
        <f>(Table2[[#This Row],[Close Price]]-Table2[[#This Row],[200D EMA]])/Table2[[#This Row],[200D EMA]]</f>
        <v>1.4489532861366238E-2</v>
      </c>
      <c r="V376">
        <v>0.74829558649911099</v>
      </c>
      <c r="W376">
        <v>919.05</v>
      </c>
      <c r="X376">
        <v>935.6</v>
      </c>
      <c r="Y376">
        <v>897.2</v>
      </c>
      <c r="Z376">
        <v>935.6</v>
      </c>
      <c r="AA376">
        <v>897.2</v>
      </c>
      <c r="AB376">
        <v>935.6</v>
      </c>
      <c r="AC376" s="1">
        <f>(Table2[[#This Row],[Close Price]]/Table2[[#This Row],[Day Low]])-1</f>
        <v>7.3445405581851197E-3</v>
      </c>
      <c r="AD376" s="1">
        <f>(Table2[[#This Row],[Day High]]/Table2[[#This Row],[Close Price]])-1</f>
        <v>1.0585439619788417E-2</v>
      </c>
      <c r="AE376" s="1">
        <f>(Table2[[#This Row],[Close Price]]/Table2[[#This Row],[Current Week Low]])-1</f>
        <v>3.1876950512706115E-2</v>
      </c>
      <c r="AF376" s="1">
        <f>(Table2[[#This Row],[Current Week High]]/Table2[[#This Row],[Close Price]])-1</f>
        <v>1.0585439619788417E-2</v>
      </c>
      <c r="AG376" s="1">
        <f>(Table2[[#This Row],[Close Price]]/Table2[[#This Row],[Current Month Low]])-1</f>
        <v>3.1876950512706115E-2</v>
      </c>
      <c r="AH376" s="1">
        <f>(Table2[[#This Row],[Current Month High]]/Table2[[#This Row],[Close Price]])-1</f>
        <v>1.0585439619788417E-2</v>
      </c>
      <c r="AI376">
        <v>18.492114927630102</v>
      </c>
      <c r="AJ376">
        <v>37.2979386029957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-7.0000000000000007E-2</v>
      </c>
      <c r="AM376" t="s">
        <v>3218</v>
      </c>
      <c r="AN376">
        <v>7.82</v>
      </c>
      <c r="AO376" t="s">
        <v>3217</v>
      </c>
      <c r="AP376">
        <v>0.105045669338203</v>
      </c>
      <c r="AQ376">
        <f>(Table2[[#This Row],[Sharpe Ratio]]-AVERAGE(Table2[Sharpe Ratio]))/_xlfn.STDEV.P(Table2[Sharpe Ratio])</f>
        <v>0.52912901518037314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315</v>
      </c>
      <c r="AT376">
        <f>_xlfn.RANK.AVG(Table2[[#This Row],[6M Return vs Nifty Z-Score]],Table2[6M Return vs Nifty Z-Score])</f>
        <v>607</v>
      </c>
      <c r="AU376">
        <f>_xlfn.RANK.AVG(Table2[[#This Row],[Sharpe Ratio Z-Score]],Table2[Sharpe Ratio Z-Score])</f>
        <v>213</v>
      </c>
      <c r="AV376">
        <f>(Table2[[#This Row],[Rank 1Y]]+Table2[[#This Row],[Rank 6M]]+Table2[[#This Row],[Rank Sharpe]])/3</f>
        <v>378.33333333333331</v>
      </c>
    </row>
    <row r="377" spans="1:48" x14ac:dyDescent="0.3">
      <c r="A377" t="s">
        <v>593</v>
      </c>
      <c r="B377" t="s">
        <v>594</v>
      </c>
      <c r="C377" t="s">
        <v>3183</v>
      </c>
      <c r="D377" t="s">
        <v>587</v>
      </c>
      <c r="E377">
        <v>33651.901474120001</v>
      </c>
      <c r="F377">
        <v>1385.35</v>
      </c>
      <c r="G377">
        <v>-21.442939456605799</v>
      </c>
      <c r="H377">
        <f>(Table2[[#This Row],[1Y Return vs Nifty]]-AVERAGE(Table2[1Y Return vs Nifty]))/_xlfn.STDEV.P(Table2[1Y Return vs Nifty])</f>
        <v>-0.74254603414309361</v>
      </c>
      <c r="I377">
        <v>2.9164323134233299</v>
      </c>
      <c r="J377">
        <f>(Table2[[#This Row],[1M Return vs Nifty]]-AVERAGE(Table2[1M Return vs Nifty]))/_xlfn.STDEV.P(Table2[1M Return vs Nifty])</f>
        <v>0.39229535373190433</v>
      </c>
      <c r="K377">
        <v>27.898463499612699</v>
      </c>
      <c r="L377">
        <f>(Table2[[#This Row],[6M Return vs Nifty]]-AVERAGE(Table2[6M Return vs Nifty]))/_xlfn.STDEV.P(Table2[6M Return vs Nifty])</f>
        <v>0.62078800219332297</v>
      </c>
      <c r="M377">
        <v>-1.2074563269868701</v>
      </c>
      <c r="N377">
        <f>(Table2[[#This Row],[1W Return vs Nifty]]-AVERAGE(Table2[1W Return vs Nifty]))/_xlfn.STDEV.P(Table2[1W Return vs Nifty])</f>
        <v>-0.63280214764343701</v>
      </c>
      <c r="O377">
        <v>1383.74</v>
      </c>
      <c r="P377">
        <v>1339.60348408139</v>
      </c>
      <c r="Q377">
        <v>1215.30914944696</v>
      </c>
      <c r="R377">
        <v>47.173177879922001</v>
      </c>
      <c r="S377" s="1">
        <f>(Table2[[#This Row],[Close Price]]-Table2[[#This Row],[20D EMA]])/Table2[[#This Row],[20D EMA]]</f>
        <v>1.1635133767903651E-3</v>
      </c>
      <c r="T377" s="1">
        <f>(Table2[[#This Row],[Close Price]]-Table2[[#This Row],[50D EMA]])/Table2[[#This Row],[50D EMA]]</f>
        <v>3.4149296013498961E-2</v>
      </c>
      <c r="U377" s="1">
        <f>(Table2[[#This Row],[Close Price]]-Table2[[#This Row],[200D EMA]])/Table2[[#This Row],[200D EMA]]</f>
        <v>0.13991571661450827</v>
      </c>
      <c r="V377">
        <v>0.965931861728895</v>
      </c>
      <c r="W377">
        <v>1367</v>
      </c>
      <c r="X377">
        <v>1434.95</v>
      </c>
      <c r="Y377">
        <v>1367</v>
      </c>
      <c r="Z377">
        <v>1512</v>
      </c>
      <c r="AA377">
        <v>1367</v>
      </c>
      <c r="AB377">
        <v>1512</v>
      </c>
      <c r="AC377" s="1">
        <f>(Table2[[#This Row],[Close Price]]/Table2[[#This Row],[Day Low]])-1</f>
        <v>1.3423555230431594E-2</v>
      </c>
      <c r="AD377" s="1">
        <f>(Table2[[#This Row],[Day High]]/Table2[[#This Row],[Close Price]])-1</f>
        <v>3.5803226621431428E-2</v>
      </c>
      <c r="AE377" s="1">
        <f>(Table2[[#This Row],[Close Price]]/Table2[[#This Row],[Current Week Low]])-1</f>
        <v>1.3423555230431594E-2</v>
      </c>
      <c r="AF377" s="1">
        <f>(Table2[[#This Row],[Current Week High]]/Table2[[#This Row],[Close Price]])-1</f>
        <v>9.1420940556538044E-2</v>
      </c>
      <c r="AG377" s="1">
        <f>(Table2[[#This Row],[Close Price]]/Table2[[#This Row],[Current Month Low]])-1</f>
        <v>1.3423555230431594E-2</v>
      </c>
      <c r="AH377" s="1">
        <f>(Table2[[#This Row],[Current Month High]]/Table2[[#This Row],[Close Price]])-1</f>
        <v>9.1420940556538044E-2</v>
      </c>
      <c r="AI377">
        <v>9.1420940556538</v>
      </c>
      <c r="AJ377">
        <v>56.351221714350203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0.19</v>
      </c>
      <c r="AM377" t="s">
        <v>3217</v>
      </c>
      <c r="AN377">
        <v>4.34</v>
      </c>
      <c r="AO377" t="s">
        <v>3217</v>
      </c>
      <c r="AP377">
        <v>3.5500870871671003E-2</v>
      </c>
      <c r="AQ377">
        <f>(Table2[[#This Row],[Sharpe Ratio]]-AVERAGE(Table2[Sharpe Ratio]))/_xlfn.STDEV.P(Table2[Sharpe Ratio])</f>
        <v>-0.28033197646977359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-0.64259680233107697</v>
      </c>
      <c r="AS377">
        <f>_xlfn.RANK.AVG(Table2[[#This Row],[1Y Return vs Nifty Z-Score]],Table2[1Y Return vs Nifty Z-Score])</f>
        <v>577</v>
      </c>
      <c r="AT377">
        <f>_xlfn.RANK.AVG(Table2[[#This Row],[6M Return vs Nifty Z-Score]],Table2[6M Return vs Nifty Z-Score])</f>
        <v>142</v>
      </c>
      <c r="AU377">
        <f>_xlfn.RANK.AVG(Table2[[#This Row],[Sharpe Ratio Z-Score]],Table2[Sharpe Ratio Z-Score])</f>
        <v>418</v>
      </c>
      <c r="AV377">
        <f>(Table2[[#This Row],[Rank 1Y]]+Table2[[#This Row],[Rank 6M]]+Table2[[#This Row],[Rank Sharpe]])/3</f>
        <v>379</v>
      </c>
    </row>
    <row r="378" spans="1:48" x14ac:dyDescent="0.3">
      <c r="A378" t="s">
        <v>185</v>
      </c>
      <c r="B378" t="s">
        <v>186</v>
      </c>
      <c r="C378" t="s">
        <v>3176</v>
      </c>
      <c r="D378" t="s">
        <v>187</v>
      </c>
      <c r="E378">
        <v>132799.35826010001</v>
      </c>
      <c r="F378">
        <v>4844.3500000000004</v>
      </c>
      <c r="G378">
        <v>-4.7855461288665699</v>
      </c>
      <c r="H378">
        <f>(Table2[[#This Row],[1Y Return vs Nifty]]-AVERAGE(Table2[1Y Return vs Nifty]))/_xlfn.STDEV.P(Table2[1Y Return vs Nifty])</f>
        <v>-0.41736002496286528</v>
      </c>
      <c r="I378">
        <v>-3.8915921199530898</v>
      </c>
      <c r="J378">
        <f>(Table2[[#This Row],[1M Return vs Nifty]]-AVERAGE(Table2[1M Return vs Nifty]))/_xlfn.STDEV.P(Table2[1M Return vs Nifty])</f>
        <v>-0.32845713352748246</v>
      </c>
      <c r="K378">
        <v>-1.4146642456623899</v>
      </c>
      <c r="L378">
        <f>(Table2[[#This Row],[6M Return vs Nifty]]-AVERAGE(Table2[6M Return vs Nifty]))/_xlfn.STDEV.P(Table2[6M Return vs Nifty])</f>
        <v>-0.29413312797360203</v>
      </c>
      <c r="M378">
        <v>-4.8649806997938603</v>
      </c>
      <c r="N378">
        <f>(Table2[[#This Row],[1W Return vs Nifty]]-AVERAGE(Table2[1W Return vs Nifty]))/_xlfn.STDEV.P(Table2[1W Return vs Nifty])</f>
        <v>-1.3542418741752384</v>
      </c>
      <c r="O378">
        <v>4855.84</v>
      </c>
      <c r="P378">
        <v>4828.8449948913103</v>
      </c>
      <c r="Q378">
        <v>4578.0777679741996</v>
      </c>
      <c r="R378">
        <v>47.478844971278001</v>
      </c>
      <c r="S378" s="1">
        <f>(Table2[[#This Row],[Close Price]]-Table2[[#This Row],[20D EMA]])/Table2[[#This Row],[20D EMA]]</f>
        <v>-2.3662229398002778E-3</v>
      </c>
      <c r="T378" s="1">
        <f>(Table2[[#This Row],[Close Price]]-Table2[[#This Row],[50D EMA]])/Table2[[#This Row],[50D EMA]]</f>
        <v>3.2109138158490525E-3</v>
      </c>
      <c r="U378" s="1">
        <f>(Table2[[#This Row],[Close Price]]-Table2[[#This Row],[200D EMA]])/Table2[[#This Row],[200D EMA]]</f>
        <v>5.8162452784987599E-2</v>
      </c>
      <c r="V378">
        <v>0.90033344969963902</v>
      </c>
      <c r="W378">
        <v>4820.75</v>
      </c>
      <c r="X378">
        <v>4870</v>
      </c>
      <c r="Y378">
        <v>4693.55</v>
      </c>
      <c r="Z378">
        <v>4870</v>
      </c>
      <c r="AA378">
        <v>4693.55</v>
      </c>
      <c r="AB378">
        <v>4870</v>
      </c>
      <c r="AC378" s="1">
        <f>(Table2[[#This Row],[Close Price]]/Table2[[#This Row],[Day Low]])-1</f>
        <v>4.8955038116476057E-3</v>
      </c>
      <c r="AD378" s="1">
        <f>(Table2[[#This Row],[Day High]]/Table2[[#This Row],[Close Price]])-1</f>
        <v>5.2948279954998512E-3</v>
      </c>
      <c r="AE378" s="1">
        <f>(Table2[[#This Row],[Close Price]]/Table2[[#This Row],[Current Week Low]])-1</f>
        <v>3.2129198581031471E-2</v>
      </c>
      <c r="AF378" s="1">
        <f>(Table2[[#This Row],[Current Week High]]/Table2[[#This Row],[Close Price]])-1</f>
        <v>5.2948279954998512E-3</v>
      </c>
      <c r="AG378" s="1">
        <f>(Table2[[#This Row],[Close Price]]/Table2[[#This Row],[Current Month Low]])-1</f>
        <v>3.2129198581031471E-2</v>
      </c>
      <c r="AH378" s="1">
        <f>(Table2[[#This Row],[Current Month High]]/Table2[[#This Row],[Close Price]])-1</f>
        <v>5.2948279954998512E-3</v>
      </c>
      <c r="AI378">
        <v>5.3804948032243498</v>
      </c>
      <c r="AJ378">
        <v>35.983662928602499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0.08</v>
      </c>
      <c r="AM378" t="s">
        <v>3217</v>
      </c>
      <c r="AN378">
        <v>5.57</v>
      </c>
      <c r="AO378" t="s">
        <v>3217</v>
      </c>
      <c r="AP378">
        <v>8.2794164703383993E-2</v>
      </c>
      <c r="AQ378">
        <f>(Table2[[#This Row],[Sharpe Ratio]]-AVERAGE(Table2[Sharpe Ratio]))/_xlfn.STDEV.P(Table2[Sharpe Ratio])</f>
        <v>0.27013444758411415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-2.1240577130550742</v>
      </c>
      <c r="AS378">
        <f>_xlfn.RANK.AVG(Table2[[#This Row],[1Y Return vs Nifty Z-Score]],Table2[1Y Return vs Nifty Z-Score])</f>
        <v>458</v>
      </c>
      <c r="AT378">
        <f>_xlfn.RANK.AVG(Table2[[#This Row],[6M Return vs Nifty Z-Score]],Table2[6M Return vs Nifty Z-Score])</f>
        <v>406</v>
      </c>
      <c r="AU378">
        <f>_xlfn.RANK.AVG(Table2[[#This Row],[Sharpe Ratio Z-Score]],Table2[Sharpe Ratio Z-Score])</f>
        <v>277</v>
      </c>
      <c r="AV378">
        <f>(Table2[[#This Row],[Rank 1Y]]+Table2[[#This Row],[Rank 6M]]+Table2[[#This Row],[Rank Sharpe]])/3</f>
        <v>380.33333333333331</v>
      </c>
    </row>
    <row r="379" spans="1:48" x14ac:dyDescent="0.3">
      <c r="A379" t="s">
        <v>337</v>
      </c>
      <c r="B379" t="s">
        <v>338</v>
      </c>
      <c r="C379" t="s">
        <v>3171</v>
      </c>
      <c r="D379" t="s">
        <v>54</v>
      </c>
      <c r="E379">
        <v>77594.940852479995</v>
      </c>
      <c r="F379">
        <v>1932.8</v>
      </c>
      <c r="G379">
        <v>11.275866760342</v>
      </c>
      <c r="H379">
        <f>(Table2[[#This Row],[1Y Return vs Nifty]]-AVERAGE(Table2[1Y Return vs Nifty]))/_xlfn.STDEV.P(Table2[1Y Return vs Nifty])</f>
        <v>-0.10380875937919523</v>
      </c>
      <c r="I379">
        <v>-0.85807548366624198</v>
      </c>
      <c r="J379">
        <f>(Table2[[#This Row],[1M Return vs Nifty]]-AVERAGE(Table2[1M Return vs Nifty]))/_xlfn.STDEV.P(Table2[1M Return vs Nifty])</f>
        <v>-7.3045462912277722E-3</v>
      </c>
      <c r="K379">
        <v>8.1849902807319896</v>
      </c>
      <c r="L379">
        <f>(Table2[[#This Row],[6M Return vs Nifty]]-AVERAGE(Table2[6M Return vs Nifty]))/_xlfn.STDEV.P(Table2[6M Return vs Nifty])</f>
        <v>5.4912193434965839E-3</v>
      </c>
      <c r="M379">
        <v>-0.79801253378680503</v>
      </c>
      <c r="N379">
        <f>(Table2[[#This Row],[1W Return vs Nifty]]-AVERAGE(Table2[1W Return vs Nifty]))/_xlfn.STDEV.P(Table2[1W Return vs Nifty])</f>
        <v>-0.55204013812887009</v>
      </c>
      <c r="O379">
        <v>1906.64</v>
      </c>
      <c r="P379">
        <v>1910.4701386270201</v>
      </c>
      <c r="Q379">
        <v>1768.3762304499601</v>
      </c>
      <c r="R379">
        <v>60.073871362864303</v>
      </c>
      <c r="S379" s="1">
        <f>(Table2[[#This Row],[Close Price]]-Table2[[#This Row],[20D EMA]])/Table2[[#This Row],[20D EMA]]</f>
        <v>1.3720471614987545E-2</v>
      </c>
      <c r="T379" s="1">
        <f>(Table2[[#This Row],[Close Price]]-Table2[[#This Row],[50D EMA]])/Table2[[#This Row],[50D EMA]]</f>
        <v>1.1688149906926806E-2</v>
      </c>
      <c r="U379" s="1">
        <f>(Table2[[#This Row],[Close Price]]-Table2[[#This Row],[200D EMA]])/Table2[[#This Row],[200D EMA]]</f>
        <v>9.29800834906057E-2</v>
      </c>
      <c r="V379">
        <v>1.00533364430093</v>
      </c>
      <c r="W379">
        <v>1927.35</v>
      </c>
      <c r="X379">
        <v>1946.15</v>
      </c>
      <c r="Y379">
        <v>1910.1</v>
      </c>
      <c r="Z379">
        <v>1946.15</v>
      </c>
      <c r="AA379">
        <v>1910.1</v>
      </c>
      <c r="AB379">
        <v>1946.15</v>
      </c>
      <c r="AC379" s="1">
        <f>(Table2[[#This Row],[Close Price]]/Table2[[#This Row],[Day Low]])-1</f>
        <v>2.8277168132408992E-3</v>
      </c>
      <c r="AD379" s="1">
        <f>(Table2[[#This Row],[Day High]]/Table2[[#This Row],[Close Price]])-1</f>
        <v>6.9070778145696732E-3</v>
      </c>
      <c r="AE379" s="1">
        <f>(Table2[[#This Row],[Close Price]]/Table2[[#This Row],[Current Week Low]])-1</f>
        <v>1.1884194544788285E-2</v>
      </c>
      <c r="AF379" s="1">
        <f>(Table2[[#This Row],[Current Week High]]/Table2[[#This Row],[Close Price]])-1</f>
        <v>6.9070778145696732E-3</v>
      </c>
      <c r="AG379" s="1">
        <f>(Table2[[#This Row],[Close Price]]/Table2[[#This Row],[Current Month Low]])-1</f>
        <v>1.1884194544788285E-2</v>
      </c>
      <c r="AH379" s="1">
        <f>(Table2[[#This Row],[Current Month High]]/Table2[[#This Row],[Close Price]])-1</f>
        <v>6.9070778145696732E-3</v>
      </c>
      <c r="AI379">
        <v>7.5512210264900599</v>
      </c>
      <c r="AJ379">
        <v>53.165861003248999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-0.04</v>
      </c>
      <c r="AM379" t="s">
        <v>3218</v>
      </c>
      <c r="AN379">
        <v>9.18</v>
      </c>
      <c r="AO379" t="s">
        <v>3217</v>
      </c>
      <c r="AP379">
        <v>2.5295333222810001E-3</v>
      </c>
      <c r="AQ379">
        <f>(Table2[[#This Row],[Sharpe Ratio]]-AVERAGE(Table2[Sharpe Ratio]))/_xlfn.STDEV.P(Table2[Sharpe Ratio])</f>
        <v>-0.66409916218683152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337</v>
      </c>
      <c r="AT379">
        <f>_xlfn.RANK.AVG(Table2[[#This Row],[6M Return vs Nifty Z-Score]],Table2[6M Return vs Nifty Z-Score])</f>
        <v>293</v>
      </c>
      <c r="AU379">
        <f>_xlfn.RANK.AVG(Table2[[#This Row],[Sharpe Ratio Z-Score]],Table2[Sharpe Ratio Z-Score])</f>
        <v>513</v>
      </c>
      <c r="AV379">
        <f>(Table2[[#This Row],[Rank 1Y]]+Table2[[#This Row],[Rank 6M]]+Table2[[#This Row],[Rank Sharpe]])/3</f>
        <v>381</v>
      </c>
    </row>
    <row r="380" spans="1:48" x14ac:dyDescent="0.3">
      <c r="A380" t="s">
        <v>1875</v>
      </c>
      <c r="B380" t="s">
        <v>1876</v>
      </c>
      <c r="C380" t="s">
        <v>3179</v>
      </c>
      <c r="D380" t="s">
        <v>285</v>
      </c>
      <c r="E380">
        <v>4124.4986198699999</v>
      </c>
      <c r="F380">
        <v>1313.85</v>
      </c>
      <c r="G380">
        <v>0.86523551370997598</v>
      </c>
      <c r="H380">
        <f>(Table2[[#This Row],[1Y Return vs Nifty]]-AVERAGE(Table2[1Y Return vs Nifty]))/_xlfn.STDEV.P(Table2[1Y Return vs Nifty])</f>
        <v>-0.30704533796809291</v>
      </c>
      <c r="I380">
        <v>13.975018841681299</v>
      </c>
      <c r="J380">
        <f>(Table2[[#This Row],[1M Return vs Nifty]]-AVERAGE(Table2[1M Return vs Nifty]))/_xlfn.STDEV.P(Table2[1M Return vs Nifty])</f>
        <v>1.5630466963298524</v>
      </c>
      <c r="K380">
        <v>57.335257535777302</v>
      </c>
      <c r="L380">
        <f>(Table2[[#This Row],[6M Return vs Nifty]]-AVERAGE(Table2[6M Return vs Nifty]))/_xlfn.STDEV.P(Table2[6M Return vs Nifty])</f>
        <v>1.539569003732808</v>
      </c>
      <c r="M380">
        <v>7.7815601875000198</v>
      </c>
      <c r="N380">
        <f>(Table2[[#This Row],[1W Return vs Nifty]]-AVERAGE(Table2[1W Return vs Nifty]))/_xlfn.STDEV.P(Table2[1W Return vs Nifty])</f>
        <v>1.140264264221452</v>
      </c>
      <c r="O380">
        <v>1229.19</v>
      </c>
      <c r="P380">
        <v>1193.27021154413</v>
      </c>
      <c r="Q380">
        <v>1114.6544455713299</v>
      </c>
      <c r="R380">
        <v>74.053043726995099</v>
      </c>
      <c r="S380" s="1">
        <f>(Table2[[#This Row],[Close Price]]-Table2[[#This Row],[20D EMA]])/Table2[[#This Row],[20D EMA]]</f>
        <v>6.887462475288593E-2</v>
      </c>
      <c r="T380" s="1">
        <f>(Table2[[#This Row],[Close Price]]-Table2[[#This Row],[50D EMA]])/Table2[[#This Row],[50D EMA]]</f>
        <v>0.10104986053396554</v>
      </c>
      <c r="U380" s="1">
        <f>(Table2[[#This Row],[Close Price]]-Table2[[#This Row],[200D EMA]])/Table2[[#This Row],[200D EMA]]</f>
        <v>0.17870610503560128</v>
      </c>
      <c r="V380">
        <v>1.2892475160413801</v>
      </c>
      <c r="W380">
        <v>1305.0999999999999</v>
      </c>
      <c r="X380">
        <v>1325</v>
      </c>
      <c r="Y380">
        <v>1268.9000000000001</v>
      </c>
      <c r="Z380">
        <v>1325</v>
      </c>
      <c r="AA380">
        <v>1268.9000000000001</v>
      </c>
      <c r="AB380">
        <v>1325</v>
      </c>
      <c r="AC380" s="1">
        <f>(Table2[[#This Row],[Close Price]]/Table2[[#This Row],[Day Low]])-1</f>
        <v>6.7044670906444281E-3</v>
      </c>
      <c r="AD380" s="1">
        <f>(Table2[[#This Row],[Day High]]/Table2[[#This Row],[Close Price]])-1</f>
        <v>8.4865091144348259E-3</v>
      </c>
      <c r="AE380" s="1">
        <f>(Table2[[#This Row],[Close Price]]/Table2[[#This Row],[Current Week Low]])-1</f>
        <v>3.5424383324138775E-2</v>
      </c>
      <c r="AF380" s="1">
        <f>(Table2[[#This Row],[Current Week High]]/Table2[[#This Row],[Close Price]])-1</f>
        <v>8.4865091144348259E-3</v>
      </c>
      <c r="AG380" s="1">
        <f>(Table2[[#This Row],[Close Price]]/Table2[[#This Row],[Current Month Low]])-1</f>
        <v>3.5424383324138775E-2</v>
      </c>
      <c r="AH380" s="1">
        <f>(Table2[[#This Row],[Current Month High]]/Table2[[#This Row],[Close Price]])-1</f>
        <v>8.4865091144348259E-3</v>
      </c>
      <c r="AI380">
        <v>4.6542603797998296</v>
      </c>
      <c r="AJ380">
        <v>74.795450009977998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0.17</v>
      </c>
      <c r="AM380" t="s">
        <v>3217</v>
      </c>
      <c r="AN380">
        <v>10.29</v>
      </c>
      <c r="AO380" t="s">
        <v>3217</v>
      </c>
      <c r="AP380">
        <v>-5.6401223542012997E-2</v>
      </c>
      <c r="AQ380">
        <f>(Table2[[#This Row],[Sharpe Ratio]]-AVERAGE(Table2[Sharpe Ratio]))/_xlfn.STDEV.P(Table2[Sharpe Ratio])</f>
        <v>-1.3500188850403168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2.5858157412757028</v>
      </c>
      <c r="AS380">
        <f>_xlfn.RANK.AVG(Table2[[#This Row],[1Y Return vs Nifty Z-Score]],Table2[1Y Return vs Nifty Z-Score])</f>
        <v>417</v>
      </c>
      <c r="AT380">
        <f>_xlfn.RANK.AVG(Table2[[#This Row],[6M Return vs Nifty Z-Score]],Table2[6M Return vs Nifty Z-Score])</f>
        <v>52</v>
      </c>
      <c r="AU380">
        <f>_xlfn.RANK.AVG(Table2[[#This Row],[Sharpe Ratio Z-Score]],Table2[Sharpe Ratio Z-Score])</f>
        <v>675</v>
      </c>
      <c r="AV380">
        <f>(Table2[[#This Row],[Rank 1Y]]+Table2[[#This Row],[Rank 6M]]+Table2[[#This Row],[Rank Sharpe]])/3</f>
        <v>381.33333333333331</v>
      </c>
    </row>
    <row r="381" spans="1:48" x14ac:dyDescent="0.3">
      <c r="A381" t="s">
        <v>2055</v>
      </c>
      <c r="B381" t="s">
        <v>2056</v>
      </c>
      <c r="C381" t="s">
        <v>3179</v>
      </c>
      <c r="D381" t="s">
        <v>111</v>
      </c>
      <c r="E381">
        <v>3260.3977199999999</v>
      </c>
      <c r="F381">
        <v>558.70000000000005</v>
      </c>
      <c r="G381">
        <v>-19.437276340780599</v>
      </c>
      <c r="H381">
        <f>(Table2[[#This Row],[1Y Return vs Nifty]]-AVERAGE(Table2[1Y Return vs Nifty]))/_xlfn.STDEV.P(Table2[1Y Return vs Nifty])</f>
        <v>-0.70339143344641308</v>
      </c>
      <c r="I381">
        <v>-17.053525753157</v>
      </c>
      <c r="J381">
        <f>(Table2[[#This Row],[1M Return vs Nifty]]-AVERAGE(Table2[1M Return vs Nifty]))/_xlfn.STDEV.P(Table2[1M Return vs Nifty])</f>
        <v>-1.7218857993775984</v>
      </c>
      <c r="K381">
        <v>6.6331608904065096</v>
      </c>
      <c r="L381">
        <f>(Table2[[#This Row],[6M Return vs Nifty]]-AVERAGE(Table2[6M Return vs Nifty]))/_xlfn.STDEV.P(Table2[6M Return vs Nifty])</f>
        <v>-4.2944468310192732E-2</v>
      </c>
      <c r="M381">
        <v>0.68127151540297004</v>
      </c>
      <c r="N381">
        <f>(Table2[[#This Row],[1W Return vs Nifty]]-AVERAGE(Table2[1W Return vs Nifty]))/_xlfn.STDEV.P(Table2[1W Return vs Nifty])</f>
        <v>-0.26025417277895591</v>
      </c>
      <c r="O381">
        <v>587.04999999999995</v>
      </c>
      <c r="P381">
        <v>608.14748379436298</v>
      </c>
      <c r="Q381">
        <v>589.23956427250903</v>
      </c>
      <c r="R381">
        <v>40.777854335690499</v>
      </c>
      <c r="S381" s="1">
        <f>(Table2[[#This Row],[Close Price]]-Table2[[#This Row],[20D EMA]])/Table2[[#This Row],[20D EMA]]</f>
        <v>-4.8292309002640171E-2</v>
      </c>
      <c r="T381" s="1">
        <f>(Table2[[#This Row],[Close Price]]-Table2[[#This Row],[50D EMA]])/Table2[[#This Row],[50D EMA]]</f>
        <v>-8.1308375208344941E-2</v>
      </c>
      <c r="U381" s="1">
        <f>(Table2[[#This Row],[Close Price]]-Table2[[#This Row],[200D EMA]])/Table2[[#This Row],[200D EMA]]</f>
        <v>-5.1828774108564735E-2</v>
      </c>
      <c r="V381">
        <v>0.77942766535756802</v>
      </c>
      <c r="W381">
        <v>550</v>
      </c>
      <c r="X381">
        <v>577</v>
      </c>
      <c r="Y381">
        <v>535.20000000000005</v>
      </c>
      <c r="Z381">
        <v>577</v>
      </c>
      <c r="AA381">
        <v>535.20000000000005</v>
      </c>
      <c r="AB381">
        <v>577</v>
      </c>
      <c r="AC381" s="1">
        <f>(Table2[[#This Row],[Close Price]]/Table2[[#This Row],[Day Low]])-1</f>
        <v>1.5818181818181953E-2</v>
      </c>
      <c r="AD381" s="1">
        <f>(Table2[[#This Row],[Day High]]/Table2[[#This Row],[Close Price]])-1</f>
        <v>3.275460891354931E-2</v>
      </c>
      <c r="AE381" s="1">
        <f>(Table2[[#This Row],[Close Price]]/Table2[[#This Row],[Current Week Low]])-1</f>
        <v>4.3908819133034349E-2</v>
      </c>
      <c r="AF381" s="1">
        <f>(Table2[[#This Row],[Current Week High]]/Table2[[#This Row],[Close Price]])-1</f>
        <v>3.275460891354931E-2</v>
      </c>
      <c r="AG381" s="1">
        <f>(Table2[[#This Row],[Close Price]]/Table2[[#This Row],[Current Month Low]])-1</f>
        <v>4.3908819133034349E-2</v>
      </c>
      <c r="AH381" s="1">
        <f>(Table2[[#This Row],[Current Month High]]/Table2[[#This Row],[Close Price]])-1</f>
        <v>3.275460891354931E-2</v>
      </c>
      <c r="AI381">
        <v>30.624664399498801</v>
      </c>
      <c r="AJ381">
        <v>21.456521739130402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-0.01</v>
      </c>
      <c r="AM381" t="s">
        <v>3218</v>
      </c>
      <c r="AN381">
        <v>-3.95</v>
      </c>
      <c r="AO381" t="s">
        <v>3218</v>
      </c>
      <c r="AP381">
        <v>8.2301160483231994E-2</v>
      </c>
      <c r="AQ381">
        <f>(Table2[[#This Row],[Sharpe Ratio]]-AVERAGE(Table2[Sharpe Ratio]))/_xlfn.STDEV.P(Table2[Sharpe Ratio])</f>
        <v>0.2643961653008749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564</v>
      </c>
      <c r="AT381">
        <f>_xlfn.RANK.AVG(Table2[[#This Row],[6M Return vs Nifty Z-Score]],Table2[6M Return vs Nifty Z-Score])</f>
        <v>302</v>
      </c>
      <c r="AU381">
        <f>_xlfn.RANK.AVG(Table2[[#This Row],[Sharpe Ratio Z-Score]],Table2[Sharpe Ratio Z-Score])</f>
        <v>278</v>
      </c>
      <c r="AV381">
        <f>(Table2[[#This Row],[Rank 1Y]]+Table2[[#This Row],[Rank 6M]]+Table2[[#This Row],[Rank Sharpe]])/3</f>
        <v>381.33333333333331</v>
      </c>
    </row>
    <row r="382" spans="1:48" x14ac:dyDescent="0.3">
      <c r="A382" t="s">
        <v>1342</v>
      </c>
      <c r="B382" t="s">
        <v>1343</v>
      </c>
      <c r="C382" t="s">
        <v>3189</v>
      </c>
      <c r="D382" t="s">
        <v>1344</v>
      </c>
      <c r="E382">
        <v>8704.0392623999996</v>
      </c>
      <c r="F382">
        <v>1018</v>
      </c>
      <c r="G382">
        <v>7.4453911228338701</v>
      </c>
      <c r="H382">
        <f>(Table2[[#This Row],[1Y Return vs Nifty]]-AVERAGE(Table2[1Y Return vs Nifty]))/_xlfn.STDEV.P(Table2[1Y Return vs Nifty])</f>
        <v>-0.17858739138454377</v>
      </c>
      <c r="I382">
        <v>6.3017895063473599</v>
      </c>
      <c r="J382">
        <f>(Table2[[#This Row],[1M Return vs Nifty]]-AVERAGE(Table2[1M Return vs Nifty]))/_xlfn.STDEV.P(Table2[1M Return vs Nifty])</f>
        <v>0.75069662578070884</v>
      </c>
      <c r="K382">
        <v>23.935784648121501</v>
      </c>
      <c r="L382">
        <f>(Table2[[#This Row],[6M Return vs Nifty]]-AVERAGE(Table2[6M Return vs Nifty]))/_xlfn.STDEV.P(Table2[6M Return vs Nifty])</f>
        <v>0.49710489867738067</v>
      </c>
      <c r="M382">
        <v>4.8084867220070198</v>
      </c>
      <c r="N382">
        <f>(Table2[[#This Row],[1W Return vs Nifty]]-AVERAGE(Table2[1W Return vs Nifty]))/_xlfn.STDEV.P(Table2[1W Return vs Nifty])</f>
        <v>0.55383117744529664</v>
      </c>
      <c r="O382">
        <v>959.82</v>
      </c>
      <c r="P382">
        <v>944.45984979047296</v>
      </c>
      <c r="Q382">
        <v>875.29082676748703</v>
      </c>
      <c r="R382">
        <v>71.071288666960996</v>
      </c>
      <c r="S382" s="1">
        <f>(Table2[[#This Row],[Close Price]]-Table2[[#This Row],[20D EMA]])/Table2[[#This Row],[20D EMA]]</f>
        <v>6.061553207893141E-2</v>
      </c>
      <c r="T382" s="1">
        <f>(Table2[[#This Row],[Close Price]]-Table2[[#This Row],[50D EMA]])/Table2[[#This Row],[50D EMA]]</f>
        <v>7.7864771303768829E-2</v>
      </c>
      <c r="U382" s="1">
        <f>(Table2[[#This Row],[Close Price]]-Table2[[#This Row],[200D EMA]])/Table2[[#This Row],[200D EMA]]</f>
        <v>0.16304200714584016</v>
      </c>
      <c r="V382">
        <v>0.63203962304357997</v>
      </c>
      <c r="W382">
        <v>1015</v>
      </c>
      <c r="X382">
        <v>1047.7</v>
      </c>
      <c r="Y382">
        <v>998.4</v>
      </c>
      <c r="Z382">
        <v>1047.7</v>
      </c>
      <c r="AA382">
        <v>998.4</v>
      </c>
      <c r="AB382">
        <v>1047.7</v>
      </c>
      <c r="AC382" s="1">
        <f>(Table2[[#This Row],[Close Price]]/Table2[[#This Row],[Day Low]])-1</f>
        <v>2.9556650246305161E-3</v>
      </c>
      <c r="AD382" s="1">
        <f>(Table2[[#This Row],[Day High]]/Table2[[#This Row],[Close Price]])-1</f>
        <v>2.9174852652259275E-2</v>
      </c>
      <c r="AE382" s="1">
        <f>(Table2[[#This Row],[Close Price]]/Table2[[#This Row],[Current Week Low]])-1</f>
        <v>1.9631410256410353E-2</v>
      </c>
      <c r="AF382" s="1">
        <f>(Table2[[#This Row],[Current Week High]]/Table2[[#This Row],[Close Price]])-1</f>
        <v>2.9174852652259275E-2</v>
      </c>
      <c r="AG382" s="1">
        <f>(Table2[[#This Row],[Close Price]]/Table2[[#This Row],[Current Month Low]])-1</f>
        <v>1.9631410256410353E-2</v>
      </c>
      <c r="AH382" s="1">
        <f>(Table2[[#This Row],[Current Month High]]/Table2[[#This Row],[Close Price]])-1</f>
        <v>2.9174852652259275E-2</v>
      </c>
      <c r="AI382">
        <v>9.7249508840864394</v>
      </c>
      <c r="AJ382">
        <v>72.104818258664395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</v>
      </c>
      <c r="AM382" t="s">
        <v>3216</v>
      </c>
      <c r="AN382">
        <v>14.7</v>
      </c>
      <c r="AO382" t="s">
        <v>3217</v>
      </c>
      <c r="AP382">
        <v>-2.4975993829142E-2</v>
      </c>
      <c r="AQ382">
        <f>(Table2[[#This Row],[Sharpe Ratio]]-AVERAGE(Table2[Sharpe Ratio]))/_xlfn.STDEV.P(Table2[Sharpe Ratio])</f>
        <v>-0.98424749498508701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0.63879781553375548</v>
      </c>
      <c r="AS382">
        <f>_xlfn.RANK.AVG(Table2[[#This Row],[1Y Return vs Nifty Z-Score]],Table2[1Y Return vs Nifty Z-Score])</f>
        <v>364</v>
      </c>
      <c r="AT382">
        <f>_xlfn.RANK.AVG(Table2[[#This Row],[6M Return vs Nifty Z-Score]],Table2[6M Return vs Nifty Z-Score])</f>
        <v>167</v>
      </c>
      <c r="AU382">
        <f>_xlfn.RANK.AVG(Table2[[#This Row],[Sharpe Ratio Z-Score]],Table2[Sharpe Ratio Z-Score])</f>
        <v>617</v>
      </c>
      <c r="AV382">
        <f>(Table2[[#This Row],[Rank 1Y]]+Table2[[#This Row],[Rank 6M]]+Table2[[#This Row],[Rank Sharpe]])/3</f>
        <v>382.66666666666669</v>
      </c>
    </row>
    <row r="383" spans="1:48" x14ac:dyDescent="0.3">
      <c r="A383" t="s">
        <v>670</v>
      </c>
      <c r="B383" t="s">
        <v>671</v>
      </c>
      <c r="C383" t="s">
        <v>3181</v>
      </c>
      <c r="D383" t="s">
        <v>672</v>
      </c>
      <c r="E383">
        <v>27531.173849399998</v>
      </c>
      <c r="F383">
        <v>284.7</v>
      </c>
      <c r="G383">
        <v>39.184630991950399</v>
      </c>
      <c r="H383">
        <f>(Table2[[#This Row],[1Y Return vs Nifty]]-AVERAGE(Table2[1Y Return vs Nifty]))/_xlfn.STDEV.P(Table2[1Y Return vs Nifty])</f>
        <v>0.44102676698826587</v>
      </c>
      <c r="I383">
        <v>-6.7833227280579997</v>
      </c>
      <c r="J383">
        <f>(Table2[[#This Row],[1M Return vs Nifty]]-AVERAGE(Table2[1M Return vs Nifty]))/_xlfn.STDEV.P(Table2[1M Return vs Nifty])</f>
        <v>-0.63459910594135771</v>
      </c>
      <c r="K383">
        <v>-28.287086316929699</v>
      </c>
      <c r="L383">
        <f>(Table2[[#This Row],[6M Return vs Nifty]]-AVERAGE(Table2[6M Return vs Nifty]))/_xlfn.STDEV.P(Table2[6M Return vs Nifty])</f>
        <v>-1.1328749703800127</v>
      </c>
      <c r="M383">
        <v>-2.1756416322916601</v>
      </c>
      <c r="N383">
        <f>(Table2[[#This Row],[1W Return vs Nifty]]-AVERAGE(Table2[1W Return vs Nifty]))/_xlfn.STDEV.P(Table2[1W Return vs Nifty])</f>
        <v>-0.82377485778702997</v>
      </c>
      <c r="O383">
        <v>279.14</v>
      </c>
      <c r="P383">
        <v>293.51751667059602</v>
      </c>
      <c r="Q383">
        <v>294.24500699259102</v>
      </c>
      <c r="R383">
        <v>65.326305874505294</v>
      </c>
      <c r="S383" s="1">
        <f>(Table2[[#This Row],[Close Price]]-Table2[[#This Row],[20D EMA]])/Table2[[#This Row],[20D EMA]]</f>
        <v>1.9918320555993418E-2</v>
      </c>
      <c r="T383" s="1">
        <f>(Table2[[#This Row],[Close Price]]-Table2[[#This Row],[50D EMA]])/Table2[[#This Row],[50D EMA]]</f>
        <v>-3.0040853338547464E-2</v>
      </c>
      <c r="U383" s="1">
        <f>(Table2[[#This Row],[Close Price]]-Table2[[#This Row],[200D EMA]])/Table2[[#This Row],[200D EMA]]</f>
        <v>-3.2438976926569794E-2</v>
      </c>
      <c r="V383">
        <v>0.68752644823721798</v>
      </c>
      <c r="W383">
        <v>277</v>
      </c>
      <c r="X383">
        <v>287</v>
      </c>
      <c r="Y383">
        <v>272.25</v>
      </c>
      <c r="Z383">
        <v>287</v>
      </c>
      <c r="AA383">
        <v>272.25</v>
      </c>
      <c r="AB383">
        <v>287</v>
      </c>
      <c r="AC383" s="1">
        <f>(Table2[[#This Row],[Close Price]]/Table2[[#This Row],[Day Low]])-1</f>
        <v>2.7797833935018001E-2</v>
      </c>
      <c r="AD383" s="1">
        <f>(Table2[[#This Row],[Day High]]/Table2[[#This Row],[Close Price]])-1</f>
        <v>8.0786793115561473E-3</v>
      </c>
      <c r="AE383" s="1">
        <f>(Table2[[#This Row],[Close Price]]/Table2[[#This Row],[Current Week Low]])-1</f>
        <v>4.5730027548209318E-2</v>
      </c>
      <c r="AF383" s="1">
        <f>(Table2[[#This Row],[Current Week High]]/Table2[[#This Row],[Close Price]])-1</f>
        <v>8.0786793115561473E-3</v>
      </c>
      <c r="AG383" s="1">
        <f>(Table2[[#This Row],[Close Price]]/Table2[[#This Row],[Current Month Low]])-1</f>
        <v>4.5730027548209318E-2</v>
      </c>
      <c r="AH383" s="1">
        <f>(Table2[[#This Row],[Current Month High]]/Table2[[#This Row],[Close Price]])-1</f>
        <v>8.0786793115561473E-3</v>
      </c>
      <c r="AI383">
        <v>46.048472075869299</v>
      </c>
      <c r="AJ383">
        <v>64.376443418013807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-0.09</v>
      </c>
      <c r="AM383" t="s">
        <v>3218</v>
      </c>
      <c r="AN383">
        <v>8.7899999999999991</v>
      </c>
      <c r="AO383" t="s">
        <v>3217</v>
      </c>
      <c r="AP383">
        <v>8.3040222118049997E-2</v>
      </c>
      <c r="AQ383">
        <f>(Table2[[#This Row],[Sharpe Ratio]]-AVERAGE(Table2[Sharpe Ratio]))/_xlfn.STDEV.P(Table2[Sharpe Ratio])</f>
        <v>0.27299841272989378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178</v>
      </c>
      <c r="AT383">
        <f>_xlfn.RANK.AVG(Table2[[#This Row],[6M Return vs Nifty Z-Score]],Table2[6M Return vs Nifty Z-Score])</f>
        <v>695</v>
      </c>
      <c r="AU383">
        <f>_xlfn.RANK.AVG(Table2[[#This Row],[Sharpe Ratio Z-Score]],Table2[Sharpe Ratio Z-Score])</f>
        <v>276</v>
      </c>
      <c r="AV383">
        <f>(Table2[[#This Row],[Rank 1Y]]+Table2[[#This Row],[Rank 6M]]+Table2[[#This Row],[Rank Sharpe]])/3</f>
        <v>383</v>
      </c>
    </row>
    <row r="384" spans="1:48" x14ac:dyDescent="0.3">
      <c r="A384" t="s">
        <v>695</v>
      </c>
      <c r="B384" t="s">
        <v>696</v>
      </c>
      <c r="C384" t="s">
        <v>3175</v>
      </c>
      <c r="D384" t="s">
        <v>254</v>
      </c>
      <c r="E384">
        <v>25820.08202355</v>
      </c>
      <c r="F384">
        <v>1271.3</v>
      </c>
      <c r="G384">
        <v>-16.194715405907601</v>
      </c>
      <c r="H384">
        <f>(Table2[[#This Row],[1Y Return vs Nifty]]-AVERAGE(Table2[1Y Return vs Nifty]))/_xlfn.STDEV.P(Table2[1Y Return vs Nifty])</f>
        <v>-0.64009008555909819</v>
      </c>
      <c r="I384">
        <v>1.28259922749783</v>
      </c>
      <c r="J384">
        <f>(Table2[[#This Row],[1M Return vs Nifty]]-AVERAGE(Table2[1M Return vs Nifty]))/_xlfn.STDEV.P(Table2[1M Return vs Nifty])</f>
        <v>0.21932457902752187</v>
      </c>
      <c r="K384">
        <v>2.37577649737212</v>
      </c>
      <c r="L384">
        <f>(Table2[[#This Row],[6M Return vs Nifty]]-AVERAGE(Table2[6M Return vs Nifty]))/_xlfn.STDEV.P(Table2[6M Return vs Nifty])</f>
        <v>-0.17582591904715492</v>
      </c>
      <c r="M384">
        <v>-1.95397550067354</v>
      </c>
      <c r="N384">
        <f>(Table2[[#This Row],[1W Return vs Nifty]]-AVERAGE(Table2[1W Return vs Nifty]))/_xlfn.STDEV.P(Table2[1W Return vs Nifty])</f>
        <v>-0.78005163489755192</v>
      </c>
      <c r="O384">
        <v>1260.78</v>
      </c>
      <c r="P384">
        <v>1256.96580505939</v>
      </c>
      <c r="Q384">
        <v>1230.87918034374</v>
      </c>
      <c r="R384">
        <v>55.549341158799699</v>
      </c>
      <c r="S384" s="1">
        <f>(Table2[[#This Row],[Close Price]]-Table2[[#This Row],[20D EMA]])/Table2[[#This Row],[20D EMA]]</f>
        <v>8.3440409904979307E-3</v>
      </c>
      <c r="T384" s="1">
        <f>(Table2[[#This Row],[Close Price]]-Table2[[#This Row],[50D EMA]])/Table2[[#This Row],[50D EMA]]</f>
        <v>1.1403806597533202E-2</v>
      </c>
      <c r="U384" s="1">
        <f>(Table2[[#This Row],[Close Price]]-Table2[[#This Row],[200D EMA]])/Table2[[#This Row],[200D EMA]]</f>
        <v>3.2838982332101731E-2</v>
      </c>
      <c r="V384">
        <v>0.87091319571612902</v>
      </c>
      <c r="W384">
        <v>1255.0999999999999</v>
      </c>
      <c r="X384">
        <v>1282.9000000000001</v>
      </c>
      <c r="Y384">
        <v>1248</v>
      </c>
      <c r="Z384">
        <v>1282.9000000000001</v>
      </c>
      <c r="AA384">
        <v>1248</v>
      </c>
      <c r="AB384">
        <v>1282.9000000000001</v>
      </c>
      <c r="AC384" s="1">
        <f>(Table2[[#This Row],[Close Price]]/Table2[[#This Row],[Day Low]])-1</f>
        <v>1.2907338060712314E-2</v>
      </c>
      <c r="AD384" s="1">
        <f>(Table2[[#This Row],[Day High]]/Table2[[#This Row],[Close Price]])-1</f>
        <v>9.1245182097066113E-3</v>
      </c>
      <c r="AE384" s="1">
        <f>(Table2[[#This Row],[Close Price]]/Table2[[#This Row],[Current Week Low]])-1</f>
        <v>1.8669871794871673E-2</v>
      </c>
      <c r="AF384" s="1">
        <f>(Table2[[#This Row],[Current Week High]]/Table2[[#This Row],[Close Price]])-1</f>
        <v>9.1245182097066113E-3</v>
      </c>
      <c r="AG384" s="1">
        <f>(Table2[[#This Row],[Close Price]]/Table2[[#This Row],[Current Month Low]])-1</f>
        <v>1.8669871794871673E-2</v>
      </c>
      <c r="AH384" s="1">
        <f>(Table2[[#This Row],[Current Month High]]/Table2[[#This Row],[Close Price]])-1</f>
        <v>9.1245182097066113E-3</v>
      </c>
      <c r="AI384">
        <v>13.655313458664301</v>
      </c>
      <c r="AJ384">
        <v>17.712962962962902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-0.03</v>
      </c>
      <c r="AM384" t="s">
        <v>3218</v>
      </c>
      <c r="AN384">
        <v>0.99</v>
      </c>
      <c r="AO384" t="s">
        <v>3217</v>
      </c>
      <c r="AP384">
        <v>9.4910872152952006E-2</v>
      </c>
      <c r="AQ384">
        <f>(Table2[[#This Row],[Sharpe Ratio]]-AVERAGE(Table2[Sharpe Ratio]))/_xlfn.STDEV.P(Table2[Sharpe Ratio])</f>
        <v>0.41116587256382825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-0.96547718791245485</v>
      </c>
      <c r="AS384">
        <f>_xlfn.RANK.AVG(Table2[[#This Row],[1Y Return vs Nifty Z-Score]],Table2[1Y Return vs Nifty Z-Score])</f>
        <v>544</v>
      </c>
      <c r="AT384">
        <f>_xlfn.RANK.AVG(Table2[[#This Row],[6M Return vs Nifty Z-Score]],Table2[6M Return vs Nifty Z-Score])</f>
        <v>362</v>
      </c>
      <c r="AU384">
        <f>_xlfn.RANK.AVG(Table2[[#This Row],[Sharpe Ratio Z-Score]],Table2[Sharpe Ratio Z-Score])</f>
        <v>246</v>
      </c>
      <c r="AV384">
        <f>(Table2[[#This Row],[Rank 1Y]]+Table2[[#This Row],[Rank 6M]]+Table2[[#This Row],[Rank Sharpe]])/3</f>
        <v>384</v>
      </c>
    </row>
    <row r="385" spans="1:48" x14ac:dyDescent="0.3">
      <c r="A385" t="s">
        <v>32</v>
      </c>
      <c r="B385" t="s">
        <v>33</v>
      </c>
      <c r="C385" t="s">
        <v>3171</v>
      </c>
      <c r="D385" t="s">
        <v>34</v>
      </c>
      <c r="E385">
        <v>762117.92780343001</v>
      </c>
      <c r="F385">
        <v>836.4</v>
      </c>
      <c r="G385">
        <v>19.972957069381302</v>
      </c>
      <c r="H385">
        <f>(Table2[[#This Row],[1Y Return vs Nifty]]-AVERAGE(Table2[1Y Return vs Nifty]))/_xlfn.STDEV.P(Table2[1Y Return vs Nifty])</f>
        <v>6.5976034281577001E-2</v>
      </c>
      <c r="I385">
        <v>0.88848037400340396</v>
      </c>
      <c r="J385">
        <f>(Table2[[#This Row],[1M Return vs Nifty]]-AVERAGE(Table2[1M Return vs Nifty]))/_xlfn.STDEV.P(Table2[1M Return vs Nifty])</f>
        <v>0.1775999720270964</v>
      </c>
      <c r="K385">
        <v>-12.775633362233</v>
      </c>
      <c r="L385">
        <f>(Table2[[#This Row],[6M Return vs Nifty]]-AVERAGE(Table2[6M Return vs Nifty]))/_xlfn.STDEV.P(Table2[6M Return vs Nifty])</f>
        <v>-0.64873161347980191</v>
      </c>
      <c r="M385">
        <v>-1.9037914592885701</v>
      </c>
      <c r="N385">
        <f>(Table2[[#This Row],[1W Return vs Nifty]]-AVERAGE(Table2[1W Return vs Nifty]))/_xlfn.STDEV.P(Table2[1W Return vs Nifty])</f>
        <v>-0.77015292817608505</v>
      </c>
      <c r="O385">
        <v>828.54</v>
      </c>
      <c r="P385">
        <v>818.28992242985305</v>
      </c>
      <c r="Q385">
        <v>784.06333228106803</v>
      </c>
      <c r="R385">
        <v>65.253538205462903</v>
      </c>
      <c r="S385" s="1">
        <f>(Table2[[#This Row],[Close Price]]-Table2[[#This Row],[20D EMA]])/Table2[[#This Row],[20D EMA]]</f>
        <v>9.4865667318415701E-3</v>
      </c>
      <c r="T385" s="1">
        <f>(Table2[[#This Row],[Close Price]]-Table2[[#This Row],[50D EMA]])/Table2[[#This Row],[50D EMA]]</f>
        <v>2.2131615059330506E-2</v>
      </c>
      <c r="U385" s="1">
        <f>(Table2[[#This Row],[Close Price]]-Table2[[#This Row],[200D EMA]])/Table2[[#This Row],[200D EMA]]</f>
        <v>6.6750561547967532E-2</v>
      </c>
      <c r="V385">
        <v>1.0073846275265701</v>
      </c>
      <c r="W385">
        <v>836.9</v>
      </c>
      <c r="X385">
        <v>856.6</v>
      </c>
      <c r="Y385">
        <v>832.7</v>
      </c>
      <c r="Z385">
        <v>856.6</v>
      </c>
      <c r="AA385">
        <v>832.7</v>
      </c>
      <c r="AB385">
        <v>856.6</v>
      </c>
      <c r="AC385" s="1">
        <f>(Table2[[#This Row],[Close Price]]/Table2[[#This Row],[Day Low]])-1</f>
        <v>-5.9744294419883381E-4</v>
      </c>
      <c r="AD385" s="1">
        <f>(Table2[[#This Row],[Day High]]/Table2[[#This Row],[Close Price]])-1</f>
        <v>2.4151123864179835E-2</v>
      </c>
      <c r="AE385" s="1">
        <f>(Table2[[#This Row],[Close Price]]/Table2[[#This Row],[Current Week Low]])-1</f>
        <v>4.4433769664944389E-3</v>
      </c>
      <c r="AF385" s="1">
        <f>(Table2[[#This Row],[Current Week High]]/Table2[[#This Row],[Close Price]])-1</f>
        <v>2.4151123864179835E-2</v>
      </c>
      <c r="AG385" s="1">
        <f>(Table2[[#This Row],[Close Price]]/Table2[[#This Row],[Current Month Low]])-1</f>
        <v>4.4433769664944389E-3</v>
      </c>
      <c r="AH385" s="1">
        <f>(Table2[[#This Row],[Current Month High]]/Table2[[#This Row],[Close Price]])-1</f>
        <v>2.4151123864179835E-2</v>
      </c>
      <c r="AI385">
        <v>9.0387374461979793</v>
      </c>
      <c r="AJ385">
        <v>43.084423915832602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7.0000000000000007E-2</v>
      </c>
      <c r="AM385" t="s">
        <v>3217</v>
      </c>
      <c r="AN385">
        <v>5.6</v>
      </c>
      <c r="AO385" t="s">
        <v>3217</v>
      </c>
      <c r="AP385">
        <v>7.2592277411806003E-2</v>
      </c>
      <c r="AQ385">
        <f>(Table2[[#This Row],[Sharpe Ratio]]-AVERAGE(Table2[Sharpe Ratio]))/_xlfn.STDEV.P(Table2[Sharpe Ratio])</f>
        <v>0.15139041516423626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-1.0239181201829772</v>
      </c>
      <c r="AS385">
        <f>_xlfn.RANK.AVG(Table2[[#This Row],[1Y Return vs Nifty Z-Score]],Table2[1Y Return vs Nifty Z-Score])</f>
        <v>289</v>
      </c>
      <c r="AT385">
        <f>_xlfn.RANK.AVG(Table2[[#This Row],[6M Return vs Nifty Z-Score]],Table2[6M Return vs Nifty Z-Score])</f>
        <v>556</v>
      </c>
      <c r="AU385">
        <f>_xlfn.RANK.AVG(Table2[[#This Row],[Sharpe Ratio Z-Score]],Table2[Sharpe Ratio Z-Score])</f>
        <v>309</v>
      </c>
      <c r="AV385">
        <f>(Table2[[#This Row],[Rank 1Y]]+Table2[[#This Row],[Rank 6M]]+Table2[[#This Row],[Rank Sharpe]])/3</f>
        <v>384.66666666666669</v>
      </c>
    </row>
    <row r="386" spans="1:48" x14ac:dyDescent="0.3">
      <c r="A386" t="s">
        <v>856</v>
      </c>
      <c r="B386" t="s">
        <v>857</v>
      </c>
      <c r="C386" t="s">
        <v>3179</v>
      </c>
      <c r="D386" t="s">
        <v>270</v>
      </c>
      <c r="E386">
        <v>17798.518980000001</v>
      </c>
      <c r="F386">
        <v>16660.599999999999</v>
      </c>
      <c r="G386">
        <v>3.3464713908980199</v>
      </c>
      <c r="H386">
        <f>(Table2[[#This Row],[1Y Return vs Nifty]]-AVERAGE(Table2[1Y Return vs Nifty]))/_xlfn.STDEV.P(Table2[1Y Return vs Nifty])</f>
        <v>-0.25860659507103168</v>
      </c>
      <c r="I386">
        <v>-3.8786932942700898</v>
      </c>
      <c r="J386">
        <f>(Table2[[#This Row],[1M Return vs Nifty]]-AVERAGE(Table2[1M Return vs Nifty]))/_xlfn.STDEV.P(Table2[1M Return vs Nifty])</f>
        <v>-0.32709155959561326</v>
      </c>
      <c r="K386">
        <v>-1.91421665497152</v>
      </c>
      <c r="L386">
        <f>(Table2[[#This Row],[6M Return vs Nifty]]-AVERAGE(Table2[6M Return vs Nifty]))/_xlfn.STDEV.P(Table2[6M Return vs Nifty])</f>
        <v>-0.30972515414270951</v>
      </c>
      <c r="M386">
        <v>4.6854040076325703</v>
      </c>
      <c r="N386">
        <f>(Table2[[#This Row],[1W Return vs Nifty]]-AVERAGE(Table2[1W Return vs Nifty]))/_xlfn.STDEV.P(Table2[1W Return vs Nifty])</f>
        <v>0.52955334611783322</v>
      </c>
      <c r="O386" t="e">
        <v>#N/A</v>
      </c>
      <c r="P386">
        <v>16115.2509937752</v>
      </c>
      <c r="Q386">
        <v>15668.942358257</v>
      </c>
      <c r="R386">
        <v>74.694530291910198</v>
      </c>
      <c r="S386" s="1" t="e">
        <f>(Table2[[#This Row],[Close Price]]-Table2[[#This Row],[20D EMA]])/Table2[[#This Row],[20D EMA]]</f>
        <v>#N/A</v>
      </c>
      <c r="T386" s="1">
        <f>(Table2[[#This Row],[Close Price]]-Table2[[#This Row],[50D EMA]])/Table2[[#This Row],[50D EMA]]</f>
        <v>3.384055305346774E-2</v>
      </c>
      <c r="U386" s="1">
        <f>(Table2[[#This Row],[Close Price]]-Table2[[#This Row],[200D EMA]])/Table2[[#This Row],[200D EMA]]</f>
        <v>6.3288103247149216E-2</v>
      </c>
      <c r="V386">
        <v>1.2182558857127801</v>
      </c>
      <c r="W386" t="e">
        <v>#N/A</v>
      </c>
      <c r="X386" t="e">
        <v>#N/A</v>
      </c>
      <c r="Y386" t="e">
        <v>#N/A</v>
      </c>
      <c r="Z386" t="e">
        <v>#N/A</v>
      </c>
      <c r="AA386" t="e">
        <v>#N/A</v>
      </c>
      <c r="AB386" t="e">
        <v>#N/A</v>
      </c>
      <c r="AC386" s="1" t="e">
        <f>(Table2[[#This Row],[Close Price]]/Table2[[#This Row],[Day Low]])-1</f>
        <v>#N/A</v>
      </c>
      <c r="AD386" s="1" t="e">
        <f>(Table2[[#This Row],[Day High]]/Table2[[#This Row],[Close Price]])-1</f>
        <v>#N/A</v>
      </c>
      <c r="AE386" s="1" t="e">
        <f>(Table2[[#This Row],[Close Price]]/Table2[[#This Row],[Current Week Low]])-1</f>
        <v>#N/A</v>
      </c>
      <c r="AF386" s="1" t="e">
        <f>(Table2[[#This Row],[Current Week High]]/Table2[[#This Row],[Close Price]])-1</f>
        <v>#N/A</v>
      </c>
      <c r="AG386" s="1" t="e">
        <f>(Table2[[#This Row],[Close Price]]/Table2[[#This Row],[Current Month Low]])-1</f>
        <v>#N/A</v>
      </c>
      <c r="AH386" s="1" t="e">
        <f>(Table2[[#This Row],[Current Month High]]/Table2[[#This Row],[Close Price]])-1</f>
        <v>#N/A</v>
      </c>
      <c r="AI386">
        <v>15.241647959857399</v>
      </c>
      <c r="AJ386">
        <v>28.314412901834501</v>
      </c>
      <c r="AK386" t="e">
        <f>IF(AND(Table2[[#This Row],[20D EMA]]&gt;Table2[[#This Row],[50D EMA]],Table2[[#This Row],[50D EMA]]&gt;Table2[[#This Row],[200D EMA]]),"Uptrend","Downtrend/NoTrend")</f>
        <v>#N/A</v>
      </c>
      <c r="AL386" t="e">
        <v>#N/A</v>
      </c>
      <c r="AM386" t="e">
        <v>#N/A</v>
      </c>
      <c r="AN386" t="e">
        <v>#N/A</v>
      </c>
      <c r="AO386" t="e">
        <v>#N/A</v>
      </c>
      <c r="AP386">
        <v>6.1959732547646001E-2</v>
      </c>
      <c r="AQ386">
        <f>(Table2[[#This Row],[Sharpe Ratio]]-AVERAGE(Table2[Sharpe Ratio]))/_xlfn.STDEV.P(Table2[Sharpe Ratio])</f>
        <v>2.7633779164356033E-2</v>
      </c>
      <c r="AR386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386">
        <f>_xlfn.RANK.AVG(Table2[[#This Row],[1Y Return vs Nifty Z-Score]],Table2[1Y Return vs Nifty Z-Score])</f>
        <v>393</v>
      </c>
      <c r="AT386">
        <f>_xlfn.RANK.AVG(Table2[[#This Row],[6M Return vs Nifty Z-Score]],Table2[6M Return vs Nifty Z-Score])</f>
        <v>414</v>
      </c>
      <c r="AU386">
        <f>_xlfn.RANK.AVG(Table2[[#This Row],[Sharpe Ratio Z-Score]],Table2[Sharpe Ratio Z-Score])</f>
        <v>347</v>
      </c>
      <c r="AV386">
        <f>(Table2[[#This Row],[Rank 1Y]]+Table2[[#This Row],[Rank 6M]]+Table2[[#This Row],[Rank Sharpe]])/3</f>
        <v>384.66666666666669</v>
      </c>
    </row>
    <row r="387" spans="1:48" x14ac:dyDescent="0.3">
      <c r="A387" t="s">
        <v>44</v>
      </c>
      <c r="B387" t="s">
        <v>45</v>
      </c>
      <c r="C387" t="s">
        <v>3174</v>
      </c>
      <c r="D387" t="s">
        <v>46</v>
      </c>
      <c r="E387">
        <v>520768.84712767502</v>
      </c>
      <c r="F387">
        <v>3787.05</v>
      </c>
      <c r="G387">
        <v>-6.3795735841062902</v>
      </c>
      <c r="H387">
        <f>(Table2[[#This Row],[1Y Return vs Nifty]]-AVERAGE(Table2[1Y Return vs Nifty]))/_xlfn.STDEV.P(Table2[1Y Return vs Nifty])</f>
        <v>-0.44847866498620625</v>
      </c>
      <c r="I387">
        <v>2.0234877047516902</v>
      </c>
      <c r="J387">
        <f>(Table2[[#This Row],[1M Return vs Nifty]]-AVERAGE(Table2[1M Return vs Nifty]))/_xlfn.STDEV.P(Table2[1M Return vs Nifty])</f>
        <v>0.29776102090405393</v>
      </c>
      <c r="K387">
        <v>-7.9543330296084003</v>
      </c>
      <c r="L387">
        <f>(Table2[[#This Row],[6M Return vs Nifty]]-AVERAGE(Table2[6M Return vs Nifty]))/_xlfn.STDEV.P(Table2[6M Return vs Nifty])</f>
        <v>-0.49824922253432913</v>
      </c>
      <c r="M387">
        <v>-2.3635623752530401</v>
      </c>
      <c r="N387">
        <f>(Table2[[#This Row],[1W Return vs Nifty]]-AVERAGE(Table2[1W Return vs Nifty]))/_xlfn.STDEV.P(Table2[1W Return vs Nifty])</f>
        <v>-0.8608418669420953</v>
      </c>
      <c r="O387">
        <v>3638.12</v>
      </c>
      <c r="P387">
        <v>3604.6992582886101</v>
      </c>
      <c r="Q387">
        <v>3510.03948459611</v>
      </c>
      <c r="R387">
        <v>69.212319187040706</v>
      </c>
      <c r="S387" s="1">
        <f>(Table2[[#This Row],[Close Price]]-Table2[[#This Row],[20D EMA]])/Table2[[#This Row],[20D EMA]]</f>
        <v>4.0935977922663437E-2</v>
      </c>
      <c r="T387" s="1">
        <f>(Table2[[#This Row],[Close Price]]-Table2[[#This Row],[50D EMA]])/Table2[[#This Row],[50D EMA]]</f>
        <v>5.0586950157379879E-2</v>
      </c>
      <c r="U387" s="1">
        <f>(Table2[[#This Row],[Close Price]]-Table2[[#This Row],[200D EMA]])/Table2[[#This Row],[200D EMA]]</f>
        <v>7.8919486980006143E-2</v>
      </c>
      <c r="V387">
        <v>0.97396136672335898</v>
      </c>
      <c r="W387">
        <v>3701.5</v>
      </c>
      <c r="X387">
        <v>3798.85</v>
      </c>
      <c r="Y387">
        <v>3672.9</v>
      </c>
      <c r="Z387">
        <v>3798.85</v>
      </c>
      <c r="AA387">
        <v>3672.9</v>
      </c>
      <c r="AB387">
        <v>3798.85</v>
      </c>
      <c r="AC387" s="1">
        <f>(Table2[[#This Row],[Close Price]]/Table2[[#This Row],[Day Low]])-1</f>
        <v>2.3112251789815019E-2</v>
      </c>
      <c r="AD387" s="1">
        <f>(Table2[[#This Row],[Day High]]/Table2[[#This Row],[Close Price]])-1</f>
        <v>3.1158817549279405E-3</v>
      </c>
      <c r="AE387" s="1">
        <f>(Table2[[#This Row],[Close Price]]/Table2[[#This Row],[Current Week Low]])-1</f>
        <v>3.107898390917252E-2</v>
      </c>
      <c r="AF387" s="1">
        <f>(Table2[[#This Row],[Current Week High]]/Table2[[#This Row],[Close Price]])-1</f>
        <v>3.1158817549279405E-3</v>
      </c>
      <c r="AG387" s="1">
        <f>(Table2[[#This Row],[Close Price]]/Table2[[#This Row],[Current Month Low]])-1</f>
        <v>3.107898390917252E-2</v>
      </c>
      <c r="AH387" s="1">
        <f>(Table2[[#This Row],[Current Month High]]/Table2[[#This Row],[Close Price]])-1</f>
        <v>3.1158817549279405E-3</v>
      </c>
      <c r="AI387">
        <v>3.5080075520523799</v>
      </c>
      <c r="AJ387">
        <v>19.275287003354201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0.1</v>
      </c>
      <c r="AM387" t="s">
        <v>3217</v>
      </c>
      <c r="AN387">
        <v>6.74</v>
      </c>
      <c r="AO387" t="s">
        <v>3217</v>
      </c>
      <c r="AP387">
        <v>0.112807689944218</v>
      </c>
      <c r="AQ387">
        <f>(Table2[[#This Row],[Sharpe Ratio]]-AVERAGE(Table2[Sharpe Ratio]))/_xlfn.STDEV.P(Table2[Sharpe Ratio])</f>
        <v>0.61947441894162569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-0.89033431461695112</v>
      </c>
      <c r="AS387">
        <f>_xlfn.RANK.AVG(Table2[[#This Row],[1Y Return vs Nifty Z-Score]],Table2[1Y Return vs Nifty Z-Score])</f>
        <v>468</v>
      </c>
      <c r="AT387">
        <f>_xlfn.RANK.AVG(Table2[[#This Row],[6M Return vs Nifty Z-Score]],Table2[6M Return vs Nifty Z-Score])</f>
        <v>503</v>
      </c>
      <c r="AU387">
        <f>_xlfn.RANK.AVG(Table2[[#This Row],[Sharpe Ratio Z-Score]],Table2[Sharpe Ratio Z-Score])</f>
        <v>184</v>
      </c>
      <c r="AV387">
        <f>(Table2[[#This Row],[Rank 1Y]]+Table2[[#This Row],[Rank 6M]]+Table2[[#This Row],[Rank Sharpe]])/3</f>
        <v>385</v>
      </c>
    </row>
    <row r="388" spans="1:48" x14ac:dyDescent="0.3">
      <c r="A388" t="s">
        <v>1335</v>
      </c>
      <c r="B388" t="s">
        <v>1336</v>
      </c>
      <c r="C388" t="s">
        <v>3185</v>
      </c>
      <c r="D388" t="s">
        <v>285</v>
      </c>
      <c r="E388">
        <v>8734.9770551399997</v>
      </c>
      <c r="F388">
        <v>707.7</v>
      </c>
      <c r="G388">
        <v>-3.8293637948017101</v>
      </c>
      <c r="H388">
        <f>(Table2[[#This Row],[1Y Return vs Nifty]]-AVERAGE(Table2[1Y Return vs Nifty]))/_xlfn.STDEV.P(Table2[1Y Return vs Nifty])</f>
        <v>-0.39869341181725443</v>
      </c>
      <c r="I388">
        <v>10.1260815459038</v>
      </c>
      <c r="J388">
        <f>(Table2[[#This Row],[1M Return vs Nifty]]-AVERAGE(Table2[1M Return vs Nifty]))/_xlfn.STDEV.P(Table2[1M Return vs Nifty])</f>
        <v>1.155567088055117</v>
      </c>
      <c r="K388">
        <v>9.4966587600484598</v>
      </c>
      <c r="L388">
        <f>(Table2[[#This Row],[6M Return vs Nifty]]-AVERAGE(Table2[6M Return vs Nifty]))/_xlfn.STDEV.P(Table2[6M Return vs Nifty])</f>
        <v>4.6431006388022861E-2</v>
      </c>
      <c r="M388">
        <v>-2.01632676231959</v>
      </c>
      <c r="N388">
        <f>(Table2[[#This Row],[1W Return vs Nifty]]-AVERAGE(Table2[1W Return vs Nifty]))/_xlfn.STDEV.P(Table2[1W Return vs Nifty])</f>
        <v>-0.79235030267548301</v>
      </c>
      <c r="O388">
        <v>688.99</v>
      </c>
      <c r="P388">
        <v>685.06081872214202</v>
      </c>
      <c r="Q388">
        <v>675.06587864600397</v>
      </c>
      <c r="R388">
        <v>59.2275042486852</v>
      </c>
      <c r="S388" s="1">
        <f>(Table2[[#This Row],[Close Price]]-Table2[[#This Row],[20D EMA]])/Table2[[#This Row],[20D EMA]]</f>
        <v>2.7155691664610571E-2</v>
      </c>
      <c r="T388" s="1">
        <f>(Table2[[#This Row],[Close Price]]-Table2[[#This Row],[50D EMA]])/Table2[[#This Row],[50D EMA]]</f>
        <v>3.3046965552762687E-2</v>
      </c>
      <c r="U388" s="1">
        <f>(Table2[[#This Row],[Close Price]]-Table2[[#This Row],[200D EMA]])/Table2[[#This Row],[200D EMA]]</f>
        <v>4.83421283556075E-2</v>
      </c>
      <c r="V388">
        <v>0.66854052578588996</v>
      </c>
      <c r="W388">
        <v>705.1</v>
      </c>
      <c r="X388">
        <v>730</v>
      </c>
      <c r="Y388">
        <v>701.55</v>
      </c>
      <c r="Z388">
        <v>730</v>
      </c>
      <c r="AA388">
        <v>701.55</v>
      </c>
      <c r="AB388">
        <v>730</v>
      </c>
      <c r="AC388" s="1">
        <f>(Table2[[#This Row],[Close Price]]/Table2[[#This Row],[Day Low]])-1</f>
        <v>3.68742022408175E-3</v>
      </c>
      <c r="AD388" s="1">
        <f>(Table2[[#This Row],[Day High]]/Table2[[#This Row],[Close Price]])-1</f>
        <v>3.1510527059488425E-2</v>
      </c>
      <c r="AE388" s="1">
        <f>(Table2[[#This Row],[Close Price]]/Table2[[#This Row],[Current Week Low]])-1</f>
        <v>8.7663031858029594E-3</v>
      </c>
      <c r="AF388" s="1">
        <f>(Table2[[#This Row],[Current Week High]]/Table2[[#This Row],[Close Price]])-1</f>
        <v>3.1510527059488425E-2</v>
      </c>
      <c r="AG388" s="1">
        <f>(Table2[[#This Row],[Close Price]]/Table2[[#This Row],[Current Month Low]])-1</f>
        <v>8.7663031858029594E-3</v>
      </c>
      <c r="AH388" s="1">
        <f>(Table2[[#This Row],[Current Month High]]/Table2[[#This Row],[Close Price]])-1</f>
        <v>3.1510527059488425E-2</v>
      </c>
      <c r="AI388">
        <v>18.3693655503744</v>
      </c>
      <c r="AJ388">
        <v>23.8753719586907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7.0000000000000007E-2</v>
      </c>
      <c r="AM388" t="s">
        <v>3217</v>
      </c>
      <c r="AN388">
        <v>4.66</v>
      </c>
      <c r="AO388" t="s">
        <v>3217</v>
      </c>
      <c r="AP388">
        <v>2.9559835685735999E-2</v>
      </c>
      <c r="AQ388">
        <f>(Table2[[#This Row],[Sharpe Ratio]]-AVERAGE(Table2[Sharpe Ratio]))/_xlfn.STDEV.P(Table2[Sharpe Ratio])</f>
        <v>-0.34948216942560884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-0.33852778947520634</v>
      </c>
      <c r="AS388">
        <f>_xlfn.RANK.AVG(Table2[[#This Row],[1Y Return vs Nifty Z-Score]],Table2[1Y Return vs Nifty Z-Score])</f>
        <v>446</v>
      </c>
      <c r="AT388">
        <f>_xlfn.RANK.AVG(Table2[[#This Row],[6M Return vs Nifty Z-Score]],Table2[6M Return vs Nifty Z-Score])</f>
        <v>278</v>
      </c>
      <c r="AU388">
        <f>_xlfn.RANK.AVG(Table2[[#This Row],[Sharpe Ratio Z-Score]],Table2[Sharpe Ratio Z-Score])</f>
        <v>434</v>
      </c>
      <c r="AV388">
        <f>(Table2[[#This Row],[Rank 1Y]]+Table2[[#This Row],[Rank 6M]]+Table2[[#This Row],[Rank Sharpe]])/3</f>
        <v>386</v>
      </c>
    </row>
    <row r="389" spans="1:48" x14ac:dyDescent="0.3">
      <c r="A389" t="s">
        <v>1489</v>
      </c>
      <c r="B389" t="s">
        <v>1490</v>
      </c>
      <c r="C389" t="s">
        <v>3174</v>
      </c>
      <c r="D389" t="s">
        <v>46</v>
      </c>
      <c r="E389">
        <v>7161.6400395999999</v>
      </c>
      <c r="F389">
        <v>1069.0999999999999</v>
      </c>
      <c r="G389">
        <v>8.6441936537670792</v>
      </c>
      <c r="H389">
        <f>(Table2[[#This Row],[1Y Return vs Nifty]]-AVERAGE(Table2[1Y Return vs Nifty]))/_xlfn.STDEV.P(Table2[1Y Return vs Nifty])</f>
        <v>-0.15518434126984515</v>
      </c>
      <c r="I389">
        <v>-4.77418622933771</v>
      </c>
      <c r="J389">
        <f>(Table2[[#This Row],[1M Return vs Nifty]]-AVERAGE(Table2[1M Return vs Nifty]))/_xlfn.STDEV.P(Table2[1M Return vs Nifty])</f>
        <v>-0.42189567885067553</v>
      </c>
      <c r="K389">
        <v>-17.472896741404298</v>
      </c>
      <c r="L389">
        <f>(Table2[[#This Row],[6M Return vs Nifty]]-AVERAGE(Table2[6M Return vs Nifty]))/_xlfn.STDEV.P(Table2[6M Return vs Nifty])</f>
        <v>-0.79534256393546721</v>
      </c>
      <c r="M389">
        <v>4.2453430716592298</v>
      </c>
      <c r="N389">
        <f>(Table2[[#This Row],[1W Return vs Nifty]]-AVERAGE(Table2[1W Return vs Nifty]))/_xlfn.STDEV.P(Table2[1W Return vs Nifty])</f>
        <v>0.44275216341996226</v>
      </c>
      <c r="O389">
        <v>1014.14</v>
      </c>
      <c r="P389">
        <v>1067.9438907133499</v>
      </c>
      <c r="Q389">
        <v>1096.7453183303801</v>
      </c>
      <c r="R389">
        <v>74.523780211048603</v>
      </c>
      <c r="S389" s="1">
        <f>(Table2[[#This Row],[Close Price]]-Table2[[#This Row],[20D EMA]])/Table2[[#This Row],[20D EMA]]</f>
        <v>5.4193701066913763E-2</v>
      </c>
      <c r="T389" s="1">
        <f>(Table2[[#This Row],[Close Price]]-Table2[[#This Row],[50D EMA]])/Table2[[#This Row],[50D EMA]]</f>
        <v>1.0825562060922192E-3</v>
      </c>
      <c r="U389" s="1">
        <f>(Table2[[#This Row],[Close Price]]-Table2[[#This Row],[200D EMA]])/Table2[[#This Row],[200D EMA]]</f>
        <v>-2.5206689163228678E-2</v>
      </c>
      <c r="V389">
        <v>0.61044007274999701</v>
      </c>
      <c r="W389">
        <v>1006.1</v>
      </c>
      <c r="X389">
        <v>1084.55</v>
      </c>
      <c r="Y389">
        <v>990</v>
      </c>
      <c r="Z389">
        <v>1084.55</v>
      </c>
      <c r="AA389">
        <v>990</v>
      </c>
      <c r="AB389">
        <v>1084.55</v>
      </c>
      <c r="AC389" s="1">
        <f>(Table2[[#This Row],[Close Price]]/Table2[[#This Row],[Day Low]])-1</f>
        <v>6.2618030016896808E-2</v>
      </c>
      <c r="AD389" s="1">
        <f>(Table2[[#This Row],[Day High]]/Table2[[#This Row],[Close Price]])-1</f>
        <v>1.4451407726124854E-2</v>
      </c>
      <c r="AE389" s="1">
        <f>(Table2[[#This Row],[Close Price]]/Table2[[#This Row],[Current Week Low]])-1</f>
        <v>7.9898989898989914E-2</v>
      </c>
      <c r="AF389" s="1">
        <f>(Table2[[#This Row],[Current Week High]]/Table2[[#This Row],[Close Price]])-1</f>
        <v>1.4451407726124854E-2</v>
      </c>
      <c r="AG389" s="1">
        <f>(Table2[[#This Row],[Close Price]]/Table2[[#This Row],[Current Month Low]])-1</f>
        <v>7.9898989898989914E-2</v>
      </c>
      <c r="AH389" s="1">
        <f>(Table2[[#This Row],[Current Month High]]/Table2[[#This Row],[Close Price]])-1</f>
        <v>1.4451407726124854E-2</v>
      </c>
      <c r="AI389">
        <v>44.275558881301997</v>
      </c>
      <c r="AJ389">
        <v>42.966033698849898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-0.11</v>
      </c>
      <c r="AM389" t="s">
        <v>3218</v>
      </c>
      <c r="AN389">
        <v>4.33</v>
      </c>
      <c r="AO389" t="s">
        <v>3217</v>
      </c>
      <c r="AP389">
        <v>0.108457885241852</v>
      </c>
      <c r="AQ389">
        <f>(Table2[[#This Row],[Sharpe Ratio]]-AVERAGE(Table2[Sharpe Ratio]))/_xlfn.STDEV.P(Table2[Sharpe Ratio])</f>
        <v>0.56884522300605755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354</v>
      </c>
      <c r="AT389">
        <f>_xlfn.RANK.AVG(Table2[[#This Row],[6M Return vs Nifty Z-Score]],Table2[6M Return vs Nifty Z-Score])</f>
        <v>605</v>
      </c>
      <c r="AU389">
        <f>_xlfn.RANK.AVG(Table2[[#This Row],[Sharpe Ratio Z-Score]],Table2[Sharpe Ratio Z-Score])</f>
        <v>201</v>
      </c>
      <c r="AV389">
        <f>(Table2[[#This Row],[Rank 1Y]]+Table2[[#This Row],[Rank 6M]]+Table2[[#This Row],[Rank Sharpe]])/3</f>
        <v>386.66666666666669</v>
      </c>
    </row>
    <row r="390" spans="1:48" x14ac:dyDescent="0.3">
      <c r="A390" t="s">
        <v>1275</v>
      </c>
      <c r="B390" t="s">
        <v>1276</v>
      </c>
      <c r="C390" t="s">
        <v>3171</v>
      </c>
      <c r="D390" t="s">
        <v>576</v>
      </c>
      <c r="E390">
        <v>9389.8511052499998</v>
      </c>
      <c r="F390">
        <v>1050.7</v>
      </c>
      <c r="G390">
        <v>-9.5958596359781705</v>
      </c>
      <c r="H390">
        <f>(Table2[[#This Row],[1Y Return vs Nifty]]-AVERAGE(Table2[1Y Return vs Nifty]))/_xlfn.STDEV.P(Table2[1Y Return vs Nifty])</f>
        <v>-0.51126707401347871</v>
      </c>
      <c r="I390">
        <v>-10.2414100741757</v>
      </c>
      <c r="J390">
        <f>(Table2[[#This Row],[1M Return vs Nifty]]-AVERAGE(Table2[1M Return vs Nifty]))/_xlfn.STDEV.P(Table2[1M Return vs Nifty])</f>
        <v>-1.0007001797940605</v>
      </c>
      <c r="K390">
        <v>23.4833306060927</v>
      </c>
      <c r="L390">
        <f>(Table2[[#This Row],[6M Return vs Nifty]]-AVERAGE(Table2[6M Return vs Nifty]))/_xlfn.STDEV.P(Table2[6M Return vs Nifty])</f>
        <v>0.48298290640556285</v>
      </c>
      <c r="M390">
        <v>-7.1347927383638403</v>
      </c>
      <c r="N390">
        <f>(Table2[[#This Row],[1W Return vs Nifty]]-AVERAGE(Table2[1W Return vs Nifty]))/_xlfn.STDEV.P(Table2[1W Return vs Nifty])</f>
        <v>-1.8019579819773535</v>
      </c>
      <c r="O390">
        <v>1093.1600000000001</v>
      </c>
      <c r="P390">
        <v>1118.56507405353</v>
      </c>
      <c r="Q390">
        <v>1045.4656744455699</v>
      </c>
      <c r="R390">
        <v>39.129585294943404</v>
      </c>
      <c r="S390" s="1">
        <f>(Table2[[#This Row],[Close Price]]-Table2[[#This Row],[20D EMA]])/Table2[[#This Row],[20D EMA]]</f>
        <v>-3.8841523656189425E-2</v>
      </c>
      <c r="T390" s="1">
        <f>(Table2[[#This Row],[Close Price]]-Table2[[#This Row],[50D EMA]])/Table2[[#This Row],[50D EMA]]</f>
        <v>-6.0671547527937748E-2</v>
      </c>
      <c r="U390" s="1">
        <f>(Table2[[#This Row],[Close Price]]-Table2[[#This Row],[200D EMA]])/Table2[[#This Row],[200D EMA]]</f>
        <v>5.0066928856425672E-3</v>
      </c>
      <c r="V390">
        <v>1.08620803706203</v>
      </c>
      <c r="W390">
        <v>1032.1500000000001</v>
      </c>
      <c r="X390">
        <v>1116.45</v>
      </c>
      <c r="Y390">
        <v>977.9</v>
      </c>
      <c r="Z390">
        <v>1116.45</v>
      </c>
      <c r="AA390">
        <v>977.9</v>
      </c>
      <c r="AB390">
        <v>1116.45</v>
      </c>
      <c r="AC390" s="1">
        <f>(Table2[[#This Row],[Close Price]]/Table2[[#This Row],[Day Low]])-1</f>
        <v>1.7972193964055583E-2</v>
      </c>
      <c r="AD390" s="1">
        <f>(Table2[[#This Row],[Day High]]/Table2[[#This Row],[Close Price]])-1</f>
        <v>6.2577329399448045E-2</v>
      </c>
      <c r="AE390" s="1">
        <f>(Table2[[#This Row],[Close Price]]/Table2[[#This Row],[Current Week Low]])-1</f>
        <v>7.4445239799570517E-2</v>
      </c>
      <c r="AF390" s="1">
        <f>(Table2[[#This Row],[Current Week High]]/Table2[[#This Row],[Close Price]])-1</f>
        <v>6.2577329399448045E-2</v>
      </c>
      <c r="AG390" s="1">
        <f>(Table2[[#This Row],[Close Price]]/Table2[[#This Row],[Current Month Low]])-1</f>
        <v>7.4445239799570517E-2</v>
      </c>
      <c r="AH390" s="1">
        <f>(Table2[[#This Row],[Current Month High]]/Table2[[#This Row],[Close Price]])-1</f>
        <v>6.2577329399448045E-2</v>
      </c>
      <c r="AI390">
        <v>31.655087084800599</v>
      </c>
      <c r="AJ390">
        <v>35.286164939161701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-0.08</v>
      </c>
      <c r="AM390" t="s">
        <v>3218</v>
      </c>
      <c r="AN390">
        <v>2.21</v>
      </c>
      <c r="AO390" t="s">
        <v>3217</v>
      </c>
      <c r="AP390">
        <v>6.594454842144E-3</v>
      </c>
      <c r="AQ390">
        <f>(Table2[[#This Row],[Sharpe Ratio]]-AVERAGE(Table2[Sharpe Ratio]))/_xlfn.STDEV.P(Table2[Sharpe Ratio])</f>
        <v>-0.61678584074508758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491</v>
      </c>
      <c r="AT390">
        <f>_xlfn.RANK.AVG(Table2[[#This Row],[6M Return vs Nifty Z-Score]],Table2[6M Return vs Nifty Z-Score])</f>
        <v>173</v>
      </c>
      <c r="AU390">
        <f>_xlfn.RANK.AVG(Table2[[#This Row],[Sharpe Ratio Z-Score]],Table2[Sharpe Ratio Z-Score])</f>
        <v>500</v>
      </c>
      <c r="AV390">
        <f>(Table2[[#This Row],[Rank 1Y]]+Table2[[#This Row],[Rank 6M]]+Table2[[#This Row],[Rank Sharpe]])/3</f>
        <v>388</v>
      </c>
    </row>
    <row r="391" spans="1:48" x14ac:dyDescent="0.3">
      <c r="A391" t="s">
        <v>392</v>
      </c>
      <c r="B391" t="s">
        <v>393</v>
      </c>
      <c r="C391" t="s">
        <v>3175</v>
      </c>
      <c r="D391" t="s">
        <v>51</v>
      </c>
      <c r="E391">
        <v>60435.2460647099</v>
      </c>
      <c r="F391">
        <v>28441.05</v>
      </c>
      <c r="G391">
        <v>0.88005813709315805</v>
      </c>
      <c r="H391">
        <f>(Table2[[#This Row],[1Y Return vs Nifty]]-AVERAGE(Table2[1Y Return vs Nifty]))/_xlfn.STDEV.P(Table2[1Y Return vs Nifty])</f>
        <v>-0.30675597037925584</v>
      </c>
      <c r="I391">
        <v>-4.9493090492861302</v>
      </c>
      <c r="J391">
        <f>(Table2[[#This Row],[1M Return vs Nifty]]-AVERAGE(Table2[1M Return vs Nifty]))/_xlfn.STDEV.P(Table2[1M Return vs Nifty])</f>
        <v>-0.44043559586902603</v>
      </c>
      <c r="K391">
        <v>4.5055078318618902</v>
      </c>
      <c r="L391">
        <f>(Table2[[#This Row],[6M Return vs Nifty]]-AVERAGE(Table2[6M Return vs Nifty]))/_xlfn.STDEV.P(Table2[6M Return vs Nifty])</f>
        <v>-0.10935276011182524</v>
      </c>
      <c r="M391">
        <v>-5.8855894691297303E-2</v>
      </c>
      <c r="N391">
        <f>(Table2[[#This Row],[1W Return vs Nifty]]-AVERAGE(Table2[1W Return vs Nifty]))/_xlfn.STDEV.P(Table2[1W Return vs Nifty])</f>
        <v>-0.40624289682054304</v>
      </c>
      <c r="O391">
        <v>27980.48</v>
      </c>
      <c r="P391">
        <v>28276.060678810401</v>
      </c>
      <c r="Q391">
        <v>27462.940886397999</v>
      </c>
      <c r="R391">
        <v>65.982926068976795</v>
      </c>
      <c r="S391" s="1">
        <f>(Table2[[#This Row],[Close Price]]-Table2[[#This Row],[20D EMA]])/Table2[[#This Row],[20D EMA]]</f>
        <v>1.6460403824380417E-2</v>
      </c>
      <c r="T391" s="1">
        <f>(Table2[[#This Row],[Close Price]]-Table2[[#This Row],[50D EMA]])/Table2[[#This Row],[50D EMA]]</f>
        <v>5.8349472037042991E-3</v>
      </c>
      <c r="U391" s="1">
        <f>(Table2[[#This Row],[Close Price]]-Table2[[#This Row],[200D EMA]])/Table2[[#This Row],[200D EMA]]</f>
        <v>3.5615599860481219E-2</v>
      </c>
      <c r="V391">
        <v>0.84681811998367496</v>
      </c>
      <c r="W391">
        <v>27970</v>
      </c>
      <c r="X391">
        <v>28495.1</v>
      </c>
      <c r="Y391">
        <v>27800</v>
      </c>
      <c r="Z391">
        <v>28495.1</v>
      </c>
      <c r="AA391">
        <v>27800</v>
      </c>
      <c r="AB391">
        <v>28495.1</v>
      </c>
      <c r="AC391" s="1">
        <f>(Table2[[#This Row],[Close Price]]/Table2[[#This Row],[Day Low]])-1</f>
        <v>1.6841258491240518E-2</v>
      </c>
      <c r="AD391" s="1">
        <f>(Table2[[#This Row],[Day High]]/Table2[[#This Row],[Close Price]])-1</f>
        <v>1.9004221011531541E-3</v>
      </c>
      <c r="AE391" s="1">
        <f>(Table2[[#This Row],[Close Price]]/Table2[[#This Row],[Current Week Low]])-1</f>
        <v>2.3059352517985632E-2</v>
      </c>
      <c r="AF391" s="1">
        <f>(Table2[[#This Row],[Current Week High]]/Table2[[#This Row],[Close Price]])-1</f>
        <v>1.9004221011531541E-3</v>
      </c>
      <c r="AG391" s="1">
        <f>(Table2[[#This Row],[Close Price]]/Table2[[#This Row],[Current Month Low]])-1</f>
        <v>2.3059352517985632E-2</v>
      </c>
      <c r="AH391" s="1">
        <f>(Table2[[#This Row],[Current Month High]]/Table2[[#This Row],[Close Price]])-1</f>
        <v>1.9004221011531541E-3</v>
      </c>
      <c r="AI391">
        <v>7.3131969459636599</v>
      </c>
      <c r="AJ391">
        <v>29.2775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0</v>
      </c>
      <c r="AM391" t="s">
        <v>3216</v>
      </c>
      <c r="AN391">
        <v>2.94</v>
      </c>
      <c r="AO391" t="s">
        <v>3217</v>
      </c>
      <c r="AP391">
        <v>3.3923111855579002E-2</v>
      </c>
      <c r="AQ391">
        <f>(Table2[[#This Row],[Sharpe Ratio]]-AVERAGE(Table2[Sharpe Ratio]))/_xlfn.STDEV.P(Table2[Sharpe Ratio])</f>
        <v>-0.29869617344656696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416</v>
      </c>
      <c r="AT391">
        <f>_xlfn.RANK.AVG(Table2[[#This Row],[6M Return vs Nifty Z-Score]],Table2[6M Return vs Nifty Z-Score])</f>
        <v>326</v>
      </c>
      <c r="AU391">
        <f>_xlfn.RANK.AVG(Table2[[#This Row],[Sharpe Ratio Z-Score]],Table2[Sharpe Ratio Z-Score])</f>
        <v>424</v>
      </c>
      <c r="AV391">
        <f>(Table2[[#This Row],[Rank 1Y]]+Table2[[#This Row],[Rank 6M]]+Table2[[#This Row],[Rank Sharpe]])/3</f>
        <v>388.66666666666669</v>
      </c>
    </row>
    <row r="392" spans="1:48" x14ac:dyDescent="0.3">
      <c r="A392" t="s">
        <v>588</v>
      </c>
      <c r="B392" t="s">
        <v>589</v>
      </c>
      <c r="C392" t="s">
        <v>3180</v>
      </c>
      <c r="D392" t="s">
        <v>590</v>
      </c>
      <c r="E392">
        <v>34120.010574200001</v>
      </c>
      <c r="F392">
        <v>1254.2</v>
      </c>
      <c r="G392">
        <v>-29.874147062629099</v>
      </c>
      <c r="H392">
        <f>(Table2[[#This Row],[1Y Return vs Nifty]]-AVERAGE(Table2[1Y Return vs Nifty]))/_xlfn.STDEV.P(Table2[1Y Return vs Nifty])</f>
        <v>-0.90714025966378098</v>
      </c>
      <c r="I392">
        <v>3.2615907167516598</v>
      </c>
      <c r="J392">
        <f>(Table2[[#This Row],[1M Return vs Nifty]]-AVERAGE(Table2[1M Return vs Nifty]))/_xlfn.STDEV.P(Table2[1M Return vs Nifty])</f>
        <v>0.42883661179169563</v>
      </c>
      <c r="K392">
        <v>3.8653334916078799</v>
      </c>
      <c r="L392">
        <f>(Table2[[#This Row],[6M Return vs Nifty]]-AVERAGE(Table2[6M Return vs Nifty]))/_xlfn.STDEV.P(Table2[6M Return vs Nifty])</f>
        <v>-0.12933387696768425</v>
      </c>
      <c r="M392">
        <v>4.2962933985497704</v>
      </c>
      <c r="N392">
        <f>(Table2[[#This Row],[1W Return vs Nifty]]-AVERAGE(Table2[1W Return vs Nifty]))/_xlfn.STDEV.P(Table2[1W Return vs Nifty])</f>
        <v>0.45280201850005503</v>
      </c>
      <c r="O392">
        <v>1194.9000000000001</v>
      </c>
      <c r="P392">
        <v>1205.5712677808399</v>
      </c>
      <c r="Q392">
        <v>1200.35173775304</v>
      </c>
      <c r="R392">
        <v>80.709493241564203</v>
      </c>
      <c r="S392" s="1">
        <f>(Table2[[#This Row],[Close Price]]-Table2[[#This Row],[20D EMA]])/Table2[[#This Row],[20D EMA]]</f>
        <v>4.9627583898234122E-2</v>
      </c>
      <c r="T392" s="1">
        <f>(Table2[[#This Row],[Close Price]]-Table2[[#This Row],[50D EMA]])/Table2[[#This Row],[50D EMA]]</f>
        <v>4.0336671517291291E-2</v>
      </c>
      <c r="U392" s="1">
        <f>(Table2[[#This Row],[Close Price]]-Table2[[#This Row],[200D EMA]])/Table2[[#This Row],[200D EMA]]</f>
        <v>4.4860402624783635E-2</v>
      </c>
      <c r="V392">
        <v>0.53924825472375204</v>
      </c>
      <c r="W392">
        <v>1215</v>
      </c>
      <c r="X392">
        <v>1258</v>
      </c>
      <c r="Y392">
        <v>1215</v>
      </c>
      <c r="Z392">
        <v>1258</v>
      </c>
      <c r="AA392">
        <v>1215</v>
      </c>
      <c r="AB392">
        <v>1258</v>
      </c>
      <c r="AC392" s="1">
        <f>(Table2[[#This Row],[Close Price]]/Table2[[#This Row],[Day Low]])-1</f>
        <v>3.2263374485596685E-2</v>
      </c>
      <c r="AD392" s="1">
        <f>(Table2[[#This Row],[Day High]]/Table2[[#This Row],[Close Price]])-1</f>
        <v>3.0298198054536929E-3</v>
      </c>
      <c r="AE392" s="1">
        <f>(Table2[[#This Row],[Close Price]]/Table2[[#This Row],[Current Week Low]])-1</f>
        <v>3.2263374485596685E-2</v>
      </c>
      <c r="AF392" s="1">
        <f>(Table2[[#This Row],[Current Week High]]/Table2[[#This Row],[Close Price]])-1</f>
        <v>3.0298198054536929E-3</v>
      </c>
      <c r="AG392" s="1">
        <f>(Table2[[#This Row],[Close Price]]/Table2[[#This Row],[Current Month Low]])-1</f>
        <v>3.2263374485596685E-2</v>
      </c>
      <c r="AH392" s="1">
        <f>(Table2[[#This Row],[Current Month High]]/Table2[[#This Row],[Close Price]])-1</f>
        <v>3.0298198054536929E-3</v>
      </c>
      <c r="AI392">
        <v>14.016903205230401</v>
      </c>
      <c r="AJ392">
        <v>26.6804706832988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0.08</v>
      </c>
      <c r="AM392" t="s">
        <v>3217</v>
      </c>
      <c r="AN392">
        <v>11.21</v>
      </c>
      <c r="AO392" t="s">
        <v>3217</v>
      </c>
      <c r="AP392">
        <v>0.10925293568290299</v>
      </c>
      <c r="AQ392">
        <f>(Table2[[#This Row],[Sharpe Ratio]]-AVERAGE(Table2[Sharpe Ratio]))/_xlfn.STDEV.P(Table2[Sharpe Ratio])</f>
        <v>0.57809914756426484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633</v>
      </c>
      <c r="AT392">
        <f>_xlfn.RANK.AVG(Table2[[#This Row],[6M Return vs Nifty Z-Score]],Table2[6M Return vs Nifty Z-Score])</f>
        <v>337</v>
      </c>
      <c r="AU392">
        <f>_xlfn.RANK.AVG(Table2[[#This Row],[Sharpe Ratio Z-Score]],Table2[Sharpe Ratio Z-Score])</f>
        <v>197</v>
      </c>
      <c r="AV392">
        <f>(Table2[[#This Row],[Rank 1Y]]+Table2[[#This Row],[Rank 6M]]+Table2[[#This Row],[Rank Sharpe]])/3</f>
        <v>389</v>
      </c>
    </row>
    <row r="393" spans="1:48" x14ac:dyDescent="0.3">
      <c r="A393" t="s">
        <v>1007</v>
      </c>
      <c r="B393" t="s">
        <v>1008</v>
      </c>
      <c r="C393" t="s">
        <v>3179</v>
      </c>
      <c r="D393" t="s">
        <v>270</v>
      </c>
      <c r="E393">
        <v>14527.9238895</v>
      </c>
      <c r="F393">
        <v>834.75</v>
      </c>
      <c r="G393">
        <v>-0.162670743878607</v>
      </c>
      <c r="H393">
        <f>(Table2[[#This Row],[1Y Return vs Nifty]]-AVERAGE(Table2[1Y Return vs Nifty]))/_xlfn.STDEV.P(Table2[1Y Return vs Nifty])</f>
        <v>-0.32711214717046533</v>
      </c>
      <c r="I393">
        <v>2.4770122271724802</v>
      </c>
      <c r="J393">
        <f>(Table2[[#This Row],[1M Return vs Nifty]]-AVERAGE(Table2[1M Return vs Nifty]))/_xlfn.STDEV.P(Table2[1M Return vs Nifty])</f>
        <v>0.34577479211870793</v>
      </c>
      <c r="K393">
        <v>-18.078134140467998</v>
      </c>
      <c r="L393">
        <f>(Table2[[#This Row],[6M Return vs Nifty]]-AVERAGE(Table2[6M Return vs Nifty]))/_xlfn.STDEV.P(Table2[6M Return vs Nifty])</f>
        <v>-0.8142332292367811</v>
      </c>
      <c r="M393">
        <v>-1.73457675979329</v>
      </c>
      <c r="N393">
        <f>(Table2[[#This Row],[1W Return vs Nifty]]-AVERAGE(Table2[1W Return vs Nifty]))/_xlfn.STDEV.P(Table2[1W Return vs Nifty])</f>
        <v>-0.7367756505189178</v>
      </c>
      <c r="O393">
        <v>826.46</v>
      </c>
      <c r="P393">
        <v>846.43875902337004</v>
      </c>
      <c r="Q393">
        <v>839.70637254226494</v>
      </c>
      <c r="R393">
        <v>57.323211400524599</v>
      </c>
      <c r="S393" s="1">
        <f>(Table2[[#This Row],[Close Price]]-Table2[[#This Row],[20D EMA]])/Table2[[#This Row],[20D EMA]]</f>
        <v>1.0030733489824025E-2</v>
      </c>
      <c r="T393" s="1">
        <f>(Table2[[#This Row],[Close Price]]-Table2[[#This Row],[50D EMA]])/Table2[[#This Row],[50D EMA]]</f>
        <v>-1.3809338122531928E-2</v>
      </c>
      <c r="U393" s="1">
        <f>(Table2[[#This Row],[Close Price]]-Table2[[#This Row],[200D EMA]])/Table2[[#This Row],[200D EMA]]</f>
        <v>-5.9025067622854978E-3</v>
      </c>
      <c r="V393">
        <v>0.46325256899595801</v>
      </c>
      <c r="W393">
        <v>825.5</v>
      </c>
      <c r="X393">
        <v>849.7</v>
      </c>
      <c r="Y393">
        <v>821.3</v>
      </c>
      <c r="Z393">
        <v>849.7</v>
      </c>
      <c r="AA393">
        <v>821.3</v>
      </c>
      <c r="AB393">
        <v>849.7</v>
      </c>
      <c r="AC393" s="1">
        <f>(Table2[[#This Row],[Close Price]]/Table2[[#This Row],[Day Low]])-1</f>
        <v>1.1205330102967981E-2</v>
      </c>
      <c r="AD393" s="1">
        <f>(Table2[[#This Row],[Day High]]/Table2[[#This Row],[Close Price]])-1</f>
        <v>1.7909553758610475E-2</v>
      </c>
      <c r="AE393" s="1">
        <f>(Table2[[#This Row],[Close Price]]/Table2[[#This Row],[Current Week Low]])-1</f>
        <v>1.6376476318032518E-2</v>
      </c>
      <c r="AF393" s="1">
        <f>(Table2[[#This Row],[Current Week High]]/Table2[[#This Row],[Close Price]])-1</f>
        <v>1.7909553758610475E-2</v>
      </c>
      <c r="AG393" s="1">
        <f>(Table2[[#This Row],[Close Price]]/Table2[[#This Row],[Current Month Low]])-1</f>
        <v>1.6376476318032518E-2</v>
      </c>
      <c r="AH393" s="1">
        <f>(Table2[[#This Row],[Current Month High]]/Table2[[#This Row],[Close Price]])-1</f>
        <v>1.7909553758610475E-2</v>
      </c>
      <c r="AI393">
        <v>26.984126984126899</v>
      </c>
      <c r="AJ393">
        <v>31.581021437578698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-0.02</v>
      </c>
      <c r="AM393" t="s">
        <v>3218</v>
      </c>
      <c r="AN393">
        <v>4.47</v>
      </c>
      <c r="AO393" t="s">
        <v>3217</v>
      </c>
      <c r="AP393">
        <v>0.1431767427141</v>
      </c>
      <c r="AQ393">
        <f>(Table2[[#This Row],[Sharpe Ratio]]-AVERAGE(Table2[Sharpe Ratio]))/_xlfn.STDEV.P(Table2[Sharpe Ratio])</f>
        <v>0.97295252388450681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428</v>
      </c>
      <c r="AT393">
        <f>_xlfn.RANK.AVG(Table2[[#This Row],[6M Return vs Nifty Z-Score]],Table2[6M Return vs Nifty Z-Score])</f>
        <v>614</v>
      </c>
      <c r="AU393">
        <f>_xlfn.RANK.AVG(Table2[[#This Row],[Sharpe Ratio Z-Score]],Table2[Sharpe Ratio Z-Score])</f>
        <v>125</v>
      </c>
      <c r="AV393">
        <f>(Table2[[#This Row],[Rank 1Y]]+Table2[[#This Row],[Rank 6M]]+Table2[[#This Row],[Rank Sharpe]])/3</f>
        <v>389</v>
      </c>
    </row>
    <row r="394" spans="1:48" x14ac:dyDescent="0.3">
      <c r="A394" t="s">
        <v>1830</v>
      </c>
      <c r="B394" t="s">
        <v>1831</v>
      </c>
      <c r="C394" t="s">
        <v>3176</v>
      </c>
      <c r="D394" t="s">
        <v>217</v>
      </c>
      <c r="E394">
        <v>4380.7441611240001</v>
      </c>
      <c r="F394">
        <v>172.28</v>
      </c>
      <c r="G394">
        <v>5.0824412109285104</v>
      </c>
      <c r="H394">
        <f>(Table2[[#This Row],[1Y Return vs Nifty]]-AVERAGE(Table2[1Y Return vs Nifty]))/_xlfn.STDEV.P(Table2[1Y Return vs Nifty])</f>
        <v>-0.22471695299282238</v>
      </c>
      <c r="I394">
        <v>-0.35651428590815598</v>
      </c>
      <c r="J394">
        <f>(Table2[[#This Row],[1M Return vs Nifty]]-AVERAGE(Table2[1M Return vs Nifty]))/_xlfn.STDEV.P(Table2[1M Return vs Nifty])</f>
        <v>4.579477559496764E-2</v>
      </c>
      <c r="K394">
        <v>-5.1407992411438999</v>
      </c>
      <c r="L394">
        <f>(Table2[[#This Row],[6M Return vs Nifty]]-AVERAGE(Table2[6M Return vs Nifty]))/_xlfn.STDEV.P(Table2[6M Return vs Nifty])</f>
        <v>-0.41043322637473495</v>
      </c>
      <c r="M394">
        <v>4.6613385415626496</v>
      </c>
      <c r="N394">
        <f>(Table2[[#This Row],[1W Return vs Nifty]]-AVERAGE(Table2[1W Return vs Nifty]))/_xlfn.STDEV.P(Table2[1W Return vs Nifty])</f>
        <v>0.52480647870406405</v>
      </c>
      <c r="O394">
        <v>167.88</v>
      </c>
      <c r="P394">
        <v>170.53390750403199</v>
      </c>
      <c r="Q394">
        <v>170.82925764696401</v>
      </c>
      <c r="R394">
        <v>65.121976154697705</v>
      </c>
      <c r="S394" s="1">
        <f>(Table2[[#This Row],[Close Price]]-Table2[[#This Row],[20D EMA]])/Table2[[#This Row],[20D EMA]]</f>
        <v>2.6209197045508732E-2</v>
      </c>
      <c r="T394" s="1">
        <f>(Table2[[#This Row],[Close Price]]-Table2[[#This Row],[50D EMA]])/Table2[[#This Row],[50D EMA]]</f>
        <v>1.0238975471354462E-2</v>
      </c>
      <c r="U394" s="1">
        <f>(Table2[[#This Row],[Close Price]]-Table2[[#This Row],[200D EMA]])/Table2[[#This Row],[200D EMA]]</f>
        <v>8.4923529670432561E-3</v>
      </c>
      <c r="V394">
        <v>0.70908946053032296</v>
      </c>
      <c r="W394">
        <v>172</v>
      </c>
      <c r="X394">
        <v>176</v>
      </c>
      <c r="Y394">
        <v>170.31</v>
      </c>
      <c r="Z394">
        <v>176</v>
      </c>
      <c r="AA394">
        <v>170.31</v>
      </c>
      <c r="AB394">
        <v>176</v>
      </c>
      <c r="AC394" s="1">
        <f>(Table2[[#This Row],[Close Price]]/Table2[[#This Row],[Day Low]])-1</f>
        <v>1.6279069767441978E-3</v>
      </c>
      <c r="AD394" s="1">
        <f>(Table2[[#This Row],[Day High]]/Table2[[#This Row],[Close Price]])-1</f>
        <v>2.1592755978639522E-2</v>
      </c>
      <c r="AE394" s="1">
        <f>(Table2[[#This Row],[Close Price]]/Table2[[#This Row],[Current Week Low]])-1</f>
        <v>1.1567142269978348E-2</v>
      </c>
      <c r="AF394" s="1">
        <f>(Table2[[#This Row],[Current Week High]]/Table2[[#This Row],[Close Price]])-1</f>
        <v>2.1592755978639522E-2</v>
      </c>
      <c r="AG394" s="1">
        <f>(Table2[[#This Row],[Close Price]]/Table2[[#This Row],[Current Month Low]])-1</f>
        <v>1.1567142269978348E-2</v>
      </c>
      <c r="AH394" s="1">
        <f>(Table2[[#This Row],[Current Month High]]/Table2[[#This Row],[Close Price]])-1</f>
        <v>2.1592755978639522E-2</v>
      </c>
      <c r="AI394">
        <v>31.007661945669799</v>
      </c>
      <c r="AJ394">
        <v>30.614101592115201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0.11</v>
      </c>
      <c r="AM394" t="s">
        <v>3217</v>
      </c>
      <c r="AN394">
        <v>5.8</v>
      </c>
      <c r="AO394" t="s">
        <v>3217</v>
      </c>
      <c r="AP394">
        <v>6.5288733065738E-2</v>
      </c>
      <c r="AQ394">
        <f>(Table2[[#This Row],[Sharpe Ratio]]-AVERAGE(Table2[Sharpe Ratio]))/_xlfn.STDEV.P(Table2[Sharpe Ratio])</f>
        <v>6.6381408318467491E-2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378</v>
      </c>
      <c r="AT394">
        <f>_xlfn.RANK.AVG(Table2[[#This Row],[6M Return vs Nifty Z-Score]],Table2[6M Return vs Nifty Z-Score])</f>
        <v>458</v>
      </c>
      <c r="AU394">
        <f>_xlfn.RANK.AVG(Table2[[#This Row],[Sharpe Ratio Z-Score]],Table2[Sharpe Ratio Z-Score])</f>
        <v>334</v>
      </c>
      <c r="AV394">
        <f>(Table2[[#This Row],[Rank 1Y]]+Table2[[#This Row],[Rank 6M]]+Table2[[#This Row],[Rank Sharpe]])/3</f>
        <v>390</v>
      </c>
    </row>
    <row r="395" spans="1:48" x14ac:dyDescent="0.3">
      <c r="A395" t="s">
        <v>410</v>
      </c>
      <c r="B395" t="s">
        <v>411</v>
      </c>
      <c r="C395" t="s">
        <v>3170</v>
      </c>
      <c r="D395" t="s">
        <v>21</v>
      </c>
      <c r="E395">
        <v>57180.583385034901</v>
      </c>
      <c r="F395">
        <v>3018.95</v>
      </c>
      <c r="G395">
        <v>6.6426393344130696</v>
      </c>
      <c r="H395">
        <f>(Table2[[#This Row],[1Y Return vs Nifty]]-AVERAGE(Table2[1Y Return vs Nifty]))/_xlfn.STDEV.P(Table2[1Y Return vs Nifty])</f>
        <v>-0.19425872994891208</v>
      </c>
      <c r="I395">
        <v>4.8073097622427001</v>
      </c>
      <c r="J395">
        <f>(Table2[[#This Row],[1M Return vs Nifty]]-AVERAGE(Table2[1M Return vs Nifty]))/_xlfn.STDEV.P(Table2[1M Return vs Nifty])</f>
        <v>0.59247892206016028</v>
      </c>
      <c r="K395">
        <v>26.705564637297002</v>
      </c>
      <c r="L395">
        <f>(Table2[[#This Row],[6M Return vs Nifty]]-AVERAGE(Table2[6M Return vs Nifty]))/_xlfn.STDEV.P(Table2[6M Return vs Nifty])</f>
        <v>0.58355525157152566</v>
      </c>
      <c r="M395">
        <v>2.9709202600165798</v>
      </c>
      <c r="N395">
        <f>(Table2[[#This Row],[1W Return vs Nifty]]-AVERAGE(Table2[1W Return vs Nifty]))/_xlfn.STDEV.P(Table2[1W Return vs Nifty])</f>
        <v>0.19137468756414211</v>
      </c>
      <c r="O395">
        <v>2939.53</v>
      </c>
      <c r="P395">
        <v>2933.6176541704399</v>
      </c>
      <c r="Q395">
        <v>2743.0087105586899</v>
      </c>
      <c r="R395">
        <v>62.881369756345201</v>
      </c>
      <c r="S395" s="1">
        <f>(Table2[[#This Row],[Close Price]]-Table2[[#This Row],[20D EMA]])/Table2[[#This Row],[20D EMA]]</f>
        <v>2.70179246342101E-2</v>
      </c>
      <c r="T395" s="1">
        <f>(Table2[[#This Row],[Close Price]]-Table2[[#This Row],[50D EMA]])/Table2[[#This Row],[50D EMA]]</f>
        <v>2.9087753037022802E-2</v>
      </c>
      <c r="U395" s="1">
        <f>(Table2[[#This Row],[Close Price]]-Table2[[#This Row],[200D EMA]])/Table2[[#This Row],[200D EMA]]</f>
        <v>0.10059803615611078</v>
      </c>
      <c r="V395">
        <v>0.79403699031734698</v>
      </c>
      <c r="W395">
        <v>2997.8</v>
      </c>
      <c r="X395">
        <v>3066.1</v>
      </c>
      <c r="Y395">
        <v>2953.55</v>
      </c>
      <c r="Z395">
        <v>3066.1</v>
      </c>
      <c r="AA395">
        <v>2953.55</v>
      </c>
      <c r="AB395">
        <v>3066.1</v>
      </c>
      <c r="AC395" s="1">
        <f>(Table2[[#This Row],[Close Price]]/Table2[[#This Row],[Day Low]])-1</f>
        <v>7.0551737941155768E-3</v>
      </c>
      <c r="AD395" s="1">
        <f>(Table2[[#This Row],[Day High]]/Table2[[#This Row],[Close Price]])-1</f>
        <v>1.5618012885274757E-2</v>
      </c>
      <c r="AE395" s="1">
        <f>(Table2[[#This Row],[Close Price]]/Table2[[#This Row],[Current Week Low]])-1</f>
        <v>2.2142845050870941E-2</v>
      </c>
      <c r="AF395" s="1">
        <f>(Table2[[#This Row],[Current Week High]]/Table2[[#This Row],[Close Price]])-1</f>
        <v>1.5618012885274757E-2</v>
      </c>
      <c r="AG395" s="1">
        <f>(Table2[[#This Row],[Close Price]]/Table2[[#This Row],[Current Month Low]])-1</f>
        <v>2.2142845050870941E-2</v>
      </c>
      <c r="AH395" s="1">
        <f>(Table2[[#This Row],[Current Month High]]/Table2[[#This Row],[Close Price]])-1</f>
        <v>1.5618012885274757E-2</v>
      </c>
      <c r="AI395">
        <v>5.5930041901985899</v>
      </c>
      <c r="AJ395">
        <v>38.040695016003603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-0.04</v>
      </c>
      <c r="AM395" t="s">
        <v>3218</v>
      </c>
      <c r="AN395">
        <v>6.1</v>
      </c>
      <c r="AO395" t="s">
        <v>3217</v>
      </c>
      <c r="AP395">
        <v>-3.8985388250082E-2</v>
      </c>
      <c r="AQ395">
        <f>(Table2[[#This Row],[Sharpe Ratio]]-AVERAGE(Table2[Sharpe Ratio]))/_xlfn.STDEV.P(Table2[Sharpe Ratio])</f>
        <v>-1.1473086951099167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2.5841436136999296E-2</v>
      </c>
      <c r="AS395">
        <f>_xlfn.RANK.AVG(Table2[[#This Row],[1Y Return vs Nifty Z-Score]],Table2[1Y Return vs Nifty Z-Score])</f>
        <v>368</v>
      </c>
      <c r="AT395">
        <f>_xlfn.RANK.AVG(Table2[[#This Row],[6M Return vs Nifty Z-Score]],Table2[6M Return vs Nifty Z-Score])</f>
        <v>152</v>
      </c>
      <c r="AU395">
        <f>_xlfn.RANK.AVG(Table2[[#This Row],[Sharpe Ratio Z-Score]],Table2[Sharpe Ratio Z-Score])</f>
        <v>651</v>
      </c>
      <c r="AV395">
        <f>(Table2[[#This Row],[Rank 1Y]]+Table2[[#This Row],[Rank 6M]]+Table2[[#This Row],[Rank Sharpe]])/3</f>
        <v>390.33333333333331</v>
      </c>
    </row>
    <row r="396" spans="1:48" x14ac:dyDescent="0.3">
      <c r="A396" t="s">
        <v>1926</v>
      </c>
      <c r="B396" t="s">
        <v>1927</v>
      </c>
      <c r="C396" t="s">
        <v>3181</v>
      </c>
      <c r="D396" t="s">
        <v>111</v>
      </c>
      <c r="E396">
        <v>3885.7115183279998</v>
      </c>
      <c r="F396">
        <v>216.02</v>
      </c>
      <c r="G396">
        <v>-12.280020836895799</v>
      </c>
      <c r="H396">
        <f>(Table2[[#This Row],[1Y Return vs Nifty]]-AVERAGE(Table2[1Y Return vs Nifty]))/_xlfn.STDEV.P(Table2[1Y Return vs Nifty])</f>
        <v>-0.56366732966868205</v>
      </c>
      <c r="I396">
        <v>3.4271826455672199</v>
      </c>
      <c r="J396">
        <f>(Table2[[#This Row],[1M Return vs Nifty]]-AVERAGE(Table2[1M Return vs Nifty]))/_xlfn.STDEV.P(Table2[1M Return vs Nifty])</f>
        <v>0.44636751164845512</v>
      </c>
      <c r="K396">
        <v>-2.9920757408440899</v>
      </c>
      <c r="L396">
        <f>(Table2[[#This Row],[6M Return vs Nifty]]-AVERAGE(Table2[6M Return vs Nifty]))/_xlfn.STDEV.P(Table2[6M Return vs Nifty])</f>
        <v>-0.34336728409815842</v>
      </c>
      <c r="M396">
        <v>6.92442269937382</v>
      </c>
      <c r="N396">
        <f>(Table2[[#This Row],[1W Return vs Nifty]]-AVERAGE(Table2[1W Return vs Nifty]))/_xlfn.STDEV.P(Table2[1W Return vs Nifty])</f>
        <v>0.97119552482181648</v>
      </c>
      <c r="O396">
        <v>206.78</v>
      </c>
      <c r="P396">
        <v>210.66791004125</v>
      </c>
      <c r="Q396">
        <v>213.27457863993001</v>
      </c>
      <c r="R396">
        <v>74.037487888994903</v>
      </c>
      <c r="S396" s="1">
        <f>(Table2[[#This Row],[Close Price]]-Table2[[#This Row],[20D EMA]])/Table2[[#This Row],[20D EMA]]</f>
        <v>4.4685172647257999E-2</v>
      </c>
      <c r="T396" s="1">
        <f>(Table2[[#This Row],[Close Price]]-Table2[[#This Row],[50D EMA]])/Table2[[#This Row],[50D EMA]]</f>
        <v>2.540534036580153E-2</v>
      </c>
      <c r="U396" s="1">
        <f>(Table2[[#This Row],[Close Price]]-Table2[[#This Row],[200D EMA]])/Table2[[#This Row],[200D EMA]]</f>
        <v>1.287270793161464E-2</v>
      </c>
      <c r="V396">
        <v>0.60725725343536996</v>
      </c>
      <c r="W396">
        <v>214</v>
      </c>
      <c r="X396">
        <v>219.9</v>
      </c>
      <c r="Y396">
        <v>212.99</v>
      </c>
      <c r="Z396">
        <v>219.9</v>
      </c>
      <c r="AA396">
        <v>212.99</v>
      </c>
      <c r="AB396">
        <v>219.9</v>
      </c>
      <c r="AC396" s="1">
        <f>(Table2[[#This Row],[Close Price]]/Table2[[#This Row],[Day Low]])-1</f>
        <v>9.4392523364486003E-3</v>
      </c>
      <c r="AD396" s="1">
        <f>(Table2[[#This Row],[Day High]]/Table2[[#This Row],[Close Price]])-1</f>
        <v>1.7961299879640791E-2</v>
      </c>
      <c r="AE396" s="1">
        <f>(Table2[[#This Row],[Close Price]]/Table2[[#This Row],[Current Week Low]])-1</f>
        <v>1.4226020000938977E-2</v>
      </c>
      <c r="AF396" s="1">
        <f>(Table2[[#This Row],[Current Week High]]/Table2[[#This Row],[Close Price]])-1</f>
        <v>1.7961299879640791E-2</v>
      </c>
      <c r="AG396" s="1">
        <f>(Table2[[#This Row],[Close Price]]/Table2[[#This Row],[Current Month Low]])-1</f>
        <v>1.4226020000938977E-2</v>
      </c>
      <c r="AH396" s="1">
        <f>(Table2[[#This Row],[Current Month High]]/Table2[[#This Row],[Close Price]])-1</f>
        <v>1.7961299879640791E-2</v>
      </c>
      <c r="AI396">
        <v>27.279881492454301</v>
      </c>
      <c r="AJ396">
        <v>23.44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0.04</v>
      </c>
      <c r="AM396" t="s">
        <v>3217</v>
      </c>
      <c r="AN396">
        <v>8.64</v>
      </c>
      <c r="AO396" t="s">
        <v>3217</v>
      </c>
      <c r="AP396">
        <v>9.9047324451930999E-2</v>
      </c>
      <c r="AQ396">
        <f>(Table2[[#This Row],[Sharpe Ratio]]-AVERAGE(Table2[Sharpe Ratio]))/_xlfn.STDEV.P(Table2[Sharpe Ratio])</f>
        <v>0.45931177065650031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515</v>
      </c>
      <c r="AT396">
        <f>_xlfn.RANK.AVG(Table2[[#This Row],[6M Return vs Nifty Z-Score]],Table2[6M Return vs Nifty Z-Score])</f>
        <v>430</v>
      </c>
      <c r="AU396">
        <f>_xlfn.RANK.AVG(Table2[[#This Row],[Sharpe Ratio Z-Score]],Table2[Sharpe Ratio Z-Score])</f>
        <v>226</v>
      </c>
      <c r="AV396">
        <f>(Table2[[#This Row],[Rank 1Y]]+Table2[[#This Row],[Rank 6M]]+Table2[[#This Row],[Rank Sharpe]])/3</f>
        <v>390.33333333333331</v>
      </c>
    </row>
    <row r="397" spans="1:48" x14ac:dyDescent="0.3">
      <c r="A397" t="s">
        <v>402</v>
      </c>
      <c r="B397" t="s">
        <v>403</v>
      </c>
      <c r="C397" t="s">
        <v>3171</v>
      </c>
      <c r="D397" t="s">
        <v>404</v>
      </c>
      <c r="E397">
        <v>57508.060445540003</v>
      </c>
      <c r="F397">
        <v>902.6</v>
      </c>
      <c r="G397">
        <v>-15.1514972376395</v>
      </c>
      <c r="H397">
        <f>(Table2[[#This Row],[1Y Return vs Nifty]]-AVERAGE(Table2[1Y Return vs Nifty]))/_xlfn.STDEV.P(Table2[1Y Return vs Nifty])</f>
        <v>-0.61972435689022642</v>
      </c>
      <c r="I397">
        <v>17.453678282532199</v>
      </c>
      <c r="J397">
        <f>(Table2[[#This Row],[1M Return vs Nifty]]-AVERAGE(Table2[1M Return vs Nifty]))/_xlfn.STDEV.P(Table2[1M Return vs Nifty])</f>
        <v>1.9313256983895097</v>
      </c>
      <c r="K397">
        <v>134.79637992443099</v>
      </c>
      <c r="L397">
        <f>(Table2[[#This Row],[6M Return vs Nifty]]-AVERAGE(Table2[6M Return vs Nifty]))/_xlfn.STDEV.P(Table2[6M Return vs Nifty])</f>
        <v>3.9572849928172218</v>
      </c>
      <c r="M397">
        <v>-0.97943204922952798</v>
      </c>
      <c r="N397">
        <f>(Table2[[#This Row],[1W Return vs Nifty]]-AVERAGE(Table2[1W Return vs Nifty]))/_xlfn.STDEV.P(Table2[1W Return vs Nifty])</f>
        <v>-0.58782479252013609</v>
      </c>
      <c r="O397">
        <v>847.02</v>
      </c>
      <c r="P397">
        <v>765.89580653449002</v>
      </c>
      <c r="Q397">
        <v>627.03801375082799</v>
      </c>
      <c r="R397">
        <v>64.737073040259801</v>
      </c>
      <c r="S397" s="1">
        <f>(Table2[[#This Row],[Close Price]]-Table2[[#This Row],[20D EMA]])/Table2[[#This Row],[20D EMA]]</f>
        <v>6.5618285282519936E-2</v>
      </c>
      <c r="T397" s="1">
        <f>(Table2[[#This Row],[Close Price]]-Table2[[#This Row],[50D EMA]])/Table2[[#This Row],[50D EMA]]</f>
        <v>0.17848928313639215</v>
      </c>
      <c r="U397" s="1">
        <f>(Table2[[#This Row],[Close Price]]-Table2[[#This Row],[200D EMA]])/Table2[[#This Row],[200D EMA]]</f>
        <v>0.43946615708481546</v>
      </c>
      <c r="V397">
        <v>0.96373384115279903</v>
      </c>
      <c r="W397">
        <v>890.7</v>
      </c>
      <c r="X397">
        <v>910</v>
      </c>
      <c r="Y397">
        <v>882.2</v>
      </c>
      <c r="Z397">
        <v>911.85</v>
      </c>
      <c r="AA397">
        <v>882.2</v>
      </c>
      <c r="AB397">
        <v>911.85</v>
      </c>
      <c r="AC397" s="1">
        <f>(Table2[[#This Row],[Close Price]]/Table2[[#This Row],[Day Low]])-1</f>
        <v>1.3360278432693384E-2</v>
      </c>
      <c r="AD397" s="1">
        <f>(Table2[[#This Row],[Day High]]/Table2[[#This Row],[Close Price]])-1</f>
        <v>8.198537558165242E-3</v>
      </c>
      <c r="AE397" s="1">
        <f>(Table2[[#This Row],[Close Price]]/Table2[[#This Row],[Current Week Low]])-1</f>
        <v>2.3124008161414578E-2</v>
      </c>
      <c r="AF397" s="1">
        <f>(Table2[[#This Row],[Current Week High]]/Table2[[#This Row],[Close Price]])-1</f>
        <v>1.0248171947706552E-2</v>
      </c>
      <c r="AG397" s="1">
        <f>(Table2[[#This Row],[Close Price]]/Table2[[#This Row],[Current Month Low]])-1</f>
        <v>2.3124008161414578E-2</v>
      </c>
      <c r="AH397" s="1">
        <f>(Table2[[#This Row],[Current Month High]]/Table2[[#This Row],[Close Price]])-1</f>
        <v>1.0248171947706552E-2</v>
      </c>
      <c r="AI397">
        <v>5.2514956791491301</v>
      </c>
      <c r="AJ397">
        <v>191.16129032257999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0.34</v>
      </c>
      <c r="AM397" t="s">
        <v>3217</v>
      </c>
      <c r="AN397">
        <v>19.829999999999998</v>
      </c>
      <c r="AO397" t="s">
        <v>3217</v>
      </c>
      <c r="AP397">
        <v>-3.0068497767783E-2</v>
      </c>
      <c r="AQ397">
        <f>(Table2[[#This Row],[Sharpe Ratio]]-AVERAGE(Table2[Sharpe Ratio]))/_xlfn.STDEV.P(Table2[Sharpe Ratio])</f>
        <v>-1.0435212779142071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3.6375402638821619</v>
      </c>
      <c r="AS397">
        <f>_xlfn.RANK.AVG(Table2[[#This Row],[1Y Return vs Nifty Z-Score]],Table2[1Y Return vs Nifty Z-Score])</f>
        <v>537</v>
      </c>
      <c r="AT397">
        <f>_xlfn.RANK.AVG(Table2[[#This Row],[6M Return vs Nifty Z-Score]],Table2[6M Return vs Nifty Z-Score])</f>
        <v>7</v>
      </c>
      <c r="AU397">
        <f>_xlfn.RANK.AVG(Table2[[#This Row],[Sharpe Ratio Z-Score]],Table2[Sharpe Ratio Z-Score])</f>
        <v>630</v>
      </c>
      <c r="AV397">
        <f>(Table2[[#This Row],[Rank 1Y]]+Table2[[#This Row],[Rank 6M]]+Table2[[#This Row],[Rank Sharpe]])/3</f>
        <v>391.33333333333331</v>
      </c>
    </row>
    <row r="398" spans="1:48" x14ac:dyDescent="0.3">
      <c r="A398" t="s">
        <v>743</v>
      </c>
      <c r="B398" t="s">
        <v>744</v>
      </c>
      <c r="C398" t="s">
        <v>3180</v>
      </c>
      <c r="D398" t="s">
        <v>259</v>
      </c>
      <c r="E398">
        <v>23733.913238100002</v>
      </c>
      <c r="F398">
        <v>1834.6</v>
      </c>
      <c r="G398">
        <v>18.204996621259301</v>
      </c>
      <c r="H398">
        <f>(Table2[[#This Row],[1Y Return vs Nifty]]-AVERAGE(Table2[1Y Return vs Nifty]))/_xlfn.STDEV.P(Table2[1Y Return vs Nifty])</f>
        <v>3.1461870438433244E-2</v>
      </c>
      <c r="I398">
        <v>-10.9303612774474</v>
      </c>
      <c r="J398">
        <f>(Table2[[#This Row],[1M Return vs Nifty]]-AVERAGE(Table2[1M Return vs Nifty]))/_xlfn.STDEV.P(Table2[1M Return vs Nifty])</f>
        <v>-1.0736381221028479</v>
      </c>
      <c r="K398">
        <v>15.914585017411801</v>
      </c>
      <c r="L398">
        <f>(Table2[[#This Row],[6M Return vs Nifty]]-AVERAGE(Table2[6M Return vs Nifty]))/_xlfn.STDEV.P(Table2[6M Return vs Nifty])</f>
        <v>0.24674727409375508</v>
      </c>
      <c r="M398">
        <v>1.2374099550139499</v>
      </c>
      <c r="N398">
        <f>(Table2[[#This Row],[1W Return vs Nifty]]-AVERAGE(Table2[1W Return vs Nifty]))/_xlfn.STDEV.P(Table2[1W Return vs Nifty])</f>
        <v>-0.15055692324870901</v>
      </c>
      <c r="O398">
        <v>1892.36</v>
      </c>
      <c r="P398">
        <v>2014.0803381794799</v>
      </c>
      <c r="Q398">
        <v>1871.93017570763</v>
      </c>
      <c r="R398">
        <v>53.022440583864601</v>
      </c>
      <c r="S398" s="1">
        <f>(Table2[[#This Row],[Close Price]]-Table2[[#This Row],[20D EMA]])/Table2[[#This Row],[20D EMA]]</f>
        <v>-3.0522733517935274E-2</v>
      </c>
      <c r="T398" s="1">
        <f>(Table2[[#This Row],[Close Price]]-Table2[[#This Row],[50D EMA]])/Table2[[#This Row],[50D EMA]]</f>
        <v>-8.9112799910311236E-2</v>
      </c>
      <c r="U398" s="1">
        <f>(Table2[[#This Row],[Close Price]]-Table2[[#This Row],[200D EMA]])/Table2[[#This Row],[200D EMA]]</f>
        <v>-1.9942077002695104E-2</v>
      </c>
      <c r="V398">
        <v>0.74395175492028098</v>
      </c>
      <c r="W398">
        <v>1840.05</v>
      </c>
      <c r="X398">
        <v>1888</v>
      </c>
      <c r="Y398">
        <v>1801.2</v>
      </c>
      <c r="Z398">
        <v>1888</v>
      </c>
      <c r="AA398">
        <v>1801.2</v>
      </c>
      <c r="AB398">
        <v>1888</v>
      </c>
      <c r="AC398" s="1">
        <f>(Table2[[#This Row],[Close Price]]/Table2[[#This Row],[Day Low]])-1</f>
        <v>-2.9618760359773066E-3</v>
      </c>
      <c r="AD398" s="1">
        <f>(Table2[[#This Row],[Day High]]/Table2[[#This Row],[Close Price]])-1</f>
        <v>2.910716232421251E-2</v>
      </c>
      <c r="AE398" s="1">
        <f>(Table2[[#This Row],[Close Price]]/Table2[[#This Row],[Current Week Low]])-1</f>
        <v>1.8543193426604487E-2</v>
      </c>
      <c r="AF398" s="1">
        <f>(Table2[[#This Row],[Current Week High]]/Table2[[#This Row],[Close Price]])-1</f>
        <v>2.910716232421251E-2</v>
      </c>
      <c r="AG398" s="1">
        <f>(Table2[[#This Row],[Close Price]]/Table2[[#This Row],[Current Month Low]])-1</f>
        <v>1.8543193426604487E-2</v>
      </c>
      <c r="AH398" s="1">
        <f>(Table2[[#This Row],[Current Month High]]/Table2[[#This Row],[Close Price]])-1</f>
        <v>2.910716232421251E-2</v>
      </c>
      <c r="AI398">
        <v>33.527744467458803</v>
      </c>
      <c r="AJ398">
        <v>54.674985245763402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-0.04</v>
      </c>
      <c r="AM398" t="s">
        <v>3218</v>
      </c>
      <c r="AN398">
        <v>5.12</v>
      </c>
      <c r="AO398" t="s">
        <v>3217</v>
      </c>
      <c r="AP398">
        <v>-4.7012193205466998E-2</v>
      </c>
      <c r="AQ398">
        <f>(Table2[[#This Row],[Sharpe Ratio]]-AVERAGE(Table2[Sharpe Ratio]))/_xlfn.STDEV.P(Table2[Sharpe Ratio])</f>
        <v>-1.2407360346412128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295</v>
      </c>
      <c r="AT398">
        <f>_xlfn.RANK.AVG(Table2[[#This Row],[6M Return vs Nifty Z-Score]],Table2[6M Return vs Nifty Z-Score])</f>
        <v>218</v>
      </c>
      <c r="AU398">
        <f>_xlfn.RANK.AVG(Table2[[#This Row],[Sharpe Ratio Z-Score]],Table2[Sharpe Ratio Z-Score])</f>
        <v>662</v>
      </c>
      <c r="AV398">
        <f>(Table2[[#This Row],[Rank 1Y]]+Table2[[#This Row],[Rank 6M]]+Table2[[#This Row],[Rank Sharpe]])/3</f>
        <v>391.66666666666669</v>
      </c>
    </row>
    <row r="399" spans="1:48" x14ac:dyDescent="0.3">
      <c r="A399" t="s">
        <v>109</v>
      </c>
      <c r="B399" t="s">
        <v>110</v>
      </c>
      <c r="C399" t="s">
        <v>3181</v>
      </c>
      <c r="D399" t="s">
        <v>111</v>
      </c>
      <c r="E399">
        <v>243664.88643727999</v>
      </c>
      <c r="F399">
        <v>998.8</v>
      </c>
      <c r="G399">
        <v>1.1949404539275801</v>
      </c>
      <c r="H399">
        <f>(Table2[[#This Row],[1Y Return vs Nifty]]-AVERAGE(Table2[1Y Return vs Nifty]))/_xlfn.STDEV.P(Table2[1Y Return vs Nifty])</f>
        <v>-0.30060883067028987</v>
      </c>
      <c r="I399">
        <v>2.0849468043377501</v>
      </c>
      <c r="J399">
        <f>(Table2[[#This Row],[1M Return vs Nifty]]-AVERAGE(Table2[1M Return vs Nifty]))/_xlfn.STDEV.P(Table2[1M Return vs Nifty])</f>
        <v>0.30426757788322828</v>
      </c>
      <c r="K399">
        <v>3.9935004334598601</v>
      </c>
      <c r="L399">
        <f>(Table2[[#This Row],[6M Return vs Nifty]]-AVERAGE(Table2[6M Return vs Nifty]))/_xlfn.STDEV.P(Table2[6M Return vs Nifty])</f>
        <v>-0.12533353130998987</v>
      </c>
      <c r="M399">
        <v>2.5909703059517901</v>
      </c>
      <c r="N399">
        <f>(Table2[[#This Row],[1W Return vs Nifty]]-AVERAGE(Table2[1W Return vs Nifty]))/_xlfn.STDEV.P(Table2[1W Return vs Nifty])</f>
        <v>0.11643028172662086</v>
      </c>
      <c r="O399">
        <v>969.63</v>
      </c>
      <c r="P399">
        <v>967.50584836063695</v>
      </c>
      <c r="Q399">
        <v>916.60656732420398</v>
      </c>
      <c r="R399">
        <v>65.745832681989796</v>
      </c>
      <c r="S399" s="1">
        <f>(Table2[[#This Row],[Close Price]]-Table2[[#This Row],[20D EMA]])/Table2[[#This Row],[20D EMA]]</f>
        <v>3.0083640151397913E-2</v>
      </c>
      <c r="T399" s="1">
        <f>(Table2[[#This Row],[Close Price]]-Table2[[#This Row],[50D EMA]])/Table2[[#This Row],[50D EMA]]</f>
        <v>3.2345180850729224E-2</v>
      </c>
      <c r="U399" s="1">
        <f>(Table2[[#This Row],[Close Price]]-Table2[[#This Row],[200D EMA]])/Table2[[#This Row],[200D EMA]]</f>
        <v>8.9671442040545779E-2</v>
      </c>
      <c r="V399">
        <v>0.90010182664615401</v>
      </c>
      <c r="W399">
        <v>991.05</v>
      </c>
      <c r="X399">
        <v>1015.5</v>
      </c>
      <c r="Y399">
        <v>961.75</v>
      </c>
      <c r="Z399">
        <v>1015.5</v>
      </c>
      <c r="AA399">
        <v>961.75</v>
      </c>
      <c r="AB399">
        <v>1015.5</v>
      </c>
      <c r="AC399" s="1">
        <f>(Table2[[#This Row],[Close Price]]/Table2[[#This Row],[Day Low]])-1</f>
        <v>7.8199889006609347E-3</v>
      </c>
      <c r="AD399" s="1">
        <f>(Table2[[#This Row],[Day High]]/Table2[[#This Row],[Close Price]])-1</f>
        <v>1.6720064076892305E-2</v>
      </c>
      <c r="AE399" s="1">
        <f>(Table2[[#This Row],[Close Price]]/Table2[[#This Row],[Current Week Low]])-1</f>
        <v>3.852352482453858E-2</v>
      </c>
      <c r="AF399" s="1">
        <f>(Table2[[#This Row],[Current Week High]]/Table2[[#This Row],[Close Price]])-1</f>
        <v>1.6720064076892305E-2</v>
      </c>
      <c r="AG399" s="1">
        <f>(Table2[[#This Row],[Close Price]]/Table2[[#This Row],[Current Month Low]])-1</f>
        <v>3.852352482453858E-2</v>
      </c>
      <c r="AH399" s="1">
        <f>(Table2[[#This Row],[Current Month High]]/Table2[[#This Row],[Close Price]])-1</f>
        <v>1.6720064076892305E-2</v>
      </c>
      <c r="AI399">
        <v>6.42771325590709</v>
      </c>
      <c r="AJ399">
        <v>31.119133574007201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0.05</v>
      </c>
      <c r="AM399" t="s">
        <v>3217</v>
      </c>
      <c r="AN399">
        <v>6.72</v>
      </c>
      <c r="AO399" t="s">
        <v>3217</v>
      </c>
      <c r="AP399">
        <v>3.1477724160797999E-2</v>
      </c>
      <c r="AQ399">
        <f>(Table2[[#This Row],[Sharpe Ratio]]-AVERAGE(Table2[Sharpe Ratio]))/_xlfn.STDEV.P(Table2[Sharpe Ratio])</f>
        <v>-0.32715906344026063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-0.33240356581069119</v>
      </c>
      <c r="AS399">
        <f>_xlfn.RANK.AVG(Table2[[#This Row],[1Y Return vs Nifty Z-Score]],Table2[1Y Return vs Nifty Z-Score])</f>
        <v>413</v>
      </c>
      <c r="AT399">
        <f>_xlfn.RANK.AVG(Table2[[#This Row],[6M Return vs Nifty Z-Score]],Table2[6M Return vs Nifty Z-Score])</f>
        <v>336</v>
      </c>
      <c r="AU399">
        <f>_xlfn.RANK.AVG(Table2[[#This Row],[Sharpe Ratio Z-Score]],Table2[Sharpe Ratio Z-Score])</f>
        <v>430</v>
      </c>
      <c r="AV399">
        <f>(Table2[[#This Row],[Rank 1Y]]+Table2[[#This Row],[Rank 6M]]+Table2[[#This Row],[Rank Sharpe]])/3</f>
        <v>393</v>
      </c>
    </row>
    <row r="400" spans="1:48" x14ac:dyDescent="0.3">
      <c r="A400" t="s">
        <v>188</v>
      </c>
      <c r="B400" t="s">
        <v>189</v>
      </c>
      <c r="C400" t="s">
        <v>3171</v>
      </c>
      <c r="D400" t="s">
        <v>34</v>
      </c>
      <c r="E400">
        <v>131637.02426644499</v>
      </c>
      <c r="F400">
        <v>254.55</v>
      </c>
      <c r="G400">
        <v>1.0957443532284901</v>
      </c>
      <c r="H400">
        <f>(Table2[[#This Row],[1Y Return vs Nifty]]-AVERAGE(Table2[1Y Return vs Nifty]))/_xlfn.STDEV.P(Table2[1Y Return vs Nifty])</f>
        <v>-0.30254533919103543</v>
      </c>
      <c r="I400">
        <v>-3.00191115605665</v>
      </c>
      <c r="J400">
        <f>(Table2[[#This Row],[1M Return vs Nifty]]-AVERAGE(Table2[1M Return vs Nifty]))/_xlfn.STDEV.P(Table2[1M Return vs Nifty])</f>
        <v>-0.23426831651149144</v>
      </c>
      <c r="K400">
        <v>-19.407689643734599</v>
      </c>
      <c r="L400">
        <f>(Table2[[#This Row],[6M Return vs Nifty]]-AVERAGE(Table2[6M Return vs Nifty]))/_xlfn.STDEV.P(Table2[6M Return vs Nifty])</f>
        <v>-0.85573130594285385</v>
      </c>
      <c r="M400">
        <v>-1.1828811725094199</v>
      </c>
      <c r="N400">
        <f>(Table2[[#This Row],[1W Return vs Nifty]]-AVERAGE(Table2[1W Return vs Nifty]))/_xlfn.STDEV.P(Table2[1W Return vs Nifty])</f>
        <v>-0.62795474516062555</v>
      </c>
      <c r="O400">
        <v>246.98</v>
      </c>
      <c r="P400">
        <v>247.15415907793201</v>
      </c>
      <c r="Q400">
        <v>246.223140979986</v>
      </c>
      <c r="R400">
        <v>64.273746034990694</v>
      </c>
      <c r="S400" s="1">
        <f>(Table2[[#This Row],[Close Price]]-Table2[[#This Row],[20D EMA]])/Table2[[#This Row],[20D EMA]]</f>
        <v>3.0650255081383197E-2</v>
      </c>
      <c r="T400" s="1">
        <f>(Table2[[#This Row],[Close Price]]-Table2[[#This Row],[50D EMA]])/Table2[[#This Row],[50D EMA]]</f>
        <v>2.9923999457099837E-2</v>
      </c>
      <c r="U400" s="1">
        <f>(Table2[[#This Row],[Close Price]]-Table2[[#This Row],[200D EMA]])/Table2[[#This Row],[200D EMA]]</f>
        <v>3.3818344558811608E-2</v>
      </c>
      <c r="V400">
        <v>1.04051618724793</v>
      </c>
      <c r="W400">
        <v>247.18</v>
      </c>
      <c r="X400">
        <v>255</v>
      </c>
      <c r="Y400">
        <v>244.3</v>
      </c>
      <c r="Z400">
        <v>255</v>
      </c>
      <c r="AA400">
        <v>244.3</v>
      </c>
      <c r="AB400">
        <v>255</v>
      </c>
      <c r="AC400" s="1">
        <f>(Table2[[#This Row],[Close Price]]/Table2[[#This Row],[Day Low]])-1</f>
        <v>2.9816328181891727E-2</v>
      </c>
      <c r="AD400" s="1">
        <f>(Table2[[#This Row],[Day High]]/Table2[[#This Row],[Close Price]])-1</f>
        <v>1.767825574543247E-3</v>
      </c>
      <c r="AE400" s="1">
        <f>(Table2[[#This Row],[Close Price]]/Table2[[#This Row],[Current Week Low]])-1</f>
        <v>4.1956610724519061E-2</v>
      </c>
      <c r="AF400" s="1">
        <f>(Table2[[#This Row],[Current Week High]]/Table2[[#This Row],[Close Price]])-1</f>
        <v>1.767825574543247E-3</v>
      </c>
      <c r="AG400" s="1">
        <f>(Table2[[#This Row],[Close Price]]/Table2[[#This Row],[Current Month Low]])-1</f>
        <v>4.1956610724519061E-2</v>
      </c>
      <c r="AH400" s="1">
        <f>(Table2[[#This Row],[Current Month High]]/Table2[[#This Row],[Close Price]])-1</f>
        <v>1.767825574543247E-3</v>
      </c>
      <c r="AI400">
        <v>17.737183264584498</v>
      </c>
      <c r="AJ400">
        <v>24.079941506214901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0.05</v>
      </c>
      <c r="AM400" t="s">
        <v>3217</v>
      </c>
      <c r="AN400">
        <v>4.62</v>
      </c>
      <c r="AO400" t="s">
        <v>3217</v>
      </c>
      <c r="AP400">
        <v>0.131210409992574</v>
      </c>
      <c r="AQ400">
        <f>(Table2[[#This Row],[Sharpe Ratio]]-AVERAGE(Table2[Sharpe Ratio]))/_xlfn.STDEV.P(Table2[Sharpe Ratio])</f>
        <v>0.83367137324829499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414</v>
      </c>
      <c r="AT400">
        <f>_xlfn.RANK.AVG(Table2[[#This Row],[6M Return vs Nifty Z-Score]],Table2[6M Return vs Nifty Z-Score])</f>
        <v>629</v>
      </c>
      <c r="AU400">
        <f>_xlfn.RANK.AVG(Table2[[#This Row],[Sharpe Ratio Z-Score]],Table2[Sharpe Ratio Z-Score])</f>
        <v>141</v>
      </c>
      <c r="AV400">
        <f>(Table2[[#This Row],[Rank 1Y]]+Table2[[#This Row],[Rank 6M]]+Table2[[#This Row],[Rank Sharpe]])/3</f>
        <v>394.66666666666669</v>
      </c>
    </row>
    <row r="401" spans="1:48" x14ac:dyDescent="0.3">
      <c r="A401" t="s">
        <v>597</v>
      </c>
      <c r="B401" t="s">
        <v>598</v>
      </c>
      <c r="C401" t="s">
        <v>3176</v>
      </c>
      <c r="D401" t="s">
        <v>217</v>
      </c>
      <c r="E401">
        <v>33171.11281536</v>
      </c>
      <c r="F401">
        <v>2358.1999999999998</v>
      </c>
      <c r="G401">
        <v>16.224355690423501</v>
      </c>
      <c r="H401">
        <f>(Table2[[#This Row],[1Y Return vs Nifty]]-AVERAGE(Table2[1Y Return vs Nifty]))/_xlfn.STDEV.P(Table2[1Y Return vs Nifty])</f>
        <v>-7.2042465971138689E-3</v>
      </c>
      <c r="I401">
        <v>-3.5824461317476799</v>
      </c>
      <c r="J401">
        <f>(Table2[[#This Row],[1M Return vs Nifty]]-AVERAGE(Table2[1M Return vs Nifty]))/_xlfn.STDEV.P(Table2[1M Return vs Nifty])</f>
        <v>-0.29572844077589011</v>
      </c>
      <c r="K401">
        <v>0.229905929127176</v>
      </c>
      <c r="L401">
        <f>(Table2[[#This Row],[6M Return vs Nifty]]-AVERAGE(Table2[6M Return vs Nifty]))/_xlfn.STDEV.P(Table2[6M Return vs Nifty])</f>
        <v>-0.24280281562916728</v>
      </c>
      <c r="M401">
        <v>-3.21248339178524</v>
      </c>
      <c r="N401">
        <f>(Table2[[#This Row],[1W Return vs Nifty]]-AVERAGE(Table2[1W Return vs Nifty]))/_xlfn.STDEV.P(Table2[1W Return vs Nifty])</f>
        <v>-1.0282899229461799</v>
      </c>
      <c r="O401">
        <v>2378.2800000000002</v>
      </c>
      <c r="P401">
        <v>2393.41078769865</v>
      </c>
      <c r="Q401">
        <v>2273.3400919585902</v>
      </c>
      <c r="R401">
        <v>42.739412682273297</v>
      </c>
      <c r="S401" s="1">
        <f>(Table2[[#This Row],[Close Price]]-Table2[[#This Row],[20D EMA]])/Table2[[#This Row],[20D EMA]]</f>
        <v>-8.4430765090739435E-3</v>
      </c>
      <c r="T401" s="1">
        <f>(Table2[[#This Row],[Close Price]]-Table2[[#This Row],[50D EMA]])/Table2[[#This Row],[50D EMA]]</f>
        <v>-1.4711552183027719E-2</v>
      </c>
      <c r="U401" s="1">
        <f>(Table2[[#This Row],[Close Price]]-Table2[[#This Row],[200D EMA]])/Table2[[#This Row],[200D EMA]]</f>
        <v>3.7328294319702436E-2</v>
      </c>
      <c r="V401">
        <v>0.90621673740116404</v>
      </c>
      <c r="W401">
        <v>2342.3000000000002</v>
      </c>
      <c r="X401">
        <v>2373.65</v>
      </c>
      <c r="Y401">
        <v>2331</v>
      </c>
      <c r="Z401">
        <v>2379</v>
      </c>
      <c r="AA401">
        <v>2331</v>
      </c>
      <c r="AB401">
        <v>2379</v>
      </c>
      <c r="AC401" s="1">
        <f>(Table2[[#This Row],[Close Price]]/Table2[[#This Row],[Day Low]])-1</f>
        <v>6.7881996328393868E-3</v>
      </c>
      <c r="AD401" s="1">
        <f>(Table2[[#This Row],[Day High]]/Table2[[#This Row],[Close Price]])-1</f>
        <v>6.5516071580020707E-3</v>
      </c>
      <c r="AE401" s="1">
        <f>(Table2[[#This Row],[Close Price]]/Table2[[#This Row],[Current Week Low]])-1</f>
        <v>1.1668811668811507E-2</v>
      </c>
      <c r="AF401" s="1">
        <f>(Table2[[#This Row],[Current Week High]]/Table2[[#This Row],[Close Price]])-1</f>
        <v>8.8202866593165563E-3</v>
      </c>
      <c r="AG401" s="1">
        <f>(Table2[[#This Row],[Close Price]]/Table2[[#This Row],[Current Month Low]])-1</f>
        <v>1.1668811668811507E-2</v>
      </c>
      <c r="AH401" s="1">
        <f>(Table2[[#This Row],[Current Month High]]/Table2[[#This Row],[Close Price]])-1</f>
        <v>8.8202866593165563E-3</v>
      </c>
      <c r="AI401">
        <v>29.815113221948899</v>
      </c>
      <c r="AJ401">
        <v>43.876025746621501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0.04</v>
      </c>
      <c r="AM401" t="s">
        <v>3217</v>
      </c>
      <c r="AN401">
        <v>-1.67</v>
      </c>
      <c r="AO401" t="s">
        <v>3218</v>
      </c>
      <c r="AP401">
        <v>1.0278269426399001E-2</v>
      </c>
      <c r="AQ401">
        <f>(Table2[[#This Row],[Sharpe Ratio]]-AVERAGE(Table2[Sharpe Ratio]))/_xlfn.STDEV.P(Table2[Sharpe Ratio])</f>
        <v>-0.57390838229848151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307</v>
      </c>
      <c r="AT401">
        <f>_xlfn.RANK.AVG(Table2[[#This Row],[6M Return vs Nifty Z-Score]],Table2[6M Return vs Nifty Z-Score])</f>
        <v>384</v>
      </c>
      <c r="AU401">
        <f>_xlfn.RANK.AVG(Table2[[#This Row],[Sharpe Ratio Z-Score]],Table2[Sharpe Ratio Z-Score])</f>
        <v>493</v>
      </c>
      <c r="AV401">
        <f>(Table2[[#This Row],[Rank 1Y]]+Table2[[#This Row],[Rank 6M]]+Table2[[#This Row],[Rank Sharpe]])/3</f>
        <v>394.66666666666669</v>
      </c>
    </row>
    <row r="402" spans="1:48" x14ac:dyDescent="0.3">
      <c r="A402" t="s">
        <v>323</v>
      </c>
      <c r="B402" t="s">
        <v>324</v>
      </c>
      <c r="C402" t="s">
        <v>3177</v>
      </c>
      <c r="D402" t="s">
        <v>139</v>
      </c>
      <c r="E402">
        <v>82349.195331390001</v>
      </c>
      <c r="F402">
        <v>81.98</v>
      </c>
      <c r="G402">
        <v>22.028614652766201</v>
      </c>
      <c r="H402">
        <f>(Table2[[#This Row],[1Y Return vs Nifty]]-AVERAGE(Table2[1Y Return vs Nifty]))/_xlfn.STDEV.P(Table2[1Y Return vs Nifty])</f>
        <v>0.10610662810437017</v>
      </c>
      <c r="I402">
        <v>-2.63711256111291</v>
      </c>
      <c r="J402">
        <f>(Table2[[#This Row],[1M Return vs Nifty]]-AVERAGE(Table2[1M Return vs Nifty]))/_xlfn.STDEV.P(Table2[1M Return vs Nifty])</f>
        <v>-0.19564778904020105</v>
      </c>
      <c r="K402">
        <v>-32.676694894272302</v>
      </c>
      <c r="L402">
        <f>(Table2[[#This Row],[6M Return vs Nifty]]-AVERAGE(Table2[6M Return vs Nifty]))/_xlfn.STDEV.P(Table2[6M Return vs Nifty])</f>
        <v>-1.2698834013967295</v>
      </c>
      <c r="M402">
        <v>-2.2260771792964</v>
      </c>
      <c r="N402">
        <f>(Table2[[#This Row],[1W Return vs Nifty]]-AVERAGE(Table2[1W Return vs Nifty]))/_xlfn.STDEV.P(Table2[1W Return vs Nifty])</f>
        <v>-0.83372317351367464</v>
      </c>
      <c r="O402">
        <v>81.75</v>
      </c>
      <c r="P402">
        <v>85.232380127448394</v>
      </c>
      <c r="Q402">
        <v>87.454000230620196</v>
      </c>
      <c r="R402">
        <v>53.232201187355798</v>
      </c>
      <c r="S402" s="1">
        <f>(Table2[[#This Row],[Close Price]]-Table2[[#This Row],[20D EMA]])/Table2[[#This Row],[20D EMA]]</f>
        <v>2.8134556574924033E-3</v>
      </c>
      <c r="T402" s="1">
        <f>(Table2[[#This Row],[Close Price]]-Table2[[#This Row],[50D EMA]])/Table2[[#This Row],[50D EMA]]</f>
        <v>-3.8158973415796792E-2</v>
      </c>
      <c r="U402" s="1">
        <f>(Table2[[#This Row],[Close Price]]-Table2[[#This Row],[200D EMA]])/Table2[[#This Row],[200D EMA]]</f>
        <v>-6.2592908456845911E-2</v>
      </c>
      <c r="V402">
        <v>0.88598349296915402</v>
      </c>
      <c r="W402">
        <v>81.599999999999994</v>
      </c>
      <c r="X402">
        <v>82.7</v>
      </c>
      <c r="Y402">
        <v>81.25</v>
      </c>
      <c r="Z402">
        <v>82.96</v>
      </c>
      <c r="AA402">
        <v>81.25</v>
      </c>
      <c r="AB402">
        <v>82.96</v>
      </c>
      <c r="AC402" s="1">
        <f>(Table2[[#This Row],[Close Price]]/Table2[[#This Row],[Day Low]])-1</f>
        <v>4.6568627450982447E-3</v>
      </c>
      <c r="AD402" s="1">
        <f>(Table2[[#This Row],[Day High]]/Table2[[#This Row],[Close Price]])-1</f>
        <v>8.7826299097339966E-3</v>
      </c>
      <c r="AE402" s="1">
        <f>(Table2[[#This Row],[Close Price]]/Table2[[#This Row],[Current Week Low]])-1</f>
        <v>8.9846153846153687E-3</v>
      </c>
      <c r="AF402" s="1">
        <f>(Table2[[#This Row],[Current Week High]]/Table2[[#This Row],[Close Price]])-1</f>
        <v>1.1954135154915724E-2</v>
      </c>
      <c r="AG402" s="1">
        <f>(Table2[[#This Row],[Close Price]]/Table2[[#This Row],[Current Month Low]])-1</f>
        <v>8.9846153846153687E-3</v>
      </c>
      <c r="AH402" s="1">
        <f>(Table2[[#This Row],[Current Month High]]/Table2[[#This Row],[Close Price]])-1</f>
        <v>1.1954135154915724E-2</v>
      </c>
      <c r="AI402">
        <v>44.425469626738199</v>
      </c>
      <c r="AJ402">
        <v>44.585537918871204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-0.04</v>
      </c>
      <c r="AM402" t="s">
        <v>3218</v>
      </c>
      <c r="AN402">
        <v>5.18</v>
      </c>
      <c r="AO402" t="s">
        <v>3217</v>
      </c>
      <c r="AP402">
        <v>0.108666005729885</v>
      </c>
      <c r="AQ402">
        <f>(Table2[[#This Row],[Sharpe Ratio]]-AVERAGE(Table2[Sharpe Ratio]))/_xlfn.STDEV.P(Table2[Sharpe Ratio])</f>
        <v>0.57126762439826195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276</v>
      </c>
      <c r="AT402">
        <f>_xlfn.RANK.AVG(Table2[[#This Row],[6M Return vs Nifty Z-Score]],Table2[6M Return vs Nifty Z-Score])</f>
        <v>710</v>
      </c>
      <c r="AU402">
        <f>_xlfn.RANK.AVG(Table2[[#This Row],[Sharpe Ratio Z-Score]],Table2[Sharpe Ratio Z-Score])</f>
        <v>200</v>
      </c>
      <c r="AV402">
        <f>(Table2[[#This Row],[Rank 1Y]]+Table2[[#This Row],[Rank 6M]]+Table2[[#This Row],[Rank Sharpe]])/3</f>
        <v>395.33333333333331</v>
      </c>
    </row>
    <row r="403" spans="1:48" x14ac:dyDescent="0.3">
      <c r="A403" t="s">
        <v>347</v>
      </c>
      <c r="B403" t="s">
        <v>348</v>
      </c>
      <c r="C403" t="s">
        <v>3175</v>
      </c>
      <c r="D403" t="s">
        <v>51</v>
      </c>
      <c r="E403">
        <v>73430.749195890006</v>
      </c>
      <c r="F403">
        <v>1264.3</v>
      </c>
      <c r="G403">
        <v>0.58894852787532004</v>
      </c>
      <c r="H403">
        <f>(Table2[[#This Row],[1Y Return vs Nifty]]-AVERAGE(Table2[1Y Return vs Nifty]))/_xlfn.STDEV.P(Table2[1Y Return vs Nifty])</f>
        <v>-0.3124390187526121</v>
      </c>
      <c r="I403">
        <v>-10.8305118318222</v>
      </c>
      <c r="J403">
        <f>(Table2[[#This Row],[1M Return vs Nifty]]-AVERAGE(Table2[1M Return vs Nifty]))/_xlfn.STDEV.P(Table2[1M Return vs Nifty])</f>
        <v>-1.0630672528308436</v>
      </c>
      <c r="K403">
        <v>-2.1228366835583601</v>
      </c>
      <c r="L403">
        <f>(Table2[[#This Row],[6M Return vs Nifty]]-AVERAGE(Table2[6M Return vs Nifty]))/_xlfn.STDEV.P(Table2[6M Return vs Nifty])</f>
        <v>-0.31623660095891948</v>
      </c>
      <c r="M403">
        <v>-0.391411503338636</v>
      </c>
      <c r="N403">
        <f>(Table2[[#This Row],[1W Return vs Nifty]]-AVERAGE(Table2[1W Return vs Nifty]))/_xlfn.STDEV.P(Table2[1W Return vs Nifty])</f>
        <v>-0.47183885816065174</v>
      </c>
      <c r="O403">
        <v>1283.82</v>
      </c>
      <c r="P403">
        <v>1354.2341064898999</v>
      </c>
      <c r="Q403">
        <v>1286.1624106817901</v>
      </c>
      <c r="R403">
        <v>49.932714901143903</v>
      </c>
      <c r="S403" s="1">
        <f>(Table2[[#This Row],[Close Price]]-Table2[[#This Row],[20D EMA]])/Table2[[#This Row],[20D EMA]]</f>
        <v>-1.5204623701141892E-2</v>
      </c>
      <c r="T403" s="1">
        <f>(Table2[[#This Row],[Close Price]]-Table2[[#This Row],[50D EMA]])/Table2[[#This Row],[50D EMA]]</f>
        <v>-6.6409571328109707E-2</v>
      </c>
      <c r="U403" s="1">
        <f>(Table2[[#This Row],[Close Price]]-Table2[[#This Row],[200D EMA]])/Table2[[#This Row],[200D EMA]]</f>
        <v>-1.6998172625960175E-2</v>
      </c>
      <c r="V403">
        <v>1.01373565154831</v>
      </c>
      <c r="W403">
        <v>1242</v>
      </c>
      <c r="X403">
        <v>1276.5</v>
      </c>
      <c r="Y403">
        <v>1242</v>
      </c>
      <c r="Z403">
        <v>1276.5</v>
      </c>
      <c r="AA403">
        <v>1242</v>
      </c>
      <c r="AB403">
        <v>1276.5</v>
      </c>
      <c r="AC403" s="1">
        <f>(Table2[[#This Row],[Close Price]]/Table2[[#This Row],[Day Low]])-1</f>
        <v>1.7954911433172294E-2</v>
      </c>
      <c r="AD403" s="1">
        <f>(Table2[[#This Row],[Day High]]/Table2[[#This Row],[Close Price]])-1</f>
        <v>9.6496084790003156E-3</v>
      </c>
      <c r="AE403" s="1">
        <f>(Table2[[#This Row],[Close Price]]/Table2[[#This Row],[Current Week Low]])-1</f>
        <v>1.7954911433172294E-2</v>
      </c>
      <c r="AF403" s="1">
        <f>(Table2[[#This Row],[Current Week High]]/Table2[[#This Row],[Close Price]])-1</f>
        <v>9.6496084790003156E-3</v>
      </c>
      <c r="AG403" s="1">
        <f>(Table2[[#This Row],[Close Price]]/Table2[[#This Row],[Current Month Low]])-1</f>
        <v>1.7954911433172294E-2</v>
      </c>
      <c r="AH403" s="1">
        <f>(Table2[[#This Row],[Current Month High]]/Table2[[#This Row],[Close Price]])-1</f>
        <v>9.6496084790003156E-3</v>
      </c>
      <c r="AI403">
        <v>25.919481135806301</v>
      </c>
      <c r="AJ403">
        <v>31.904016692749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-0.15</v>
      </c>
      <c r="AM403" t="s">
        <v>3218</v>
      </c>
      <c r="AN403">
        <v>1.19</v>
      </c>
      <c r="AO403" t="s">
        <v>3217</v>
      </c>
      <c r="AP403">
        <v>6.1763799935398003E-2</v>
      </c>
      <c r="AQ403">
        <f>(Table2[[#This Row],[Sharpe Ratio]]-AVERAGE(Table2[Sharpe Ratio]))/_xlfn.STDEV.P(Table2[Sharpe Ratio])</f>
        <v>2.5353237555148646E-2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421</v>
      </c>
      <c r="AT403">
        <f>_xlfn.RANK.AVG(Table2[[#This Row],[6M Return vs Nifty Z-Score]],Table2[6M Return vs Nifty Z-Score])</f>
        <v>418</v>
      </c>
      <c r="AU403">
        <f>_xlfn.RANK.AVG(Table2[[#This Row],[Sharpe Ratio Z-Score]],Table2[Sharpe Ratio Z-Score])</f>
        <v>349</v>
      </c>
      <c r="AV403">
        <f>(Table2[[#This Row],[Rank 1Y]]+Table2[[#This Row],[Rank 6M]]+Table2[[#This Row],[Rank Sharpe]])/3</f>
        <v>396</v>
      </c>
    </row>
    <row r="404" spans="1:48" x14ac:dyDescent="0.3">
      <c r="A404" t="s">
        <v>317</v>
      </c>
      <c r="B404" t="s">
        <v>318</v>
      </c>
      <c r="C404" t="s">
        <v>3184</v>
      </c>
      <c r="D404" t="s">
        <v>136</v>
      </c>
      <c r="E404">
        <v>86215.282506244999</v>
      </c>
      <c r="F404">
        <v>2862.55</v>
      </c>
      <c r="G404">
        <v>28.764214221766899</v>
      </c>
      <c r="H404">
        <f>(Table2[[#This Row],[1Y Return vs Nifty]]-AVERAGE(Table2[1Y Return vs Nifty]))/_xlfn.STDEV.P(Table2[1Y Return vs Nifty])</f>
        <v>0.23759915518733829</v>
      </c>
      <c r="I404">
        <v>0.287811759531857</v>
      </c>
      <c r="J404">
        <f>(Table2[[#This Row],[1M Return vs Nifty]]-AVERAGE(Table2[1M Return vs Nifty]))/_xlfn.STDEV.P(Table2[1M Return vs Nifty])</f>
        <v>0.11400833804638447</v>
      </c>
      <c r="K404">
        <v>-8.5763625051234307</v>
      </c>
      <c r="L404">
        <f>(Table2[[#This Row],[6M Return vs Nifty]]-AVERAGE(Table2[6M Return vs Nifty]))/_xlfn.STDEV.P(Table2[6M Return vs Nifty])</f>
        <v>-0.51766400200381391</v>
      </c>
      <c r="M404">
        <v>-2.98742505137424</v>
      </c>
      <c r="N404">
        <f>(Table2[[#This Row],[1W Return vs Nifty]]-AVERAGE(Table2[1W Return vs Nifty]))/_xlfn.STDEV.P(Table2[1W Return vs Nifty])</f>
        <v>-0.9838975933237244</v>
      </c>
      <c r="O404">
        <v>2821.43</v>
      </c>
      <c r="P404">
        <v>2876.2447150837402</v>
      </c>
      <c r="Q404">
        <v>2740.4363568091899</v>
      </c>
      <c r="R404">
        <v>55.771339189172899</v>
      </c>
      <c r="S404" s="1">
        <f>(Table2[[#This Row],[Close Price]]-Table2[[#This Row],[20D EMA]])/Table2[[#This Row],[20D EMA]]</f>
        <v>1.4574169835863498E-2</v>
      </c>
      <c r="T404" s="1">
        <f>(Table2[[#This Row],[Close Price]]-Table2[[#This Row],[50D EMA]])/Table2[[#This Row],[50D EMA]]</f>
        <v>-4.7613177738046811E-3</v>
      </c>
      <c r="U404" s="1">
        <f>(Table2[[#This Row],[Close Price]]-Table2[[#This Row],[200D EMA]])/Table2[[#This Row],[200D EMA]]</f>
        <v>4.4559926701962377E-2</v>
      </c>
      <c r="V404">
        <v>1.2760169105535299</v>
      </c>
      <c r="W404">
        <v>2840</v>
      </c>
      <c r="X404">
        <v>2960</v>
      </c>
      <c r="Y404">
        <v>2763.8</v>
      </c>
      <c r="Z404">
        <v>2960</v>
      </c>
      <c r="AA404">
        <v>2763.8</v>
      </c>
      <c r="AB404">
        <v>2960</v>
      </c>
      <c r="AC404" s="1">
        <f>(Table2[[#This Row],[Close Price]]/Table2[[#This Row],[Day Low]])-1</f>
        <v>7.9401408450705535E-3</v>
      </c>
      <c r="AD404" s="1">
        <f>(Table2[[#This Row],[Day High]]/Table2[[#This Row],[Close Price]])-1</f>
        <v>3.4043073483432496E-2</v>
      </c>
      <c r="AE404" s="1">
        <f>(Table2[[#This Row],[Close Price]]/Table2[[#This Row],[Current Week Low]])-1</f>
        <v>3.5729792314928677E-2</v>
      </c>
      <c r="AF404" s="1">
        <f>(Table2[[#This Row],[Current Week High]]/Table2[[#This Row],[Close Price]])-1</f>
        <v>3.4043073483432496E-2</v>
      </c>
      <c r="AG404" s="1">
        <f>(Table2[[#This Row],[Close Price]]/Table2[[#This Row],[Current Month Low]])-1</f>
        <v>3.5729792314928677E-2</v>
      </c>
      <c r="AH404" s="1">
        <f>(Table2[[#This Row],[Current Month High]]/Table2[[#This Row],[Close Price]])-1</f>
        <v>3.4043073483432496E-2</v>
      </c>
      <c r="AI404">
        <v>18.8695393966917</v>
      </c>
      <c r="AJ404">
        <v>53.553803239995702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-0.02</v>
      </c>
      <c r="AM404" t="s">
        <v>3218</v>
      </c>
      <c r="AN404">
        <v>11.42</v>
      </c>
      <c r="AO404" t="s">
        <v>3217</v>
      </c>
      <c r="AP404">
        <v>2.4794542493154E-2</v>
      </c>
      <c r="AQ404">
        <f>(Table2[[#This Row],[Sharpe Ratio]]-AVERAGE(Table2[Sharpe Ratio]))/_xlfn.STDEV.P(Table2[Sharpe Ratio])</f>
        <v>-0.40494740964810266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233</v>
      </c>
      <c r="AT404">
        <f>_xlfn.RANK.AVG(Table2[[#This Row],[6M Return vs Nifty Z-Score]],Table2[6M Return vs Nifty Z-Score])</f>
        <v>510</v>
      </c>
      <c r="AU404">
        <f>_xlfn.RANK.AVG(Table2[[#This Row],[Sharpe Ratio Z-Score]],Table2[Sharpe Ratio Z-Score])</f>
        <v>446</v>
      </c>
      <c r="AV404">
        <f>(Table2[[#This Row],[Rank 1Y]]+Table2[[#This Row],[Rank 6M]]+Table2[[#This Row],[Rank Sharpe]])/3</f>
        <v>396.33333333333331</v>
      </c>
    </row>
    <row r="405" spans="1:48" x14ac:dyDescent="0.3">
      <c r="A405" t="s">
        <v>985</v>
      </c>
      <c r="B405" t="s">
        <v>986</v>
      </c>
      <c r="C405" t="s">
        <v>3173</v>
      </c>
      <c r="D405" t="s">
        <v>43</v>
      </c>
      <c r="E405">
        <v>15125.32404636</v>
      </c>
      <c r="F405">
        <v>411.9</v>
      </c>
      <c r="G405">
        <v>-27.920002836492898</v>
      </c>
      <c r="H405">
        <f>(Table2[[#This Row],[1Y Return vs Nifty]]-AVERAGE(Table2[1Y Return vs Nifty]))/_xlfn.STDEV.P(Table2[1Y Return vs Nifty])</f>
        <v>-0.86899141189648976</v>
      </c>
      <c r="I405">
        <v>-20.757813331174699</v>
      </c>
      <c r="J405">
        <f>(Table2[[#This Row],[1M Return vs Nifty]]-AVERAGE(Table2[1M Return vs Nifty]))/_xlfn.STDEV.P(Table2[1M Return vs Nifty])</f>
        <v>-2.1140516195076224</v>
      </c>
      <c r="K405">
        <v>-0.55950384208303305</v>
      </c>
      <c r="L405">
        <f>(Table2[[#This Row],[6M Return vs Nifty]]-AVERAGE(Table2[6M Return vs Nifty]))/_xlfn.STDEV.P(Table2[6M Return vs Nifty])</f>
        <v>-0.26744186767153677</v>
      </c>
      <c r="M405">
        <v>-0.66154046999860605</v>
      </c>
      <c r="N405">
        <f>(Table2[[#This Row],[1W Return vs Nifty]]-AVERAGE(Table2[1W Return vs Nifty]))/_xlfn.STDEV.P(Table2[1W Return vs Nifty])</f>
        <v>-0.52512128309386508</v>
      </c>
      <c r="O405">
        <v>436.6</v>
      </c>
      <c r="P405">
        <v>475.92482936263502</v>
      </c>
      <c r="Q405">
        <v>473.15384152748499</v>
      </c>
      <c r="R405">
        <v>34.681186733337199</v>
      </c>
      <c r="S405" s="1">
        <f>(Table2[[#This Row],[Close Price]]-Table2[[#This Row],[20D EMA]])/Table2[[#This Row],[20D EMA]]</f>
        <v>-5.6573522675217688E-2</v>
      </c>
      <c r="T405" s="1">
        <f>(Table2[[#This Row],[Close Price]]-Table2[[#This Row],[50D EMA]])/Table2[[#This Row],[50D EMA]]</f>
        <v>-0.13452718877554248</v>
      </c>
      <c r="U405" s="1">
        <f>(Table2[[#This Row],[Close Price]]-Table2[[#This Row],[200D EMA]])/Table2[[#This Row],[200D EMA]]</f>
        <v>-0.12945861610198264</v>
      </c>
      <c r="V405">
        <v>0.90511863641623402</v>
      </c>
      <c r="W405">
        <v>409.45</v>
      </c>
      <c r="X405">
        <v>416.35</v>
      </c>
      <c r="Y405">
        <v>409.45</v>
      </c>
      <c r="Z405">
        <v>422.25</v>
      </c>
      <c r="AA405">
        <v>409.45</v>
      </c>
      <c r="AB405">
        <v>422.25</v>
      </c>
      <c r="AC405" s="1">
        <f>(Table2[[#This Row],[Close Price]]/Table2[[#This Row],[Day Low]])-1</f>
        <v>5.9836365856635876E-3</v>
      </c>
      <c r="AD405" s="1">
        <f>(Table2[[#This Row],[Day High]]/Table2[[#This Row],[Close Price]])-1</f>
        <v>1.0803593105122689E-2</v>
      </c>
      <c r="AE405" s="1">
        <f>(Table2[[#This Row],[Close Price]]/Table2[[#This Row],[Current Week Low]])-1</f>
        <v>5.9836365856635876E-3</v>
      </c>
      <c r="AF405" s="1">
        <f>(Table2[[#This Row],[Current Week High]]/Table2[[#This Row],[Close Price]])-1</f>
        <v>2.5127458120903112E-2</v>
      </c>
      <c r="AG405" s="1">
        <f>(Table2[[#This Row],[Close Price]]/Table2[[#This Row],[Current Month Low]])-1</f>
        <v>5.9836365856635876E-3</v>
      </c>
      <c r="AH405" s="1">
        <f>(Table2[[#This Row],[Current Month High]]/Table2[[#This Row],[Close Price]])-1</f>
        <v>2.5127458120903112E-2</v>
      </c>
      <c r="AI405">
        <v>44.658897790725902</v>
      </c>
      <c r="AJ405">
        <v>12.295528898582299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-0.18</v>
      </c>
      <c r="AM405" t="s">
        <v>3218</v>
      </c>
      <c r="AN405">
        <v>-5.55</v>
      </c>
      <c r="AO405" t="s">
        <v>3218</v>
      </c>
      <c r="AP405">
        <v>0.116284655931941</v>
      </c>
      <c r="AQ405">
        <f>(Table2[[#This Row],[Sharpe Ratio]]-AVERAGE(Table2[Sharpe Ratio]))/_xlfn.STDEV.P(Table2[Sharpe Ratio])</f>
        <v>0.65994428007308814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621</v>
      </c>
      <c r="AT405">
        <f>_xlfn.RANK.AVG(Table2[[#This Row],[6M Return vs Nifty Z-Score]],Table2[6M Return vs Nifty Z-Score])</f>
        <v>393</v>
      </c>
      <c r="AU405">
        <f>_xlfn.RANK.AVG(Table2[[#This Row],[Sharpe Ratio Z-Score]],Table2[Sharpe Ratio Z-Score])</f>
        <v>175</v>
      </c>
      <c r="AV405">
        <f>(Table2[[#This Row],[Rank 1Y]]+Table2[[#This Row],[Rank 6M]]+Table2[[#This Row],[Rank Sharpe]])/3</f>
        <v>396.33333333333331</v>
      </c>
    </row>
    <row r="406" spans="1:48" x14ac:dyDescent="0.3">
      <c r="A406" t="s">
        <v>595</v>
      </c>
      <c r="B406" t="s">
        <v>596</v>
      </c>
      <c r="C406" t="s">
        <v>3174</v>
      </c>
      <c r="D406" t="s">
        <v>46</v>
      </c>
      <c r="E406">
        <v>33238.656000000003</v>
      </c>
      <c r="F406">
        <v>55.04</v>
      </c>
      <c r="G406">
        <v>24.746732641758999</v>
      </c>
      <c r="H406">
        <f>(Table2[[#This Row],[1Y Return vs Nifty]]-AVERAGE(Table2[1Y Return vs Nifty]))/_xlfn.STDEV.P(Table2[1Y Return vs Nifty])</f>
        <v>0.15916978894416522</v>
      </c>
      <c r="I406">
        <v>2.4551720747135799</v>
      </c>
      <c r="J406">
        <f>(Table2[[#This Row],[1M Return vs Nifty]]-AVERAGE(Table2[1M Return vs Nifty]))/_xlfn.STDEV.P(Table2[1M Return vs Nifty])</f>
        <v>0.34346261707278647</v>
      </c>
      <c r="K406">
        <v>-29.524795975691902</v>
      </c>
      <c r="L406">
        <f>(Table2[[#This Row],[6M Return vs Nifty]]-AVERAGE(Table2[6M Return vs Nifty]))/_xlfn.STDEV.P(Table2[6M Return vs Nifty])</f>
        <v>-1.1715063552548584</v>
      </c>
      <c r="M406">
        <v>5.6927631746367604</v>
      </c>
      <c r="N406">
        <f>(Table2[[#This Row],[1W Return vs Nifty]]-AVERAGE(Table2[1W Return vs Nifty]))/_xlfn.STDEV.P(Table2[1W Return vs Nifty])</f>
        <v>0.72825302597944908</v>
      </c>
      <c r="O406">
        <v>52.04</v>
      </c>
      <c r="P406">
        <v>54.461155657481498</v>
      </c>
      <c r="Q406">
        <v>57.129018039661602</v>
      </c>
      <c r="R406">
        <v>72.821642696244695</v>
      </c>
      <c r="S406" s="1">
        <f>(Table2[[#This Row],[Close Price]]-Table2[[#This Row],[20D EMA]])/Table2[[#This Row],[20D EMA]]</f>
        <v>5.7647963105303617E-2</v>
      </c>
      <c r="T406" s="1">
        <f>(Table2[[#This Row],[Close Price]]-Table2[[#This Row],[50D EMA]])/Table2[[#This Row],[50D EMA]]</f>
        <v>1.0628572521651643E-2</v>
      </c>
      <c r="U406" s="1">
        <f>(Table2[[#This Row],[Close Price]]-Table2[[#This Row],[200D EMA]])/Table2[[#This Row],[200D EMA]]</f>
        <v>-3.6566671568051642E-2</v>
      </c>
      <c r="V406">
        <v>1.1068443705504301</v>
      </c>
      <c r="W406">
        <v>54.41</v>
      </c>
      <c r="X406">
        <v>55.35</v>
      </c>
      <c r="Y406">
        <v>52.89</v>
      </c>
      <c r="Z406">
        <v>55.74</v>
      </c>
      <c r="AA406">
        <v>52.89</v>
      </c>
      <c r="AB406">
        <v>55.74</v>
      </c>
      <c r="AC406" s="1">
        <f>(Table2[[#This Row],[Close Price]]/Table2[[#This Row],[Day Low]])-1</f>
        <v>1.1578753905532091E-2</v>
      </c>
      <c r="AD406" s="1">
        <f>(Table2[[#This Row],[Day High]]/Table2[[#This Row],[Close Price]])-1</f>
        <v>5.6322674418605168E-3</v>
      </c>
      <c r="AE406" s="1">
        <f>(Table2[[#This Row],[Close Price]]/Table2[[#This Row],[Current Week Low]])-1</f>
        <v>4.0650406504064929E-2</v>
      </c>
      <c r="AF406" s="1">
        <f>(Table2[[#This Row],[Current Week High]]/Table2[[#This Row],[Close Price]])-1</f>
        <v>1.2718023255813948E-2</v>
      </c>
      <c r="AG406" s="1">
        <f>(Table2[[#This Row],[Close Price]]/Table2[[#This Row],[Current Month Low]])-1</f>
        <v>4.0650406504064929E-2</v>
      </c>
      <c r="AH406" s="1">
        <f>(Table2[[#This Row],[Current Month High]]/Table2[[#This Row],[Close Price]])-1</f>
        <v>1.2718023255813948E-2</v>
      </c>
      <c r="AI406">
        <v>41.987645348837198</v>
      </c>
      <c r="AJ406">
        <v>49.7687074829932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-0.04</v>
      </c>
      <c r="AM406" t="s">
        <v>3218</v>
      </c>
      <c r="AN406">
        <v>13.44</v>
      </c>
      <c r="AO406" t="s">
        <v>3217</v>
      </c>
      <c r="AP406">
        <v>9.8276428010085001E-2</v>
      </c>
      <c r="AQ406">
        <f>(Table2[[#This Row],[Sharpe Ratio]]-AVERAGE(Table2[Sharpe Ratio]))/_xlfn.STDEV.P(Table2[Sharpe Ratio])</f>
        <v>0.45033898459577815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260</v>
      </c>
      <c r="AT406">
        <f>_xlfn.RANK.AVG(Table2[[#This Row],[6M Return vs Nifty Z-Score]],Table2[6M Return vs Nifty Z-Score])</f>
        <v>703</v>
      </c>
      <c r="AU406">
        <f>_xlfn.RANK.AVG(Table2[[#This Row],[Sharpe Ratio Z-Score]],Table2[Sharpe Ratio Z-Score])</f>
        <v>230</v>
      </c>
      <c r="AV406">
        <f>(Table2[[#This Row],[Rank 1Y]]+Table2[[#This Row],[Rank 6M]]+Table2[[#This Row],[Rank Sharpe]])/3</f>
        <v>397.66666666666669</v>
      </c>
    </row>
    <row r="407" spans="1:48" x14ac:dyDescent="0.3">
      <c r="A407" t="s">
        <v>789</v>
      </c>
      <c r="B407" t="s">
        <v>790</v>
      </c>
      <c r="C407" t="s">
        <v>3174</v>
      </c>
      <c r="D407" t="s">
        <v>46</v>
      </c>
      <c r="E407">
        <v>20604.818831920002</v>
      </c>
      <c r="F407">
        <v>219.08</v>
      </c>
      <c r="G407">
        <v>3.8786550517388698</v>
      </c>
      <c r="H407">
        <f>(Table2[[#This Row],[1Y Return vs Nifty]]-AVERAGE(Table2[1Y Return vs Nifty]))/_xlfn.STDEV.P(Table2[1Y Return vs Nifty])</f>
        <v>-0.24821729361102662</v>
      </c>
      <c r="I407">
        <v>-1.96408648222773</v>
      </c>
      <c r="J407">
        <f>(Table2[[#This Row],[1M Return vs Nifty]]-AVERAGE(Table2[1M Return vs Nifty]))/_xlfn.STDEV.P(Table2[1M Return vs Nifty])</f>
        <v>-0.12439580910182278</v>
      </c>
      <c r="K407">
        <v>-28.781395796850099</v>
      </c>
      <c r="L407">
        <f>(Table2[[#This Row],[6M Return vs Nifty]]-AVERAGE(Table2[6M Return vs Nifty]))/_xlfn.STDEV.P(Table2[6M Return vs Nifty])</f>
        <v>-1.1483033542751395</v>
      </c>
      <c r="M407">
        <v>8.8992328259560907</v>
      </c>
      <c r="N407">
        <f>(Table2[[#This Row],[1W Return vs Nifty]]-AVERAGE(Table2[1W Return vs Nifty]))/_xlfn.STDEV.P(Table2[1W Return vs Nifty])</f>
        <v>1.3607230665290357</v>
      </c>
      <c r="O407">
        <v>205.64</v>
      </c>
      <c r="P407">
        <v>214.62354360713101</v>
      </c>
      <c r="Q407">
        <v>224.978368231498</v>
      </c>
      <c r="R407">
        <v>71.780550008101997</v>
      </c>
      <c r="S407" s="1">
        <f>(Table2[[#This Row],[Close Price]]-Table2[[#This Row],[20D EMA]])/Table2[[#This Row],[20D EMA]]</f>
        <v>6.5356934448550993E-2</v>
      </c>
      <c r="T407" s="1">
        <f>(Table2[[#This Row],[Close Price]]-Table2[[#This Row],[50D EMA]])/Table2[[#This Row],[50D EMA]]</f>
        <v>2.0764061192776486E-2</v>
      </c>
      <c r="U407" s="1">
        <f>(Table2[[#This Row],[Close Price]]-Table2[[#This Row],[200D EMA]])/Table2[[#This Row],[200D EMA]]</f>
        <v>-2.6217490498591785E-2</v>
      </c>
      <c r="V407">
        <v>1.15706006084461</v>
      </c>
      <c r="W407">
        <v>217.25</v>
      </c>
      <c r="X407">
        <v>222.5</v>
      </c>
      <c r="Y407">
        <v>206.76</v>
      </c>
      <c r="Z407">
        <v>222.5</v>
      </c>
      <c r="AA407">
        <v>206.76</v>
      </c>
      <c r="AB407">
        <v>222.5</v>
      </c>
      <c r="AC407" s="1">
        <f>(Table2[[#This Row],[Close Price]]/Table2[[#This Row],[Day Low]])-1</f>
        <v>8.4234752589182893E-3</v>
      </c>
      <c r="AD407" s="1">
        <f>(Table2[[#This Row],[Day High]]/Table2[[#This Row],[Close Price]])-1</f>
        <v>1.5610735804272302E-2</v>
      </c>
      <c r="AE407" s="1">
        <f>(Table2[[#This Row],[Close Price]]/Table2[[#This Row],[Current Week Low]])-1</f>
        <v>5.9585993422325512E-2</v>
      </c>
      <c r="AF407" s="1">
        <f>(Table2[[#This Row],[Current Week High]]/Table2[[#This Row],[Close Price]])-1</f>
        <v>1.5610735804272302E-2</v>
      </c>
      <c r="AG407" s="1">
        <f>(Table2[[#This Row],[Close Price]]/Table2[[#This Row],[Current Month Low]])-1</f>
        <v>5.9585993422325512E-2</v>
      </c>
      <c r="AH407" s="1">
        <f>(Table2[[#This Row],[Current Month High]]/Table2[[#This Row],[Close Price]])-1</f>
        <v>1.5610735804272302E-2</v>
      </c>
      <c r="AI407">
        <v>60.489318970239097</v>
      </c>
      <c r="AJ407">
        <v>39.0542684861948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-0.04</v>
      </c>
      <c r="AM407" t="s">
        <v>3218</v>
      </c>
      <c r="AN407">
        <v>14.19</v>
      </c>
      <c r="AO407" t="s">
        <v>3217</v>
      </c>
      <c r="AP407">
        <v>0.15083687630295201</v>
      </c>
      <c r="AQ407">
        <f>(Table2[[#This Row],[Sharpe Ratio]]-AVERAGE(Table2[Sharpe Ratio]))/_xlfn.STDEV.P(Table2[Sharpe Ratio])</f>
        <v>1.0621120220458069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389</v>
      </c>
      <c r="AT407">
        <f>_xlfn.RANK.AVG(Table2[[#This Row],[6M Return vs Nifty Z-Score]],Table2[6M Return vs Nifty Z-Score])</f>
        <v>697</v>
      </c>
      <c r="AU407">
        <f>_xlfn.RANK.AVG(Table2[[#This Row],[Sharpe Ratio Z-Score]],Table2[Sharpe Ratio Z-Score])</f>
        <v>108</v>
      </c>
      <c r="AV407">
        <f>(Table2[[#This Row],[Rank 1Y]]+Table2[[#This Row],[Rank 6M]]+Table2[[#This Row],[Rank Sharpe]])/3</f>
        <v>398</v>
      </c>
    </row>
    <row r="408" spans="1:48" x14ac:dyDescent="0.3">
      <c r="A408" t="s">
        <v>193</v>
      </c>
      <c r="B408" t="s">
        <v>194</v>
      </c>
      <c r="C408" t="s">
        <v>3184</v>
      </c>
      <c r="D408" t="s">
        <v>136</v>
      </c>
      <c r="E408">
        <v>129208.88125977</v>
      </c>
      <c r="F408">
        <v>1296.3</v>
      </c>
      <c r="G408">
        <v>21.3053165741232</v>
      </c>
      <c r="H408">
        <f>(Table2[[#This Row],[1Y Return vs Nifty]]-AVERAGE(Table2[1Y Return vs Nifty]))/_xlfn.STDEV.P(Table2[1Y Return vs Nifty])</f>
        <v>9.1986386658791774E-2</v>
      </c>
      <c r="I408">
        <v>5.3980274395916101</v>
      </c>
      <c r="J408">
        <f>(Table2[[#This Row],[1M Return vs Nifty]]-AVERAGE(Table2[1M Return vs Nifty]))/_xlfn.STDEV.P(Table2[1M Return vs Nifty])</f>
        <v>0.65501706941609739</v>
      </c>
      <c r="K408">
        <v>-14.7127864744169</v>
      </c>
      <c r="L408">
        <f>(Table2[[#This Row],[6M Return vs Nifty]]-AVERAGE(Table2[6M Return vs Nifty]))/_xlfn.STDEV.P(Table2[6M Return vs Nifty])</f>
        <v>-0.7091940223399873</v>
      </c>
      <c r="M408">
        <v>1.6674107471825701</v>
      </c>
      <c r="N408">
        <f>(Table2[[#This Row],[1W Return vs Nifty]]-AVERAGE(Table2[1W Return vs Nifty]))/_xlfn.STDEV.P(Table2[1W Return vs Nifty])</f>
        <v>-6.5740084783595151E-2</v>
      </c>
      <c r="O408">
        <v>1241.6300000000001</v>
      </c>
      <c r="P408">
        <v>1230.4394853604001</v>
      </c>
      <c r="Q408">
        <v>1199.87248153991</v>
      </c>
      <c r="R408">
        <v>65.210773863383693</v>
      </c>
      <c r="S408" s="1">
        <f>(Table2[[#This Row],[Close Price]]-Table2[[#This Row],[20D EMA]])/Table2[[#This Row],[20D EMA]]</f>
        <v>4.4030830440630331E-2</v>
      </c>
      <c r="T408" s="1">
        <f>(Table2[[#This Row],[Close Price]]-Table2[[#This Row],[50D EMA]])/Table2[[#This Row],[50D EMA]]</f>
        <v>5.3526008733626639E-2</v>
      </c>
      <c r="U408" s="1">
        <f>(Table2[[#This Row],[Close Price]]-Table2[[#This Row],[200D EMA]])/Table2[[#This Row],[200D EMA]]</f>
        <v>8.0364805380264526E-2</v>
      </c>
      <c r="V408">
        <v>1.48196226545303</v>
      </c>
      <c r="W408">
        <v>1285</v>
      </c>
      <c r="X408">
        <v>1316</v>
      </c>
      <c r="Y408">
        <v>1246</v>
      </c>
      <c r="Z408">
        <v>1316.8</v>
      </c>
      <c r="AA408">
        <v>1246</v>
      </c>
      <c r="AB408">
        <v>1316.8</v>
      </c>
      <c r="AC408" s="1">
        <f>(Table2[[#This Row],[Close Price]]/Table2[[#This Row],[Day Low]])-1</f>
        <v>8.7937743190660278E-3</v>
      </c>
      <c r="AD408" s="1">
        <f>(Table2[[#This Row],[Day High]]/Table2[[#This Row],[Close Price]])-1</f>
        <v>1.5197099436858874E-2</v>
      </c>
      <c r="AE408" s="1">
        <f>(Table2[[#This Row],[Close Price]]/Table2[[#This Row],[Current Week Low]])-1</f>
        <v>4.0369181380417229E-2</v>
      </c>
      <c r="AF408" s="1">
        <f>(Table2[[#This Row],[Current Week High]]/Table2[[#This Row],[Close Price]])-1</f>
        <v>1.5814240530741319E-2</v>
      </c>
      <c r="AG408" s="1">
        <f>(Table2[[#This Row],[Close Price]]/Table2[[#This Row],[Current Month Low]])-1</f>
        <v>4.0369181380417229E-2</v>
      </c>
      <c r="AH408" s="1">
        <f>(Table2[[#This Row],[Current Month High]]/Table2[[#This Row],[Close Price]])-1</f>
        <v>1.5814240530741319E-2</v>
      </c>
      <c r="AI408">
        <v>27.2814934814471</v>
      </c>
      <c r="AJ408">
        <v>47.7685950413223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0.06</v>
      </c>
      <c r="AM408" t="s">
        <v>3217</v>
      </c>
      <c r="AN408">
        <v>7.84</v>
      </c>
      <c r="AO408" t="s">
        <v>3217</v>
      </c>
      <c r="AP408">
        <v>6.4159891986179995E-2</v>
      </c>
      <c r="AQ408">
        <f>(Table2[[#This Row],[Sharpe Ratio]]-AVERAGE(Table2[Sharpe Ratio]))/_xlfn.STDEV.P(Table2[Sharpe Ratio])</f>
        <v>5.3242354933846901E-2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2.5311703885153594E-2</v>
      </c>
      <c r="AS408">
        <f>_xlfn.RANK.AVG(Table2[[#This Row],[1Y Return vs Nifty Z-Score]],Table2[1Y Return vs Nifty Z-Score])</f>
        <v>282</v>
      </c>
      <c r="AT408">
        <f>_xlfn.RANK.AVG(Table2[[#This Row],[6M Return vs Nifty Z-Score]],Table2[6M Return vs Nifty Z-Score])</f>
        <v>576</v>
      </c>
      <c r="AU408">
        <f>_xlfn.RANK.AVG(Table2[[#This Row],[Sharpe Ratio Z-Score]],Table2[Sharpe Ratio Z-Score])</f>
        <v>340</v>
      </c>
      <c r="AV408">
        <f>(Table2[[#This Row],[Rank 1Y]]+Table2[[#This Row],[Rank 6M]]+Table2[[#This Row],[Rank Sharpe]])/3</f>
        <v>399.33333333333331</v>
      </c>
    </row>
    <row r="409" spans="1:48" x14ac:dyDescent="0.3">
      <c r="A409" t="s">
        <v>453</v>
      </c>
      <c r="B409" t="s">
        <v>454</v>
      </c>
      <c r="C409" t="s">
        <v>587</v>
      </c>
      <c r="D409" t="s">
        <v>455</v>
      </c>
      <c r="E409">
        <v>51467.599645050002</v>
      </c>
      <c r="F409">
        <v>46143.25</v>
      </c>
      <c r="G409">
        <v>2.4194920928053998</v>
      </c>
      <c r="H409">
        <f>(Table2[[#This Row],[1Y Return vs Nifty]]-AVERAGE(Table2[1Y Return vs Nifty]))/_xlfn.STDEV.P(Table2[1Y Return vs Nifty])</f>
        <v>-0.27670310588809005</v>
      </c>
      <c r="I409">
        <v>5.0338719052175298</v>
      </c>
      <c r="J409">
        <f>(Table2[[#This Row],[1M Return vs Nifty]]-AVERAGE(Table2[1M Return vs Nifty]))/_xlfn.STDEV.P(Table2[1M Return vs Nifty])</f>
        <v>0.61646462153376513</v>
      </c>
      <c r="K409">
        <v>21.852871471670301</v>
      </c>
      <c r="L409">
        <f>(Table2[[#This Row],[6M Return vs Nifty]]-AVERAGE(Table2[6M Return vs Nifty]))/_xlfn.STDEV.P(Table2[6M Return vs Nifty])</f>
        <v>0.43209302775052311</v>
      </c>
      <c r="M409">
        <v>-0.66288851386671699</v>
      </c>
      <c r="N409">
        <f>(Table2[[#This Row],[1W Return vs Nifty]]-AVERAGE(Table2[1W Return vs Nifty]))/_xlfn.STDEV.P(Table2[1W Return vs Nifty])</f>
        <v>-0.52538718218309433</v>
      </c>
      <c r="O409">
        <v>45061.3</v>
      </c>
      <c r="P409">
        <v>44161.160580195203</v>
      </c>
      <c r="Q409">
        <v>41042.369485118499</v>
      </c>
      <c r="R409">
        <v>63.422170247778098</v>
      </c>
      <c r="S409" s="1">
        <f>(Table2[[#This Row],[Close Price]]-Table2[[#This Row],[20D EMA]])/Table2[[#This Row],[20D EMA]]</f>
        <v>2.4010625525672739E-2</v>
      </c>
      <c r="T409" s="1">
        <f>(Table2[[#This Row],[Close Price]]-Table2[[#This Row],[50D EMA]])/Table2[[#This Row],[50D EMA]]</f>
        <v>4.4883091697859451E-2</v>
      </c>
      <c r="U409" s="1">
        <f>(Table2[[#This Row],[Close Price]]-Table2[[#This Row],[200D EMA]])/Table2[[#This Row],[200D EMA]]</f>
        <v>0.12428328527014072</v>
      </c>
      <c r="V409">
        <v>1.56195305346515</v>
      </c>
      <c r="W409">
        <v>45065.25</v>
      </c>
      <c r="X409">
        <v>46492.3</v>
      </c>
      <c r="Y409">
        <v>44600.05</v>
      </c>
      <c r="Z409">
        <v>46492.3</v>
      </c>
      <c r="AA409">
        <v>44600.05</v>
      </c>
      <c r="AB409">
        <v>46492.3</v>
      </c>
      <c r="AC409" s="1">
        <f>(Table2[[#This Row],[Close Price]]/Table2[[#This Row],[Day Low]])-1</f>
        <v>2.392087029362977E-2</v>
      </c>
      <c r="AD409" s="1">
        <f>(Table2[[#This Row],[Day High]]/Table2[[#This Row],[Close Price]])-1</f>
        <v>7.5644866800670396E-3</v>
      </c>
      <c r="AE409" s="1">
        <f>(Table2[[#This Row],[Close Price]]/Table2[[#This Row],[Current Week Low]])-1</f>
        <v>3.4600858070786833E-2</v>
      </c>
      <c r="AF409" s="1">
        <f>(Table2[[#This Row],[Current Week High]]/Table2[[#This Row],[Close Price]])-1</f>
        <v>7.5644866800670396E-3</v>
      </c>
      <c r="AG409" s="1">
        <f>(Table2[[#This Row],[Close Price]]/Table2[[#This Row],[Current Month Low]])-1</f>
        <v>3.4600858070786833E-2</v>
      </c>
      <c r="AH409" s="1">
        <f>(Table2[[#This Row],[Current Month High]]/Table2[[#This Row],[Close Price]])-1</f>
        <v>7.5644866800670396E-3</v>
      </c>
      <c r="AI409">
        <v>4.8770946996581097</v>
      </c>
      <c r="AJ409">
        <v>39.531842256059399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0.16</v>
      </c>
      <c r="AM409" t="s">
        <v>3217</v>
      </c>
      <c r="AN409">
        <v>0.62</v>
      </c>
      <c r="AO409" t="s">
        <v>3217</v>
      </c>
      <c r="AP409">
        <v>-2.0563935290193E-2</v>
      </c>
      <c r="AQ409">
        <f>(Table2[[#This Row],[Sharpe Ratio]]-AVERAGE(Table2[Sharpe Ratio]))/_xlfn.STDEV.P(Table2[Sharpe Ratio])</f>
        <v>-0.93289370061217114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-0.68642633939906728</v>
      </c>
      <c r="AS409">
        <f>_xlfn.RANK.AVG(Table2[[#This Row],[1Y Return vs Nifty Z-Score]],Table2[1Y Return vs Nifty Z-Score])</f>
        <v>402</v>
      </c>
      <c r="AT409">
        <f>_xlfn.RANK.AVG(Table2[[#This Row],[6M Return vs Nifty Z-Score]],Table2[6M Return vs Nifty Z-Score])</f>
        <v>184</v>
      </c>
      <c r="AU409">
        <f>_xlfn.RANK.AVG(Table2[[#This Row],[Sharpe Ratio Z-Score]],Table2[Sharpe Ratio Z-Score])</f>
        <v>612</v>
      </c>
      <c r="AV409">
        <f>(Table2[[#This Row],[Rank 1Y]]+Table2[[#This Row],[Rank 6M]]+Table2[[#This Row],[Rank Sharpe]])/3</f>
        <v>399.33333333333331</v>
      </c>
    </row>
    <row r="410" spans="1:48" x14ac:dyDescent="0.3">
      <c r="A410" t="s">
        <v>1547</v>
      </c>
      <c r="B410" t="s">
        <v>1548</v>
      </c>
      <c r="C410" t="s">
        <v>3183</v>
      </c>
      <c r="D410" t="s">
        <v>1549</v>
      </c>
      <c r="E410">
        <v>6559.7402757600003</v>
      </c>
      <c r="F410">
        <v>482.4</v>
      </c>
      <c r="G410">
        <v>2.2194203674263</v>
      </c>
      <c r="H410">
        <f>(Table2[[#This Row],[1Y Return vs Nifty]]-AVERAGE(Table2[1Y Return vs Nifty]))/_xlfn.STDEV.P(Table2[1Y Return vs Nifty])</f>
        <v>-0.28060891063471194</v>
      </c>
      <c r="I410">
        <v>3.5322726718990198</v>
      </c>
      <c r="J410">
        <f>(Table2[[#This Row],[1M Return vs Nifty]]-AVERAGE(Table2[1M Return vs Nifty]))/_xlfn.STDEV.P(Table2[1M Return vs Nifty])</f>
        <v>0.45749319114711623</v>
      </c>
      <c r="K410">
        <v>11.2941220436604</v>
      </c>
      <c r="L410">
        <f>(Table2[[#This Row],[6M Return vs Nifty]]-AVERAGE(Table2[6M Return vs Nifty]))/_xlfn.STDEV.P(Table2[6M Return vs Nifty])</f>
        <v>0.1025334173339468</v>
      </c>
      <c r="M410">
        <v>0.31271367706775</v>
      </c>
      <c r="N410">
        <f>(Table2[[#This Row],[1W Return vs Nifty]]-AVERAGE(Table2[1W Return vs Nifty]))/_xlfn.STDEV.P(Table2[1W Return vs Nifty])</f>
        <v>-0.33295150545473307</v>
      </c>
      <c r="O410">
        <v>457.9</v>
      </c>
      <c r="P410">
        <v>466.56130097042501</v>
      </c>
      <c r="Q410">
        <v>463.258135512987</v>
      </c>
      <c r="R410">
        <v>66.377575630181894</v>
      </c>
      <c r="S410" s="1">
        <f>(Table2[[#This Row],[Close Price]]-Table2[[#This Row],[20D EMA]])/Table2[[#This Row],[20D EMA]]</f>
        <v>5.3505132124918107E-2</v>
      </c>
      <c r="T410" s="1">
        <f>(Table2[[#This Row],[Close Price]]-Table2[[#This Row],[50D EMA]])/Table2[[#This Row],[50D EMA]]</f>
        <v>3.3947734191908413E-2</v>
      </c>
      <c r="U410" s="1">
        <f>(Table2[[#This Row],[Close Price]]-Table2[[#This Row],[200D EMA]])/Table2[[#This Row],[200D EMA]]</f>
        <v>4.1320082734901821E-2</v>
      </c>
      <c r="V410">
        <v>0.64363277787644901</v>
      </c>
      <c r="W410">
        <v>451</v>
      </c>
      <c r="X410">
        <v>485</v>
      </c>
      <c r="Y410">
        <v>451</v>
      </c>
      <c r="Z410">
        <v>485</v>
      </c>
      <c r="AA410">
        <v>451</v>
      </c>
      <c r="AB410">
        <v>485</v>
      </c>
      <c r="AC410" s="1">
        <f>(Table2[[#This Row],[Close Price]]/Table2[[#This Row],[Day Low]])-1</f>
        <v>6.9623059866962267E-2</v>
      </c>
      <c r="AD410" s="1">
        <f>(Table2[[#This Row],[Day High]]/Table2[[#This Row],[Close Price]])-1</f>
        <v>5.3897180762851882E-3</v>
      </c>
      <c r="AE410" s="1">
        <f>(Table2[[#This Row],[Close Price]]/Table2[[#This Row],[Current Week Low]])-1</f>
        <v>6.9623059866962267E-2</v>
      </c>
      <c r="AF410" s="1">
        <f>(Table2[[#This Row],[Current Week High]]/Table2[[#This Row],[Close Price]])-1</f>
        <v>5.3897180762851882E-3</v>
      </c>
      <c r="AG410" s="1">
        <f>(Table2[[#This Row],[Close Price]]/Table2[[#This Row],[Current Month Low]])-1</f>
        <v>6.9623059866962267E-2</v>
      </c>
      <c r="AH410" s="1">
        <f>(Table2[[#This Row],[Current Month High]]/Table2[[#This Row],[Close Price]])-1</f>
        <v>5.3897180762851882E-3</v>
      </c>
      <c r="AI410">
        <v>19.589552238805901</v>
      </c>
      <c r="AJ410">
        <v>27.619047619047599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-0.09</v>
      </c>
      <c r="AM410" t="s">
        <v>3218</v>
      </c>
      <c r="AN410">
        <v>8.86</v>
      </c>
      <c r="AO410" t="s">
        <v>3217</v>
      </c>
      <c r="AQ410">
        <f>(Table2[[#This Row],[Sharpe Ratio]]-AVERAGE(Table2[Sharpe Ratio]))/_xlfn.STDEV.P(Table2[Sharpe Ratio])</f>
        <v>-0.69354145832708192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403</v>
      </c>
      <c r="AT410">
        <f>_xlfn.RANK.AVG(Table2[[#This Row],[6M Return vs Nifty Z-Score]],Table2[6M Return vs Nifty Z-Score])</f>
        <v>259</v>
      </c>
      <c r="AU410">
        <f>_xlfn.RANK.AVG(Table2[[#This Row],[Sharpe Ratio Z-Score]],Table2[Sharpe Ratio Z-Score])</f>
        <v>538.5</v>
      </c>
      <c r="AV410">
        <f>(Table2[[#This Row],[Rank 1Y]]+Table2[[#This Row],[Rank 6M]]+Table2[[#This Row],[Rank Sharpe]])/3</f>
        <v>400.16666666666669</v>
      </c>
    </row>
    <row r="411" spans="1:48" x14ac:dyDescent="0.3">
      <c r="A411" t="s">
        <v>665</v>
      </c>
      <c r="B411" t="s">
        <v>666</v>
      </c>
      <c r="C411" t="s">
        <v>3185</v>
      </c>
      <c r="D411" t="s">
        <v>377</v>
      </c>
      <c r="E411">
        <v>27661.408205079999</v>
      </c>
      <c r="F411">
        <v>6154.9</v>
      </c>
      <c r="G411">
        <v>-4.8734736861713204</v>
      </c>
      <c r="H411">
        <f>(Table2[[#This Row],[1Y Return vs Nifty]]-AVERAGE(Table2[1Y Return vs Nifty]))/_xlfn.STDEV.P(Table2[1Y Return vs Nifty])</f>
        <v>-0.41907654872467631</v>
      </c>
      <c r="I411">
        <v>-12.966496567037201</v>
      </c>
      <c r="J411">
        <f>(Table2[[#This Row],[1M Return vs Nifty]]-AVERAGE(Table2[1M Return vs Nifty]))/_xlfn.STDEV.P(Table2[1M Return vs Nifty])</f>
        <v>-1.2891998593924177</v>
      </c>
      <c r="K411">
        <v>14.0282711281509</v>
      </c>
      <c r="L411">
        <f>(Table2[[#This Row],[6M Return vs Nifty]]-AVERAGE(Table2[6M Return vs Nifty]))/_xlfn.STDEV.P(Table2[6M Return vs Nifty])</f>
        <v>0.18787165868999342</v>
      </c>
      <c r="M411">
        <v>0.16724951347907399</v>
      </c>
      <c r="N411">
        <f>(Table2[[#This Row],[1W Return vs Nifty]]-AVERAGE(Table2[1W Return vs Nifty]))/_xlfn.STDEV.P(Table2[1W Return vs Nifty])</f>
        <v>-0.36164403507390058</v>
      </c>
      <c r="O411">
        <v>6020.9</v>
      </c>
      <c r="P411">
        <v>6226.25445550519</v>
      </c>
      <c r="Q411">
        <v>6064.8114158271201</v>
      </c>
      <c r="R411">
        <v>63.546339844557302</v>
      </c>
      <c r="S411" s="1">
        <f>(Table2[[#This Row],[Close Price]]-Table2[[#This Row],[20D EMA]])/Table2[[#This Row],[20D EMA]]</f>
        <v>2.2255808932219436E-2</v>
      </c>
      <c r="T411" s="1">
        <f>(Table2[[#This Row],[Close Price]]-Table2[[#This Row],[50D EMA]])/Table2[[#This Row],[50D EMA]]</f>
        <v>-1.1460253675000301E-2</v>
      </c>
      <c r="U411" s="1">
        <f>(Table2[[#This Row],[Close Price]]-Table2[[#This Row],[200D EMA]])/Table2[[#This Row],[200D EMA]]</f>
        <v>1.4854309226792877E-2</v>
      </c>
      <c r="V411">
        <v>0.93096297635784897</v>
      </c>
      <c r="W411">
        <v>5834.25</v>
      </c>
      <c r="X411">
        <v>6224.5</v>
      </c>
      <c r="Y411">
        <v>5660.1</v>
      </c>
      <c r="Z411">
        <v>6224.5</v>
      </c>
      <c r="AA411">
        <v>5660.1</v>
      </c>
      <c r="AB411">
        <v>6224.5</v>
      </c>
      <c r="AC411" s="1">
        <f>(Table2[[#This Row],[Close Price]]/Table2[[#This Row],[Day Low]])-1</f>
        <v>5.4959934867377935E-2</v>
      </c>
      <c r="AD411" s="1">
        <f>(Table2[[#This Row],[Day High]]/Table2[[#This Row],[Close Price]])-1</f>
        <v>1.1308063494126719E-2</v>
      </c>
      <c r="AE411" s="1">
        <f>(Table2[[#This Row],[Close Price]]/Table2[[#This Row],[Current Week Low]])-1</f>
        <v>8.7418950195226053E-2</v>
      </c>
      <c r="AF411" s="1">
        <f>(Table2[[#This Row],[Current Week High]]/Table2[[#This Row],[Close Price]])-1</f>
        <v>1.1308063494126719E-2</v>
      </c>
      <c r="AG411" s="1">
        <f>(Table2[[#This Row],[Close Price]]/Table2[[#This Row],[Current Month Low]])-1</f>
        <v>8.7418950195226053E-2</v>
      </c>
      <c r="AH411" s="1">
        <f>(Table2[[#This Row],[Current Month High]]/Table2[[#This Row],[Close Price]])-1</f>
        <v>1.1308063494126719E-2</v>
      </c>
      <c r="AI411">
        <v>16.9287884449788</v>
      </c>
      <c r="AJ411">
        <v>25.579449930629199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0.01</v>
      </c>
      <c r="AM411" t="s">
        <v>3217</v>
      </c>
      <c r="AN411">
        <v>1.25</v>
      </c>
      <c r="AO411" t="s">
        <v>3217</v>
      </c>
      <c r="AP411">
        <v>3.935159028337E-3</v>
      </c>
      <c r="AQ411">
        <f>(Table2[[#This Row],[Sharpe Ratio]]-AVERAGE(Table2[Sharpe Ratio]))/_xlfn.STDEV.P(Table2[Sharpe Ratio])</f>
        <v>-0.64773849678838924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459</v>
      </c>
      <c r="AT411">
        <f>_xlfn.RANK.AVG(Table2[[#This Row],[6M Return vs Nifty Z-Score]],Table2[6M Return vs Nifty Z-Score])</f>
        <v>236</v>
      </c>
      <c r="AU411">
        <f>_xlfn.RANK.AVG(Table2[[#This Row],[Sharpe Ratio Z-Score]],Table2[Sharpe Ratio Z-Score])</f>
        <v>508</v>
      </c>
      <c r="AV411">
        <f>(Table2[[#This Row],[Rank 1Y]]+Table2[[#This Row],[Rank 6M]]+Table2[[#This Row],[Rank Sharpe]])/3</f>
        <v>401</v>
      </c>
    </row>
    <row r="412" spans="1:48" x14ac:dyDescent="0.3">
      <c r="A412" t="s">
        <v>2154</v>
      </c>
      <c r="B412" t="s">
        <v>2155</v>
      </c>
      <c r="C412" t="s">
        <v>3173</v>
      </c>
      <c r="D412" t="s">
        <v>539</v>
      </c>
      <c r="E412">
        <v>2904.9463458999999</v>
      </c>
      <c r="F412">
        <v>399.65</v>
      </c>
      <c r="G412">
        <v>-5.1636032597689203</v>
      </c>
      <c r="H412">
        <f>(Table2[[#This Row],[1Y Return vs Nifty]]-AVERAGE(Table2[1Y Return vs Nifty]))/_xlfn.STDEV.P(Table2[1Y Return vs Nifty])</f>
        <v>-0.42474046482049499</v>
      </c>
      <c r="I412">
        <v>-3.19374980244906</v>
      </c>
      <c r="J412">
        <f>(Table2[[#This Row],[1M Return vs Nifty]]-AVERAGE(Table2[1M Return vs Nifty]))/_xlfn.STDEV.P(Table2[1M Return vs Nifty])</f>
        <v>-0.25457790601031022</v>
      </c>
      <c r="K412">
        <v>14.9759924920386</v>
      </c>
      <c r="L412">
        <f>(Table2[[#This Row],[6M Return vs Nifty]]-AVERAGE(Table2[6M Return vs Nifty]))/_xlfn.STDEV.P(Table2[6M Return vs Nifty])</f>
        <v>0.21745193101256186</v>
      </c>
      <c r="M412">
        <v>1.5645532476766799</v>
      </c>
      <c r="N412">
        <f>(Table2[[#This Row],[1W Return vs Nifty]]-AVERAGE(Table2[1W Return vs Nifty]))/_xlfn.STDEV.P(Table2[1W Return vs Nifty])</f>
        <v>-8.6028530943237508E-2</v>
      </c>
      <c r="O412">
        <v>389.18</v>
      </c>
      <c r="P412">
        <v>403.042619424333</v>
      </c>
      <c r="Q412">
        <v>392.886842622627</v>
      </c>
      <c r="R412">
        <v>65.307025497029798</v>
      </c>
      <c r="S412" s="1">
        <f>(Table2[[#This Row],[Close Price]]-Table2[[#This Row],[20D EMA]])/Table2[[#This Row],[20D EMA]]</f>
        <v>2.6902718536409811E-2</v>
      </c>
      <c r="T412" s="1">
        <f>(Table2[[#This Row],[Close Price]]-Table2[[#This Row],[50D EMA]])/Table2[[#This Row],[50D EMA]]</f>
        <v>-8.4175202840302814E-3</v>
      </c>
      <c r="U412" s="1">
        <f>(Table2[[#This Row],[Close Price]]-Table2[[#This Row],[200D EMA]])/Table2[[#This Row],[200D EMA]]</f>
        <v>1.7214008319105457E-2</v>
      </c>
      <c r="V412">
        <v>0.42823701521719398</v>
      </c>
      <c r="W412">
        <v>390.55</v>
      </c>
      <c r="X412">
        <v>402.45</v>
      </c>
      <c r="Y412">
        <v>385</v>
      </c>
      <c r="Z412">
        <v>402.45</v>
      </c>
      <c r="AA412">
        <v>385</v>
      </c>
      <c r="AB412">
        <v>402.45</v>
      </c>
      <c r="AC412" s="1">
        <f>(Table2[[#This Row],[Close Price]]/Table2[[#This Row],[Day Low]])-1</f>
        <v>2.3300473690948564E-2</v>
      </c>
      <c r="AD412" s="1">
        <f>(Table2[[#This Row],[Day High]]/Table2[[#This Row],[Close Price]])-1</f>
        <v>7.0061303640684969E-3</v>
      </c>
      <c r="AE412" s="1">
        <f>(Table2[[#This Row],[Close Price]]/Table2[[#This Row],[Current Week Low]])-1</f>
        <v>3.8051948051947893E-2</v>
      </c>
      <c r="AF412" s="1">
        <f>(Table2[[#This Row],[Current Week High]]/Table2[[#This Row],[Close Price]])-1</f>
        <v>7.0061303640684969E-3</v>
      </c>
      <c r="AG412" s="1">
        <f>(Table2[[#This Row],[Close Price]]/Table2[[#This Row],[Current Month Low]])-1</f>
        <v>3.8051948051947893E-2</v>
      </c>
      <c r="AH412" s="1">
        <f>(Table2[[#This Row],[Current Month High]]/Table2[[#This Row],[Close Price]])-1</f>
        <v>7.0061303640684969E-3</v>
      </c>
      <c r="AI412">
        <v>26.360565494807901</v>
      </c>
      <c r="AJ412">
        <v>35.4516183697678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-0.04</v>
      </c>
      <c r="AM412" t="s">
        <v>3218</v>
      </c>
      <c r="AN412">
        <v>9.52</v>
      </c>
      <c r="AO412" t="s">
        <v>3217</v>
      </c>
      <c r="AP412">
        <v>2.3772285262390002E-3</v>
      </c>
      <c r="AQ412">
        <f>(Table2[[#This Row],[Sharpe Ratio]]-AVERAGE(Table2[Sharpe Ratio]))/_xlfn.STDEV.P(Table2[Sharpe Ratio])</f>
        <v>-0.66587190139890307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461</v>
      </c>
      <c r="AT412">
        <f>_xlfn.RANK.AVG(Table2[[#This Row],[6M Return vs Nifty Z-Score]],Table2[6M Return vs Nifty Z-Score])</f>
        <v>228</v>
      </c>
      <c r="AU412">
        <f>_xlfn.RANK.AVG(Table2[[#This Row],[Sharpe Ratio Z-Score]],Table2[Sharpe Ratio Z-Score])</f>
        <v>514</v>
      </c>
      <c r="AV412">
        <f>(Table2[[#This Row],[Rank 1Y]]+Table2[[#This Row],[Rank 6M]]+Table2[[#This Row],[Rank Sharpe]])/3</f>
        <v>401</v>
      </c>
    </row>
    <row r="413" spans="1:48" x14ac:dyDescent="0.3">
      <c r="A413" t="s">
        <v>356</v>
      </c>
      <c r="B413" t="s">
        <v>357</v>
      </c>
      <c r="C413" t="s">
        <v>3181</v>
      </c>
      <c r="D413" t="s">
        <v>358</v>
      </c>
      <c r="E413">
        <v>69068.518672799997</v>
      </c>
      <c r="F413">
        <v>235.68</v>
      </c>
      <c r="G413">
        <v>7.3827761326115704</v>
      </c>
      <c r="H413">
        <f>(Table2[[#This Row],[1Y Return vs Nifty]]-AVERAGE(Table2[1Y Return vs Nifty]))/_xlfn.STDEV.P(Table2[1Y Return vs Nifty])</f>
        <v>-0.17980976263943516</v>
      </c>
      <c r="I413">
        <v>2.8080388317594802</v>
      </c>
      <c r="J413">
        <f>(Table2[[#This Row],[1M Return vs Nifty]]-AVERAGE(Table2[1M Return vs Nifty]))/_xlfn.STDEV.P(Table2[1M Return vs Nifty])</f>
        <v>0.38081994375409689</v>
      </c>
      <c r="K413">
        <v>-17.156067279975598</v>
      </c>
      <c r="L413">
        <f>(Table2[[#This Row],[6M Return vs Nifty]]-AVERAGE(Table2[6M Return vs Nifty]))/_xlfn.STDEV.P(Table2[6M Return vs Nifty])</f>
        <v>-0.78545368508775537</v>
      </c>
      <c r="M413">
        <v>1.5858740550357</v>
      </c>
      <c r="N413">
        <f>(Table2[[#This Row],[1W Return vs Nifty]]-AVERAGE(Table2[1W Return vs Nifty]))/_xlfn.STDEV.P(Table2[1W Return vs Nifty])</f>
        <v>-8.1823042240308133E-2</v>
      </c>
      <c r="O413">
        <v>227.63</v>
      </c>
      <c r="P413">
        <v>227.14320109345499</v>
      </c>
      <c r="Q413">
        <v>223.06231345521601</v>
      </c>
      <c r="R413">
        <v>71.234670322957598</v>
      </c>
      <c r="S413" s="1">
        <f>(Table2[[#This Row],[Close Price]]-Table2[[#This Row],[20D EMA]])/Table2[[#This Row],[20D EMA]]</f>
        <v>3.5364407151957176E-2</v>
      </c>
      <c r="T413" s="1">
        <f>(Table2[[#This Row],[Close Price]]-Table2[[#This Row],[50D EMA]])/Table2[[#This Row],[50D EMA]]</f>
        <v>3.7583334501976422E-2</v>
      </c>
      <c r="U413" s="1">
        <f>(Table2[[#This Row],[Close Price]]-Table2[[#This Row],[200D EMA]])/Table2[[#This Row],[200D EMA]]</f>
        <v>5.6565747702232237E-2</v>
      </c>
      <c r="V413">
        <v>0.65804828912837598</v>
      </c>
      <c r="W413">
        <v>231.99</v>
      </c>
      <c r="X413">
        <v>236.14</v>
      </c>
      <c r="Y413">
        <v>229.52</v>
      </c>
      <c r="Z413">
        <v>236.14</v>
      </c>
      <c r="AA413">
        <v>229.52</v>
      </c>
      <c r="AB413">
        <v>236.14</v>
      </c>
      <c r="AC413" s="1">
        <f>(Table2[[#This Row],[Close Price]]/Table2[[#This Row],[Day Low]])-1</f>
        <v>1.5905858011121099E-2</v>
      </c>
      <c r="AD413" s="1">
        <f>(Table2[[#This Row],[Day High]]/Table2[[#This Row],[Close Price]])-1</f>
        <v>1.9517990495585558E-3</v>
      </c>
      <c r="AE413" s="1">
        <f>(Table2[[#This Row],[Close Price]]/Table2[[#This Row],[Current Week Low]])-1</f>
        <v>2.6838619728128288E-2</v>
      </c>
      <c r="AF413" s="1">
        <f>(Table2[[#This Row],[Current Week High]]/Table2[[#This Row],[Close Price]])-1</f>
        <v>1.9517990495585558E-3</v>
      </c>
      <c r="AG413" s="1">
        <f>(Table2[[#This Row],[Close Price]]/Table2[[#This Row],[Current Month Low]])-1</f>
        <v>2.6838619728128288E-2</v>
      </c>
      <c r="AH413" s="1">
        <f>(Table2[[#This Row],[Current Month High]]/Table2[[#This Row],[Close Price]])-1</f>
        <v>1.9517990495585558E-3</v>
      </c>
      <c r="AI413">
        <v>21.4994908350305</v>
      </c>
      <c r="AJ413">
        <v>31.006114508060001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0.1</v>
      </c>
      <c r="AM413" t="s">
        <v>3217</v>
      </c>
      <c r="AN413">
        <v>5.59</v>
      </c>
      <c r="AO413" t="s">
        <v>3217</v>
      </c>
      <c r="AP413">
        <v>9.6348012960426999E-2</v>
      </c>
      <c r="AQ413">
        <f>(Table2[[#This Row],[Sharpe Ratio]]-AVERAGE(Table2[Sharpe Ratio]))/_xlfn.STDEV.P(Table2[Sharpe Ratio])</f>
        <v>0.42789335540669587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-0.23837319080670594</v>
      </c>
      <c r="AS413">
        <f>_xlfn.RANK.AVG(Table2[[#This Row],[1Y Return vs Nifty Z-Score]],Table2[1Y Return vs Nifty Z-Score])</f>
        <v>365</v>
      </c>
      <c r="AT413">
        <f>_xlfn.RANK.AVG(Table2[[#This Row],[6M Return vs Nifty Z-Score]],Table2[6M Return vs Nifty Z-Score])</f>
        <v>600</v>
      </c>
      <c r="AU413">
        <f>_xlfn.RANK.AVG(Table2[[#This Row],[Sharpe Ratio Z-Score]],Table2[Sharpe Ratio Z-Score])</f>
        <v>239</v>
      </c>
      <c r="AV413">
        <f>(Table2[[#This Row],[Rank 1Y]]+Table2[[#This Row],[Rank 6M]]+Table2[[#This Row],[Rank Sharpe]])/3</f>
        <v>401.33333333333331</v>
      </c>
    </row>
    <row r="414" spans="1:48" x14ac:dyDescent="0.3">
      <c r="A414" t="s">
        <v>262</v>
      </c>
      <c r="B414" t="s">
        <v>263</v>
      </c>
      <c r="C414" t="s">
        <v>3171</v>
      </c>
      <c r="D414" t="s">
        <v>37</v>
      </c>
      <c r="E414">
        <v>98874.356480019997</v>
      </c>
      <c r="F414">
        <v>684.2</v>
      </c>
      <c r="G414">
        <v>0.79342484361444199</v>
      </c>
      <c r="H414">
        <f>(Table2[[#This Row],[1Y Return vs Nifty]]-AVERAGE(Table2[1Y Return vs Nifty]))/_xlfn.STDEV.P(Table2[1Y Return vs Nifty])</f>
        <v>-0.30844722749339076</v>
      </c>
      <c r="I414">
        <v>-7.5250137604776102</v>
      </c>
      <c r="J414">
        <f>(Table2[[#This Row],[1M Return vs Nifty]]-AVERAGE(Table2[1M Return vs Nifty]))/_xlfn.STDEV.P(Table2[1M Return vs Nifty])</f>
        <v>-0.71312051279378519</v>
      </c>
      <c r="K414">
        <v>18.808857509668702</v>
      </c>
      <c r="L414">
        <f>(Table2[[#This Row],[6M Return vs Nifty]]-AVERAGE(Table2[6M Return vs Nifty]))/_xlfn.STDEV.P(Table2[6M Return vs Nifty])</f>
        <v>0.3370832860893892</v>
      </c>
      <c r="M414">
        <v>-1.5960381533115</v>
      </c>
      <c r="N414">
        <f>(Table2[[#This Row],[1W Return vs Nifty]]-AVERAGE(Table2[1W Return vs Nifty]))/_xlfn.STDEV.P(Table2[1W Return vs Nifty])</f>
        <v>-0.70944917386782325</v>
      </c>
      <c r="O414">
        <v>700.55</v>
      </c>
      <c r="P414">
        <v>716.48990543680702</v>
      </c>
      <c r="Q414">
        <v>666.76623816757296</v>
      </c>
      <c r="R414">
        <v>39.045935229522101</v>
      </c>
      <c r="S414" s="1">
        <f>(Table2[[#This Row],[Close Price]]-Table2[[#This Row],[20D EMA]])/Table2[[#This Row],[20D EMA]]</f>
        <v>-2.3338805224466363E-2</v>
      </c>
      <c r="T414" s="1">
        <f>(Table2[[#This Row],[Close Price]]-Table2[[#This Row],[50D EMA]])/Table2[[#This Row],[50D EMA]]</f>
        <v>-4.5066797440951357E-2</v>
      </c>
      <c r="U414" s="1">
        <f>(Table2[[#This Row],[Close Price]]-Table2[[#This Row],[200D EMA]])/Table2[[#This Row],[200D EMA]]</f>
        <v>2.6146737543789062E-2</v>
      </c>
      <c r="V414">
        <v>1.18696352409537</v>
      </c>
      <c r="W414">
        <v>683.1</v>
      </c>
      <c r="X414">
        <v>699.45</v>
      </c>
      <c r="Y414">
        <v>683.1</v>
      </c>
      <c r="Z414">
        <v>704</v>
      </c>
      <c r="AA414">
        <v>683.1</v>
      </c>
      <c r="AB414">
        <v>704</v>
      </c>
      <c r="AC414" s="1">
        <f>(Table2[[#This Row],[Close Price]]/Table2[[#This Row],[Day Low]])-1</f>
        <v>1.6103059581320522E-3</v>
      </c>
      <c r="AD414" s="1">
        <f>(Table2[[#This Row],[Day High]]/Table2[[#This Row],[Close Price]])-1</f>
        <v>2.2288804443145294E-2</v>
      </c>
      <c r="AE414" s="1">
        <f>(Table2[[#This Row],[Close Price]]/Table2[[#This Row],[Current Week Low]])-1</f>
        <v>1.6103059581320522E-3</v>
      </c>
      <c r="AF414" s="1">
        <f>(Table2[[#This Row],[Current Week High]]/Table2[[#This Row],[Close Price]])-1</f>
        <v>2.8938906752411508E-2</v>
      </c>
      <c r="AG414" s="1">
        <f>(Table2[[#This Row],[Close Price]]/Table2[[#This Row],[Current Month Low]])-1</f>
        <v>1.6103059581320522E-3</v>
      </c>
      <c r="AH414" s="1">
        <f>(Table2[[#This Row],[Current Month High]]/Table2[[#This Row],[Close Price]])-1</f>
        <v>2.8938906752411508E-2</v>
      </c>
      <c r="AI414">
        <v>16.457176264250201</v>
      </c>
      <c r="AJ414">
        <v>47.6318912504045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-0.11</v>
      </c>
      <c r="AM414" t="s">
        <v>3218</v>
      </c>
      <c r="AN414">
        <v>-0.55000000000000004</v>
      </c>
      <c r="AO414" t="s">
        <v>3218</v>
      </c>
      <c r="AP414">
        <v>-1.1325687925507999E-2</v>
      </c>
      <c r="AQ414">
        <f>(Table2[[#This Row],[Sharpe Ratio]]-AVERAGE(Table2[Sharpe Ratio]))/_xlfn.STDEV.P(Table2[Sharpe Ratio])</f>
        <v>-0.82536587627709868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419</v>
      </c>
      <c r="AT414">
        <f>_xlfn.RANK.AVG(Table2[[#This Row],[6M Return vs Nifty Z-Score]],Table2[6M Return vs Nifty Z-Score])</f>
        <v>201</v>
      </c>
      <c r="AU414">
        <f>_xlfn.RANK.AVG(Table2[[#This Row],[Sharpe Ratio Z-Score]],Table2[Sharpe Ratio Z-Score])</f>
        <v>586</v>
      </c>
      <c r="AV414">
        <f>(Table2[[#This Row],[Rank 1Y]]+Table2[[#This Row],[Rank 6M]]+Table2[[#This Row],[Rank Sharpe]])/3</f>
        <v>402</v>
      </c>
    </row>
    <row r="415" spans="1:48" x14ac:dyDescent="0.3">
      <c r="A415" t="s">
        <v>830</v>
      </c>
      <c r="B415" t="s">
        <v>831</v>
      </c>
      <c r="C415" t="s">
        <v>3176</v>
      </c>
      <c r="D415" t="s">
        <v>217</v>
      </c>
      <c r="E415">
        <v>19030.102188420002</v>
      </c>
      <c r="F415">
        <v>1609.35</v>
      </c>
      <c r="G415">
        <v>7.3260035171228397</v>
      </c>
      <c r="H415">
        <f>(Table2[[#This Row],[1Y Return vs Nifty]]-AVERAGE(Table2[1Y Return vs Nifty]))/_xlfn.STDEV.P(Table2[1Y Return vs Nifty])</f>
        <v>-0.18091807892267744</v>
      </c>
      <c r="I415">
        <v>-4.12016443943621</v>
      </c>
      <c r="J415">
        <f>(Table2[[#This Row],[1M Return vs Nifty]]-AVERAGE(Table2[1M Return vs Nifty]))/_xlfn.STDEV.P(Table2[1M Return vs Nifty])</f>
        <v>-0.3526556465319961</v>
      </c>
      <c r="K415">
        <v>-28.2757258080191</v>
      </c>
      <c r="L415">
        <f>(Table2[[#This Row],[6M Return vs Nifty]]-AVERAGE(Table2[6M Return vs Nifty]))/_xlfn.STDEV.P(Table2[6M Return vs Nifty])</f>
        <v>-1.1325203862584521</v>
      </c>
      <c r="M415">
        <v>5.0156382285161998</v>
      </c>
      <c r="N415">
        <f>(Table2[[#This Row],[1W Return vs Nifty]]-AVERAGE(Table2[1W Return vs Nifty]))/_xlfn.STDEV.P(Table2[1W Return vs Nifty])</f>
        <v>0.59469141813644455</v>
      </c>
      <c r="O415">
        <v>1545.46</v>
      </c>
      <c r="P415">
        <v>1637.6837179706099</v>
      </c>
      <c r="Q415">
        <v>1750.13855215956</v>
      </c>
      <c r="R415">
        <v>71.786919679750298</v>
      </c>
      <c r="S415" s="1">
        <f>(Table2[[#This Row],[Close Price]]-Table2[[#This Row],[20D EMA]])/Table2[[#This Row],[20D EMA]]</f>
        <v>4.1340442327850523E-2</v>
      </c>
      <c r="T415" s="1">
        <f>(Table2[[#This Row],[Close Price]]-Table2[[#This Row],[50D EMA]])/Table2[[#This Row],[50D EMA]]</f>
        <v>-1.730109279325355E-2</v>
      </c>
      <c r="U415" s="1">
        <f>(Table2[[#This Row],[Close Price]]-Table2[[#This Row],[200D EMA]])/Table2[[#This Row],[200D EMA]]</f>
        <v>-8.0444232249975864E-2</v>
      </c>
      <c r="V415">
        <v>0.52071648568575002</v>
      </c>
      <c r="W415">
        <v>1561.6</v>
      </c>
      <c r="X415">
        <v>1619</v>
      </c>
      <c r="Y415">
        <v>1545.6</v>
      </c>
      <c r="Z415">
        <v>1619</v>
      </c>
      <c r="AA415">
        <v>1545.6</v>
      </c>
      <c r="AB415">
        <v>1619</v>
      </c>
      <c r="AC415" s="1">
        <f>(Table2[[#This Row],[Close Price]]/Table2[[#This Row],[Day Low]])-1</f>
        <v>3.0577612704917989E-2</v>
      </c>
      <c r="AD415" s="1">
        <f>(Table2[[#This Row],[Day High]]/Table2[[#This Row],[Close Price]])-1</f>
        <v>5.996209649858697E-3</v>
      </c>
      <c r="AE415" s="1">
        <f>(Table2[[#This Row],[Close Price]]/Table2[[#This Row],[Current Week Low]])-1</f>
        <v>4.1246118012422395E-2</v>
      </c>
      <c r="AF415" s="1">
        <f>(Table2[[#This Row],[Current Week High]]/Table2[[#This Row],[Close Price]])-1</f>
        <v>5.996209649858697E-3</v>
      </c>
      <c r="AG415" s="1">
        <f>(Table2[[#This Row],[Close Price]]/Table2[[#This Row],[Current Month Low]])-1</f>
        <v>4.1246118012422395E-2</v>
      </c>
      <c r="AH415" s="1">
        <f>(Table2[[#This Row],[Current Month High]]/Table2[[#This Row],[Close Price]])-1</f>
        <v>5.996209649858697E-3</v>
      </c>
      <c r="AI415">
        <v>50.890110914344298</v>
      </c>
      <c r="AJ415">
        <v>29.566862571451502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-0.12</v>
      </c>
      <c r="AM415" t="s">
        <v>3218</v>
      </c>
      <c r="AN415">
        <v>9.61</v>
      </c>
      <c r="AO415" t="s">
        <v>3217</v>
      </c>
      <c r="AP415">
        <v>0.12996649009046099</v>
      </c>
      <c r="AQ415">
        <f>(Table2[[#This Row],[Sharpe Ratio]]-AVERAGE(Table2[Sharpe Ratio]))/_xlfn.STDEV.P(Table2[Sharpe Ratio])</f>
        <v>0.81919286932420476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366</v>
      </c>
      <c r="AT415">
        <f>_xlfn.RANK.AVG(Table2[[#This Row],[6M Return vs Nifty Z-Score]],Table2[6M Return vs Nifty Z-Score])</f>
        <v>694</v>
      </c>
      <c r="AU415">
        <f>_xlfn.RANK.AVG(Table2[[#This Row],[Sharpe Ratio Z-Score]],Table2[Sharpe Ratio Z-Score])</f>
        <v>146</v>
      </c>
      <c r="AV415">
        <f>(Table2[[#This Row],[Rank 1Y]]+Table2[[#This Row],[Rank 6M]]+Table2[[#This Row],[Rank Sharpe]])/3</f>
        <v>402</v>
      </c>
    </row>
    <row r="416" spans="1:48" x14ac:dyDescent="0.3">
      <c r="A416" t="s">
        <v>1820</v>
      </c>
      <c r="B416" t="s">
        <v>1821</v>
      </c>
      <c r="C416" t="s">
        <v>3173</v>
      </c>
      <c r="D416" t="s">
        <v>960</v>
      </c>
      <c r="E416">
        <v>4407.1286996099998</v>
      </c>
      <c r="F416">
        <v>34.549999999999997</v>
      </c>
      <c r="G416">
        <v>-16.915629852835899</v>
      </c>
      <c r="H416">
        <f>(Table2[[#This Row],[1Y Return vs Nifty]]-AVERAGE(Table2[1Y Return vs Nifty]))/_xlfn.STDEV.P(Table2[1Y Return vs Nifty])</f>
        <v>-0.65416379369244637</v>
      </c>
      <c r="I416">
        <v>-3.4610639825638101</v>
      </c>
      <c r="J416">
        <f>(Table2[[#This Row],[1M Return vs Nifty]]-AVERAGE(Table2[1M Return vs Nifty]))/_xlfn.STDEV.P(Table2[1M Return vs Nifty])</f>
        <v>-0.28287794548326745</v>
      </c>
      <c r="K416">
        <v>0.69010397887104502</v>
      </c>
      <c r="L416">
        <f>(Table2[[#This Row],[6M Return vs Nifty]]-AVERAGE(Table2[6M Return vs Nifty]))/_xlfn.STDEV.P(Table2[6M Return vs Nifty])</f>
        <v>-0.22843911744482245</v>
      </c>
      <c r="M416">
        <v>6.4640068324512203</v>
      </c>
      <c r="N416">
        <f>(Table2[[#This Row],[1W Return vs Nifty]]-AVERAGE(Table2[1W Return vs Nifty]))/_xlfn.STDEV.P(Table2[1W Return vs Nifty])</f>
        <v>0.88037937070590488</v>
      </c>
      <c r="O416">
        <v>33.14</v>
      </c>
      <c r="P416">
        <v>34.958390780929797</v>
      </c>
      <c r="Q416">
        <v>35.127148273027601</v>
      </c>
      <c r="R416">
        <v>68.388044479287899</v>
      </c>
      <c r="S416" s="1">
        <f>(Table2[[#This Row],[Close Price]]-Table2[[#This Row],[20D EMA]])/Table2[[#This Row],[20D EMA]]</f>
        <v>4.2546771273385534E-2</v>
      </c>
      <c r="T416" s="1">
        <f>(Table2[[#This Row],[Close Price]]-Table2[[#This Row],[50D EMA]])/Table2[[#This Row],[50D EMA]]</f>
        <v>-1.1682196228339594E-2</v>
      </c>
      <c r="U416" s="1">
        <f>(Table2[[#This Row],[Close Price]]-Table2[[#This Row],[200D EMA]])/Table2[[#This Row],[200D EMA]]</f>
        <v>-1.6430262671529389E-2</v>
      </c>
      <c r="V416">
        <v>0.62763310345031198</v>
      </c>
      <c r="W416">
        <v>33.659999999999997</v>
      </c>
      <c r="X416">
        <v>34.81</v>
      </c>
      <c r="Y416">
        <v>32.950000000000003</v>
      </c>
      <c r="Z416">
        <v>34.81</v>
      </c>
      <c r="AA416">
        <v>32.950000000000003</v>
      </c>
      <c r="AB416">
        <v>34.81</v>
      </c>
      <c r="AC416" s="1">
        <f>(Table2[[#This Row],[Close Price]]/Table2[[#This Row],[Day Low]])-1</f>
        <v>2.644087938205586E-2</v>
      </c>
      <c r="AD416" s="1">
        <f>(Table2[[#This Row],[Day High]]/Table2[[#This Row],[Close Price]])-1</f>
        <v>7.5253256150507042E-3</v>
      </c>
      <c r="AE416" s="1">
        <f>(Table2[[#This Row],[Close Price]]/Table2[[#This Row],[Current Week Low]])-1</f>
        <v>4.8558421851289557E-2</v>
      </c>
      <c r="AF416" s="1">
        <f>(Table2[[#This Row],[Current Week High]]/Table2[[#This Row],[Close Price]])-1</f>
        <v>7.5253256150507042E-3</v>
      </c>
      <c r="AG416" s="1">
        <f>(Table2[[#This Row],[Close Price]]/Table2[[#This Row],[Current Month Low]])-1</f>
        <v>4.8558421851289557E-2</v>
      </c>
      <c r="AH416" s="1">
        <f>(Table2[[#This Row],[Current Month High]]/Table2[[#This Row],[Close Price]])-1</f>
        <v>7.5253256150507042E-3</v>
      </c>
      <c r="AI416">
        <v>33.429811866859602</v>
      </c>
      <c r="AJ416">
        <v>39.595959595959499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0</v>
      </c>
      <c r="AM416" t="s">
        <v>3216</v>
      </c>
      <c r="AN416">
        <v>13.24</v>
      </c>
      <c r="AO416" t="s">
        <v>3217</v>
      </c>
      <c r="AP416">
        <v>8.1045429625404994E-2</v>
      </c>
      <c r="AQ416">
        <f>(Table2[[#This Row],[Sharpe Ratio]]-AVERAGE(Table2[Sharpe Ratio]))/_xlfn.STDEV.P(Table2[Sharpe Ratio])</f>
        <v>0.24978018872411481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549</v>
      </c>
      <c r="AT416">
        <f>_xlfn.RANK.AVG(Table2[[#This Row],[6M Return vs Nifty Z-Score]],Table2[6M Return vs Nifty Z-Score])</f>
        <v>376</v>
      </c>
      <c r="AU416">
        <f>_xlfn.RANK.AVG(Table2[[#This Row],[Sharpe Ratio Z-Score]],Table2[Sharpe Ratio Z-Score])</f>
        <v>281</v>
      </c>
      <c r="AV416">
        <f>(Table2[[#This Row],[Rank 1Y]]+Table2[[#This Row],[Rank 6M]]+Table2[[#This Row],[Rank Sharpe]])/3</f>
        <v>402</v>
      </c>
    </row>
    <row r="417" spans="1:48" x14ac:dyDescent="0.3">
      <c r="A417" t="s">
        <v>200</v>
      </c>
      <c r="B417" t="s">
        <v>201</v>
      </c>
      <c r="C417" t="s">
        <v>3171</v>
      </c>
      <c r="D417" t="s">
        <v>34</v>
      </c>
      <c r="E417">
        <v>124089.308464595</v>
      </c>
      <c r="F417">
        <v>107.97</v>
      </c>
      <c r="G417">
        <v>8.2500193784848896</v>
      </c>
      <c r="H417">
        <f>(Table2[[#This Row],[1Y Return vs Nifty]]-AVERAGE(Table2[1Y Return vs Nifty]))/_xlfn.STDEV.P(Table2[1Y Return vs Nifty])</f>
        <v>-0.16287942038447878</v>
      </c>
      <c r="I417">
        <v>3.80735131471527</v>
      </c>
      <c r="J417">
        <f>(Table2[[#This Row],[1M Return vs Nifty]]-AVERAGE(Table2[1M Return vs Nifty]))/_xlfn.STDEV.P(Table2[1M Return vs Nifty])</f>
        <v>0.48661523939209</v>
      </c>
      <c r="K417">
        <v>-26.318972601985401</v>
      </c>
      <c r="L417">
        <f>(Table2[[#This Row],[6M Return vs Nifty]]-AVERAGE(Table2[6M Return vs Nifty]))/_xlfn.STDEV.P(Table2[6M Return vs Nifty])</f>
        <v>-1.0714462194114605</v>
      </c>
      <c r="M417">
        <v>-0.69357041660285501</v>
      </c>
      <c r="N417">
        <f>(Table2[[#This Row],[1W Return vs Nifty]]-AVERAGE(Table2[1W Return vs Nifty]))/_xlfn.STDEV.P(Table2[1W Return vs Nifty])</f>
        <v>-0.53143912914591029</v>
      </c>
      <c r="O417">
        <v>103.57</v>
      </c>
      <c r="P417">
        <v>104.735571670601</v>
      </c>
      <c r="Q417">
        <v>108.041841350395</v>
      </c>
      <c r="R417">
        <v>66.656248896772297</v>
      </c>
      <c r="S417" s="1">
        <f>(Table2[[#This Row],[Close Price]]-Table2[[#This Row],[20D EMA]])/Table2[[#This Row],[20D EMA]]</f>
        <v>4.2483344597856583E-2</v>
      </c>
      <c r="T417" s="1">
        <f>(Table2[[#This Row],[Close Price]]-Table2[[#This Row],[50D EMA]])/Table2[[#This Row],[50D EMA]]</f>
        <v>3.0881851101853392E-2</v>
      </c>
      <c r="U417" s="1">
        <f>(Table2[[#This Row],[Close Price]]-Table2[[#This Row],[200D EMA]])/Table2[[#This Row],[200D EMA]]</f>
        <v>-6.6494007781682399E-4</v>
      </c>
      <c r="V417">
        <v>0.854327556096527</v>
      </c>
      <c r="W417">
        <v>105.31</v>
      </c>
      <c r="X417">
        <v>108.3</v>
      </c>
      <c r="Y417">
        <v>104.07</v>
      </c>
      <c r="Z417">
        <v>108.3</v>
      </c>
      <c r="AA417">
        <v>104.07</v>
      </c>
      <c r="AB417">
        <v>108.3</v>
      </c>
      <c r="AC417" s="1">
        <f>(Table2[[#This Row],[Close Price]]/Table2[[#This Row],[Day Low]])-1</f>
        <v>2.5258759851865875E-2</v>
      </c>
      <c r="AD417" s="1">
        <f>(Table2[[#This Row],[Day High]]/Table2[[#This Row],[Close Price]])-1</f>
        <v>3.0564045568213238E-3</v>
      </c>
      <c r="AE417" s="1">
        <f>(Table2[[#This Row],[Close Price]]/Table2[[#This Row],[Current Week Low]])-1</f>
        <v>3.7474776592678172E-2</v>
      </c>
      <c r="AF417" s="1">
        <f>(Table2[[#This Row],[Current Week High]]/Table2[[#This Row],[Close Price]])-1</f>
        <v>3.0564045568213238E-3</v>
      </c>
      <c r="AG417" s="1">
        <f>(Table2[[#This Row],[Close Price]]/Table2[[#This Row],[Current Month Low]])-1</f>
        <v>3.7474776592678172E-2</v>
      </c>
      <c r="AH417" s="1">
        <f>(Table2[[#This Row],[Current Month High]]/Table2[[#This Row],[Close Price]])-1</f>
        <v>3.0564045568213238E-3</v>
      </c>
      <c r="AI417">
        <v>32.351579142354304</v>
      </c>
      <c r="AJ417">
        <v>31.190765492101999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-0.02</v>
      </c>
      <c r="AM417" t="s">
        <v>3218</v>
      </c>
      <c r="AN417">
        <v>7.37</v>
      </c>
      <c r="AO417" t="s">
        <v>3217</v>
      </c>
      <c r="AP417">
        <v>0.119309618761132</v>
      </c>
      <c r="AQ417">
        <f>(Table2[[#This Row],[Sharpe Ratio]]-AVERAGE(Table2[Sharpe Ratio]))/_xlfn.STDEV.P(Table2[Sharpe Ratio])</f>
        <v>0.69515308742336246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360</v>
      </c>
      <c r="AT417">
        <f>_xlfn.RANK.AVG(Table2[[#This Row],[6M Return vs Nifty Z-Score]],Table2[6M Return vs Nifty Z-Score])</f>
        <v>681</v>
      </c>
      <c r="AU417">
        <f>_xlfn.RANK.AVG(Table2[[#This Row],[Sharpe Ratio Z-Score]],Table2[Sharpe Ratio Z-Score])</f>
        <v>167</v>
      </c>
      <c r="AV417">
        <f>(Table2[[#This Row],[Rank 1Y]]+Table2[[#This Row],[Rank 6M]]+Table2[[#This Row],[Rank Sharpe]])/3</f>
        <v>402.66666666666669</v>
      </c>
    </row>
    <row r="418" spans="1:48" x14ac:dyDescent="0.3">
      <c r="A418" t="s">
        <v>1197</v>
      </c>
      <c r="B418" t="s">
        <v>1198</v>
      </c>
      <c r="C418" t="s">
        <v>3183</v>
      </c>
      <c r="D418" t="s">
        <v>222</v>
      </c>
      <c r="E418">
        <v>10370.280863831</v>
      </c>
      <c r="F418">
        <v>130.97</v>
      </c>
      <c r="G418">
        <v>-7.2754442126503296</v>
      </c>
      <c r="H418">
        <f>(Table2[[#This Row],[1Y Return vs Nifty]]-AVERAGE(Table2[1Y Return vs Nifty]))/_xlfn.STDEV.P(Table2[1Y Return vs Nifty])</f>
        <v>-0.46596787165294695</v>
      </c>
      <c r="I418">
        <v>7.9879726262993902</v>
      </c>
      <c r="J418">
        <f>(Table2[[#This Row],[1M Return vs Nifty]]-AVERAGE(Table2[1M Return vs Nifty]))/_xlfn.STDEV.P(Table2[1M Return vs Nifty])</f>
        <v>0.9292095981669557</v>
      </c>
      <c r="K418">
        <v>-11.8789245811555</v>
      </c>
      <c r="L418">
        <f>(Table2[[#This Row],[6M Return vs Nifty]]-AVERAGE(Table2[6M Return vs Nifty]))/_xlfn.STDEV.P(Table2[6M Return vs Nifty])</f>
        <v>-0.6207435455211967</v>
      </c>
      <c r="M418">
        <v>2.5233257200415502</v>
      </c>
      <c r="N418">
        <f>(Table2[[#This Row],[1W Return vs Nifty]]-AVERAGE(Table2[1W Return vs Nifty]))/_xlfn.STDEV.P(Table2[1W Return vs Nifty])</f>
        <v>0.10308751580460256</v>
      </c>
      <c r="O418">
        <v>125.36</v>
      </c>
      <c r="P418">
        <v>124.50064058651201</v>
      </c>
      <c r="Q418">
        <v>128.31626574777701</v>
      </c>
      <c r="R418">
        <v>74.642928807886904</v>
      </c>
      <c r="S418" s="1">
        <f>(Table2[[#This Row],[Close Price]]-Table2[[#This Row],[20D EMA]])/Table2[[#This Row],[20D EMA]]</f>
        <v>4.4751116783663045E-2</v>
      </c>
      <c r="T418" s="1">
        <f>(Table2[[#This Row],[Close Price]]-Table2[[#This Row],[50D EMA]])/Table2[[#This Row],[50D EMA]]</f>
        <v>5.1962458851708609E-2</v>
      </c>
      <c r="U418" s="1">
        <f>(Table2[[#This Row],[Close Price]]-Table2[[#This Row],[200D EMA]])/Table2[[#This Row],[200D EMA]]</f>
        <v>2.0681199197608066E-2</v>
      </c>
      <c r="V418">
        <v>1.23587272409646</v>
      </c>
      <c r="W418">
        <v>129.28</v>
      </c>
      <c r="X418">
        <v>132</v>
      </c>
      <c r="Y418">
        <v>129.28</v>
      </c>
      <c r="Z418">
        <v>132.5</v>
      </c>
      <c r="AA418">
        <v>129.28</v>
      </c>
      <c r="AB418">
        <v>132.5</v>
      </c>
      <c r="AC418" s="1">
        <f>(Table2[[#This Row],[Close Price]]/Table2[[#This Row],[Day Low]])-1</f>
        <v>1.3072400990099098E-2</v>
      </c>
      <c r="AD418" s="1">
        <f>(Table2[[#This Row],[Day High]]/Table2[[#This Row],[Close Price]])-1</f>
        <v>7.8643964266627009E-3</v>
      </c>
      <c r="AE418" s="1">
        <f>(Table2[[#This Row],[Close Price]]/Table2[[#This Row],[Current Week Low]])-1</f>
        <v>1.3072400990099098E-2</v>
      </c>
      <c r="AF418" s="1">
        <f>(Table2[[#This Row],[Current Week High]]/Table2[[#This Row],[Close Price]])-1</f>
        <v>1.1682064594945363E-2</v>
      </c>
      <c r="AG418" s="1">
        <f>(Table2[[#This Row],[Close Price]]/Table2[[#This Row],[Current Month Low]])-1</f>
        <v>1.3072400990099098E-2</v>
      </c>
      <c r="AH418" s="1">
        <f>(Table2[[#This Row],[Current Month High]]/Table2[[#This Row],[Close Price]])-1</f>
        <v>1.1682064594945363E-2</v>
      </c>
      <c r="AI418">
        <v>20.638314117736801</v>
      </c>
      <c r="AJ418">
        <v>17.146690518783501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0.01</v>
      </c>
      <c r="AM418" t="s">
        <v>3217</v>
      </c>
      <c r="AN418">
        <v>10.84</v>
      </c>
      <c r="AO418" t="s">
        <v>3217</v>
      </c>
      <c r="AP418">
        <v>0.11337357270503901</v>
      </c>
      <c r="AQ418">
        <f>(Table2[[#This Row],[Sharpe Ratio]]-AVERAGE(Table2[Sharpe Ratio]))/_xlfn.STDEV.P(Table2[Sharpe Ratio])</f>
        <v>0.62606096503611663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476</v>
      </c>
      <c r="AT418">
        <f>_xlfn.RANK.AVG(Table2[[#This Row],[6M Return vs Nifty Z-Score]],Table2[6M Return vs Nifty Z-Score])</f>
        <v>549</v>
      </c>
      <c r="AU418">
        <f>_xlfn.RANK.AVG(Table2[[#This Row],[Sharpe Ratio Z-Score]],Table2[Sharpe Ratio Z-Score])</f>
        <v>183</v>
      </c>
      <c r="AV418">
        <f>(Table2[[#This Row],[Rank 1Y]]+Table2[[#This Row],[Rank 6M]]+Table2[[#This Row],[Rank Sharpe]])/3</f>
        <v>402.66666666666669</v>
      </c>
    </row>
    <row r="419" spans="1:48" x14ac:dyDescent="0.3">
      <c r="A419" t="s">
        <v>2073</v>
      </c>
      <c r="B419" t="s">
        <v>2074</v>
      </c>
      <c r="C419" t="s">
        <v>3169</v>
      </c>
      <c r="D419" t="s">
        <v>285</v>
      </c>
      <c r="E419">
        <v>3207.1850049</v>
      </c>
      <c r="F419">
        <v>1873.65</v>
      </c>
      <c r="G419">
        <v>17.6941654832452</v>
      </c>
      <c r="H419">
        <f>(Table2[[#This Row],[1Y Return vs Nifty]]-AVERAGE(Table2[1Y Return vs Nifty]))/_xlfn.STDEV.P(Table2[1Y Return vs Nifty])</f>
        <v>2.148941341184844E-2</v>
      </c>
      <c r="I419">
        <v>-5.0343062852652203</v>
      </c>
      <c r="J419">
        <f>(Table2[[#This Row],[1M Return vs Nifty]]-AVERAGE(Table2[1M Return vs Nifty]))/_xlfn.STDEV.P(Table2[1M Return vs Nifty])</f>
        <v>-0.44943409019606817</v>
      </c>
      <c r="K419">
        <v>-2.77191214823837</v>
      </c>
      <c r="L419">
        <f>(Table2[[#This Row],[6M Return vs Nifty]]-AVERAGE(Table2[6M Return vs Nifty]))/_xlfn.STDEV.P(Table2[6M Return vs Nifty])</f>
        <v>-0.3364955396456783</v>
      </c>
      <c r="M419">
        <v>6.1762729398134804</v>
      </c>
      <c r="N419">
        <f>(Table2[[#This Row],[1W Return vs Nifty]]-AVERAGE(Table2[1W Return vs Nifty]))/_xlfn.STDEV.P(Table2[1W Return vs Nifty])</f>
        <v>0.82362440760522393</v>
      </c>
      <c r="O419">
        <v>1848.77</v>
      </c>
      <c r="P419">
        <v>1982.97058162547</v>
      </c>
      <c r="Q419">
        <v>1958.9468607603601</v>
      </c>
      <c r="R419">
        <v>64.4115380027946</v>
      </c>
      <c r="S419" s="1">
        <f>(Table2[[#This Row],[Close Price]]-Table2[[#This Row],[20D EMA]])/Table2[[#This Row],[20D EMA]]</f>
        <v>1.3457596131482072E-2</v>
      </c>
      <c r="T419" s="1">
        <f>(Table2[[#This Row],[Close Price]]-Table2[[#This Row],[50D EMA]])/Table2[[#This Row],[50D EMA]]</f>
        <v>-5.512970421167733E-2</v>
      </c>
      <c r="U419" s="1">
        <f>(Table2[[#This Row],[Close Price]]-Table2[[#This Row],[200D EMA]])/Table2[[#This Row],[200D EMA]]</f>
        <v>-4.3542202429754658E-2</v>
      </c>
      <c r="V419">
        <v>0.91805515362672696</v>
      </c>
      <c r="W419">
        <v>1854.75</v>
      </c>
      <c r="X419">
        <v>1913.35</v>
      </c>
      <c r="Y419">
        <v>1850</v>
      </c>
      <c r="Z419">
        <v>1913.35</v>
      </c>
      <c r="AA419">
        <v>1850</v>
      </c>
      <c r="AB419">
        <v>1913.35</v>
      </c>
      <c r="AC419" s="1">
        <f>(Table2[[#This Row],[Close Price]]/Table2[[#This Row],[Day Low]])-1</f>
        <v>1.0190052567731644E-2</v>
      </c>
      <c r="AD419" s="1">
        <f>(Table2[[#This Row],[Day High]]/Table2[[#This Row],[Close Price]])-1</f>
        <v>2.118858911749788E-2</v>
      </c>
      <c r="AE419" s="1">
        <f>(Table2[[#This Row],[Close Price]]/Table2[[#This Row],[Current Week Low]])-1</f>
        <v>1.2783783783783864E-2</v>
      </c>
      <c r="AF419" s="1">
        <f>(Table2[[#This Row],[Current Week High]]/Table2[[#This Row],[Close Price]])-1</f>
        <v>2.118858911749788E-2</v>
      </c>
      <c r="AG419" s="1">
        <f>(Table2[[#This Row],[Close Price]]/Table2[[#This Row],[Current Month Low]])-1</f>
        <v>1.2783783783783864E-2</v>
      </c>
      <c r="AH419" s="1">
        <f>(Table2[[#This Row],[Current Month High]]/Table2[[#This Row],[Close Price]])-1</f>
        <v>2.118858911749788E-2</v>
      </c>
      <c r="AI419">
        <v>49.440930803511797</v>
      </c>
      <c r="AJ419">
        <v>45.030575121913401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-0.16</v>
      </c>
      <c r="AM419" t="s">
        <v>3218</v>
      </c>
      <c r="AN419">
        <v>7.64</v>
      </c>
      <c r="AO419" t="s">
        <v>3217</v>
      </c>
      <c r="AP419">
        <v>1.308649585562E-2</v>
      </c>
      <c r="AQ419">
        <f>(Table2[[#This Row],[Sharpe Ratio]]-AVERAGE(Table2[Sharpe Ratio]))/_xlfn.STDEV.P(Table2[Sharpe Ratio])</f>
        <v>-0.54122226054245504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299</v>
      </c>
      <c r="AT419">
        <f>_xlfn.RANK.AVG(Table2[[#This Row],[6M Return vs Nifty Z-Score]],Table2[6M Return vs Nifty Z-Score])</f>
        <v>426</v>
      </c>
      <c r="AU419">
        <f>_xlfn.RANK.AVG(Table2[[#This Row],[Sharpe Ratio Z-Score]],Table2[Sharpe Ratio Z-Score])</f>
        <v>483</v>
      </c>
      <c r="AV419">
        <f>(Table2[[#This Row],[Rank 1Y]]+Table2[[#This Row],[Rank 6M]]+Table2[[#This Row],[Rank Sharpe]])/3</f>
        <v>402.66666666666669</v>
      </c>
    </row>
    <row r="420" spans="1:48" x14ac:dyDescent="0.3">
      <c r="A420" t="s">
        <v>1554</v>
      </c>
      <c r="B420" t="s">
        <v>1555</v>
      </c>
      <c r="C420" t="s">
        <v>3173</v>
      </c>
      <c r="D420" t="s">
        <v>123</v>
      </c>
      <c r="E420">
        <v>6545.5756568899997</v>
      </c>
      <c r="F420">
        <v>571.29999999999995</v>
      </c>
      <c r="G420">
        <v>-14.8240848571687</v>
      </c>
      <c r="H420">
        <f>(Table2[[#This Row],[1Y Return vs Nifty]]-AVERAGE(Table2[1Y Return vs Nifty]))/_xlfn.STDEV.P(Table2[1Y Return vs Nifty])</f>
        <v>-0.61333260499563702</v>
      </c>
      <c r="I420">
        <v>-9.8487268810897604</v>
      </c>
      <c r="J420">
        <f>(Table2[[#This Row],[1M Return vs Nifty]]-AVERAGE(Table2[1M Return vs Nifty]))/_xlfn.STDEV.P(Table2[1M Return vs Nifty])</f>
        <v>-0.9591275634071238</v>
      </c>
      <c r="K420">
        <v>12.0605520096559</v>
      </c>
      <c r="L420">
        <f>(Table2[[#This Row],[6M Return vs Nifty]]-AVERAGE(Table2[6M Return vs Nifty]))/_xlfn.STDEV.P(Table2[6M Return vs Nifty])</f>
        <v>0.12645522386294916</v>
      </c>
      <c r="M420">
        <v>1.0670464983390699</v>
      </c>
      <c r="N420">
        <f>(Table2[[#This Row],[1W Return vs Nifty]]-AVERAGE(Table2[1W Return vs Nifty]))/_xlfn.STDEV.P(Table2[1W Return vs Nifty])</f>
        <v>-0.18416079107480693</v>
      </c>
      <c r="O420">
        <v>563.19000000000005</v>
      </c>
      <c r="P420">
        <v>579.33147273221698</v>
      </c>
      <c r="Q420">
        <v>564.14224417675598</v>
      </c>
      <c r="R420">
        <v>62.024401130321102</v>
      </c>
      <c r="S420" s="1">
        <f>(Table2[[#This Row],[Close Price]]-Table2[[#This Row],[20D EMA]])/Table2[[#This Row],[20D EMA]]</f>
        <v>1.4400113638381184E-2</v>
      </c>
      <c r="T420" s="1">
        <f>(Table2[[#This Row],[Close Price]]-Table2[[#This Row],[50D EMA]])/Table2[[#This Row],[50D EMA]]</f>
        <v>-1.3863346132982136E-2</v>
      </c>
      <c r="U420" s="1">
        <f>(Table2[[#This Row],[Close Price]]-Table2[[#This Row],[200D EMA]])/Table2[[#This Row],[200D EMA]]</f>
        <v>1.2687856470825326E-2</v>
      </c>
      <c r="V420">
        <v>0.43074535073678799</v>
      </c>
      <c r="W420">
        <v>548</v>
      </c>
      <c r="X420">
        <v>578.6</v>
      </c>
      <c r="Y420">
        <v>545.54999999999995</v>
      </c>
      <c r="Z420">
        <v>578.6</v>
      </c>
      <c r="AA420">
        <v>545.54999999999995</v>
      </c>
      <c r="AB420">
        <v>578.6</v>
      </c>
      <c r="AC420" s="1">
        <f>(Table2[[#This Row],[Close Price]]/Table2[[#This Row],[Day Low]])-1</f>
        <v>4.251824817518246E-2</v>
      </c>
      <c r="AD420" s="1">
        <f>(Table2[[#This Row],[Day High]]/Table2[[#This Row],[Close Price]])-1</f>
        <v>1.2777875021880103E-2</v>
      </c>
      <c r="AE420" s="1">
        <f>(Table2[[#This Row],[Close Price]]/Table2[[#This Row],[Current Week Low]])-1</f>
        <v>4.7200073320502245E-2</v>
      </c>
      <c r="AF420" s="1">
        <f>(Table2[[#This Row],[Current Week High]]/Table2[[#This Row],[Close Price]])-1</f>
        <v>1.2777875021880103E-2</v>
      </c>
      <c r="AG420" s="1">
        <f>(Table2[[#This Row],[Close Price]]/Table2[[#This Row],[Current Month Low]])-1</f>
        <v>4.7200073320502245E-2</v>
      </c>
      <c r="AH420" s="1">
        <f>(Table2[[#This Row],[Current Month High]]/Table2[[#This Row],[Close Price]])-1</f>
        <v>1.2777875021880103E-2</v>
      </c>
      <c r="AI420">
        <v>20.1470330824435</v>
      </c>
      <c r="AJ420">
        <v>22.334047109207699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0.13</v>
      </c>
      <c r="AM420" t="s">
        <v>3217</v>
      </c>
      <c r="AN420">
        <v>3.78</v>
      </c>
      <c r="AO420" t="s">
        <v>3217</v>
      </c>
      <c r="AP420">
        <v>3.1753538129885003E-2</v>
      </c>
      <c r="AQ420">
        <f>(Table2[[#This Row],[Sharpe Ratio]]-AVERAGE(Table2[Sharpe Ratio]))/_xlfn.STDEV.P(Table2[Sharpe Ratio])</f>
        <v>-0.32394874931395579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534</v>
      </c>
      <c r="AT420">
        <f>_xlfn.RANK.AVG(Table2[[#This Row],[6M Return vs Nifty Z-Score]],Table2[6M Return vs Nifty Z-Score])</f>
        <v>247</v>
      </c>
      <c r="AU420">
        <f>_xlfn.RANK.AVG(Table2[[#This Row],[Sharpe Ratio Z-Score]],Table2[Sharpe Ratio Z-Score])</f>
        <v>428</v>
      </c>
      <c r="AV420">
        <f>(Table2[[#This Row],[Rank 1Y]]+Table2[[#This Row],[Rank 6M]]+Table2[[#This Row],[Rank Sharpe]])/3</f>
        <v>403</v>
      </c>
    </row>
    <row r="421" spans="1:48" x14ac:dyDescent="0.3">
      <c r="A421" t="s">
        <v>1388</v>
      </c>
      <c r="B421" t="s">
        <v>1389</v>
      </c>
      <c r="C421" t="s">
        <v>3171</v>
      </c>
      <c r="D421" t="s">
        <v>24</v>
      </c>
      <c r="E421">
        <v>8177.58504627599</v>
      </c>
      <c r="F421">
        <v>216.42</v>
      </c>
      <c r="G421">
        <v>-22.984888007402098</v>
      </c>
      <c r="H421">
        <f>(Table2[[#This Row],[1Y Return vs Nifty]]-AVERAGE(Table2[1Y Return vs Nifty]))/_xlfn.STDEV.P(Table2[1Y Return vs Nifty])</f>
        <v>-0.7726479886163472</v>
      </c>
      <c r="I421">
        <v>-5.07435066112276</v>
      </c>
      <c r="J421">
        <f>(Table2[[#This Row],[1M Return vs Nifty]]-AVERAGE(Table2[1M Return vs Nifty]))/_xlfn.STDEV.P(Table2[1M Return vs Nifty])</f>
        <v>-0.45367351145292723</v>
      </c>
      <c r="K421">
        <v>-5.2814407150356999</v>
      </c>
      <c r="L421">
        <f>(Table2[[#This Row],[6M Return vs Nifty]]-AVERAGE(Table2[6M Return vs Nifty]))/_xlfn.STDEV.P(Table2[6M Return vs Nifty])</f>
        <v>-0.41482292703580376</v>
      </c>
      <c r="M421">
        <v>-0.241250123845169</v>
      </c>
      <c r="N421">
        <f>(Table2[[#This Row],[1W Return vs Nifty]]-AVERAGE(Table2[1W Return vs Nifty]))/_xlfn.STDEV.P(Table2[1W Return vs Nifty])</f>
        <v>-0.44221981163758939</v>
      </c>
      <c r="O421">
        <v>210.24</v>
      </c>
      <c r="P421">
        <v>215.14992504980199</v>
      </c>
      <c r="Q421">
        <v>220.50127618415499</v>
      </c>
      <c r="R421">
        <v>67.998793803709404</v>
      </c>
      <c r="S421" s="1">
        <f>(Table2[[#This Row],[Close Price]]-Table2[[#This Row],[20D EMA]])/Table2[[#This Row],[20D EMA]]</f>
        <v>2.9394977168949666E-2</v>
      </c>
      <c r="T421" s="1">
        <f>(Table2[[#This Row],[Close Price]]-Table2[[#This Row],[50D EMA]])/Table2[[#This Row],[50D EMA]]</f>
        <v>5.9032088898195185E-3</v>
      </c>
      <c r="U421" s="1">
        <f>(Table2[[#This Row],[Close Price]]-Table2[[#This Row],[200D EMA]])/Table2[[#This Row],[200D EMA]]</f>
        <v>-1.8509081919083594E-2</v>
      </c>
      <c r="V421">
        <v>0.71224776534202705</v>
      </c>
      <c r="W421">
        <v>210.9</v>
      </c>
      <c r="X421">
        <v>219.01</v>
      </c>
      <c r="Y421">
        <v>209.5</v>
      </c>
      <c r="Z421">
        <v>219.01</v>
      </c>
      <c r="AA421">
        <v>209.5</v>
      </c>
      <c r="AB421">
        <v>219.01</v>
      </c>
      <c r="AC421" s="1">
        <f>(Table2[[#This Row],[Close Price]]/Table2[[#This Row],[Day Low]])-1</f>
        <v>2.6173541963015579E-2</v>
      </c>
      <c r="AD421" s="1">
        <f>(Table2[[#This Row],[Day High]]/Table2[[#This Row],[Close Price]])-1</f>
        <v>1.1967470658903911E-2</v>
      </c>
      <c r="AE421" s="1">
        <f>(Table2[[#This Row],[Close Price]]/Table2[[#This Row],[Current Week Low]])-1</f>
        <v>3.3031026252983153E-2</v>
      </c>
      <c r="AF421" s="1">
        <f>(Table2[[#This Row],[Current Week High]]/Table2[[#This Row],[Close Price]])-1</f>
        <v>1.1967470658903911E-2</v>
      </c>
      <c r="AG421" s="1">
        <f>(Table2[[#This Row],[Close Price]]/Table2[[#This Row],[Current Month Low]])-1</f>
        <v>3.3031026252983153E-2</v>
      </c>
      <c r="AH421" s="1">
        <f>(Table2[[#This Row],[Current Month High]]/Table2[[#This Row],[Close Price]])-1</f>
        <v>1.1967470658903911E-2</v>
      </c>
      <c r="AI421">
        <v>32.404583679881704</v>
      </c>
      <c r="AJ421">
        <v>12.71875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-0.05</v>
      </c>
      <c r="AM421" t="s">
        <v>3218</v>
      </c>
      <c r="AN421">
        <v>5.3</v>
      </c>
      <c r="AO421" t="s">
        <v>3217</v>
      </c>
      <c r="AP421">
        <v>0.121133839113766</v>
      </c>
      <c r="AQ421">
        <f>(Table2[[#This Row],[Sharpe Ratio]]-AVERAGE(Table2[Sharpe Ratio]))/_xlfn.STDEV.P(Table2[Sharpe Ratio])</f>
        <v>0.71638595096156266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585</v>
      </c>
      <c r="AT421">
        <f>_xlfn.RANK.AVG(Table2[[#This Row],[6M Return vs Nifty Z-Score]],Table2[6M Return vs Nifty Z-Score])</f>
        <v>460</v>
      </c>
      <c r="AU421">
        <f>_xlfn.RANK.AVG(Table2[[#This Row],[Sharpe Ratio Z-Score]],Table2[Sharpe Ratio Z-Score])</f>
        <v>165</v>
      </c>
      <c r="AV421">
        <f>(Table2[[#This Row],[Rank 1Y]]+Table2[[#This Row],[Rank 6M]]+Table2[[#This Row],[Rank Sharpe]])/3</f>
        <v>403.33333333333331</v>
      </c>
    </row>
    <row r="422" spans="1:48" x14ac:dyDescent="0.3">
      <c r="A422" t="s">
        <v>1351</v>
      </c>
      <c r="B422" t="s">
        <v>1352</v>
      </c>
      <c r="C422" t="s">
        <v>3184</v>
      </c>
      <c r="D422" t="s">
        <v>136</v>
      </c>
      <c r="E422">
        <v>8693.6274506640002</v>
      </c>
      <c r="F422">
        <v>136.72</v>
      </c>
      <c r="G422">
        <v>43.2634701104366</v>
      </c>
      <c r="H422">
        <f>(Table2[[#This Row],[1Y Return vs Nifty]]-AVERAGE(Table2[1Y Return vs Nifty]))/_xlfn.STDEV.P(Table2[1Y Return vs Nifty])</f>
        <v>0.52065395648495205</v>
      </c>
      <c r="I422">
        <v>22.062575086545401</v>
      </c>
      <c r="J422">
        <f>(Table2[[#This Row],[1M Return vs Nifty]]-AVERAGE(Table2[1M Return vs Nifty]))/_xlfn.STDEV.P(Table2[1M Return vs Nifty])</f>
        <v>2.4192607620077937</v>
      </c>
      <c r="K422">
        <v>-4.4517247170537297</v>
      </c>
      <c r="L422">
        <f>(Table2[[#This Row],[6M Return vs Nifty]]-AVERAGE(Table2[6M Return vs Nifty]))/_xlfn.STDEV.P(Table2[6M Return vs Nifty])</f>
        <v>-0.38892583733633951</v>
      </c>
      <c r="M422">
        <v>10.187892087128899</v>
      </c>
      <c r="N422">
        <f>(Table2[[#This Row],[1W Return vs Nifty]]-AVERAGE(Table2[1W Return vs Nifty]))/_xlfn.STDEV.P(Table2[1W Return vs Nifty])</f>
        <v>1.6149086549793152</v>
      </c>
      <c r="O422">
        <v>126.16</v>
      </c>
      <c r="P422">
        <v>124.405982334124</v>
      </c>
      <c r="Q422">
        <v>121.599187374281</v>
      </c>
      <c r="R422">
        <v>74.893673190177594</v>
      </c>
      <c r="S422" s="1">
        <f>(Table2[[#This Row],[Close Price]]-Table2[[#This Row],[20D EMA]])/Table2[[#This Row],[20D EMA]]</f>
        <v>8.3703233988585937E-2</v>
      </c>
      <c r="T422" s="1">
        <f>(Table2[[#This Row],[Close Price]]-Table2[[#This Row],[50D EMA]])/Table2[[#This Row],[50D EMA]]</f>
        <v>9.8982520252149597E-2</v>
      </c>
      <c r="U422" s="1">
        <f>(Table2[[#This Row],[Close Price]]-Table2[[#This Row],[200D EMA]])/Table2[[#This Row],[200D EMA]]</f>
        <v>0.12434961904126297</v>
      </c>
      <c r="V422">
        <v>0.99493636474960701</v>
      </c>
      <c r="W422">
        <v>136.31</v>
      </c>
      <c r="X422">
        <v>139.6</v>
      </c>
      <c r="Y422">
        <v>135.19999999999999</v>
      </c>
      <c r="Z422">
        <v>139.6</v>
      </c>
      <c r="AA422">
        <v>135.19999999999999</v>
      </c>
      <c r="AB422">
        <v>139.6</v>
      </c>
      <c r="AC422" s="1">
        <f>(Table2[[#This Row],[Close Price]]/Table2[[#This Row],[Day Low]])-1</f>
        <v>3.0078497542367355E-3</v>
      </c>
      <c r="AD422" s="1">
        <f>(Table2[[#This Row],[Day High]]/Table2[[#This Row],[Close Price]])-1</f>
        <v>2.1064950263311788E-2</v>
      </c>
      <c r="AE422" s="1">
        <f>(Table2[[#This Row],[Close Price]]/Table2[[#This Row],[Current Week Low]])-1</f>
        <v>1.1242603550295938E-2</v>
      </c>
      <c r="AF422" s="1">
        <f>(Table2[[#This Row],[Current Week High]]/Table2[[#This Row],[Close Price]])-1</f>
        <v>2.1064950263311788E-2</v>
      </c>
      <c r="AG422" s="1">
        <f>(Table2[[#This Row],[Close Price]]/Table2[[#This Row],[Current Month Low]])-1</f>
        <v>1.1242603550295938E-2</v>
      </c>
      <c r="AH422" s="1">
        <f>(Table2[[#This Row],[Current Month High]]/Table2[[#This Row],[Close Price]])-1</f>
        <v>2.1064950263311788E-2</v>
      </c>
      <c r="AI422">
        <v>20.216500877706199</v>
      </c>
      <c r="AJ422">
        <v>68.790123456790099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0.04</v>
      </c>
      <c r="AM422" t="s">
        <v>3217</v>
      </c>
      <c r="AN422">
        <v>19.2</v>
      </c>
      <c r="AO422" t="s">
        <v>3217</v>
      </c>
      <c r="AP422">
        <v>-1.7236459110041E-2</v>
      </c>
      <c r="AQ422">
        <f>(Table2[[#This Row],[Sharpe Ratio]]-AVERAGE(Table2[Sharpe Ratio]))/_xlfn.STDEV.P(Table2[Sharpe Ratio])</f>
        <v>-0.89416381386479216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3.2717337222709295</v>
      </c>
      <c r="AS422">
        <f>_xlfn.RANK.AVG(Table2[[#This Row],[1Y Return vs Nifty Z-Score]],Table2[1Y Return vs Nifty Z-Score])</f>
        <v>160</v>
      </c>
      <c r="AT422">
        <f>_xlfn.RANK.AVG(Table2[[#This Row],[6M Return vs Nifty Z-Score]],Table2[6M Return vs Nifty Z-Score])</f>
        <v>448</v>
      </c>
      <c r="AU422">
        <f>_xlfn.RANK.AVG(Table2[[#This Row],[Sharpe Ratio Z-Score]],Table2[Sharpe Ratio Z-Score])</f>
        <v>603</v>
      </c>
      <c r="AV422">
        <f>(Table2[[#This Row],[Rank 1Y]]+Table2[[#This Row],[Rank 6M]]+Table2[[#This Row],[Rank Sharpe]])/3</f>
        <v>403.66666666666669</v>
      </c>
    </row>
    <row r="423" spans="1:48" x14ac:dyDescent="0.3">
      <c r="A423" t="s">
        <v>1154</v>
      </c>
      <c r="B423" t="s">
        <v>1155</v>
      </c>
      <c r="C423" t="s">
        <v>3183</v>
      </c>
      <c r="D423" t="s">
        <v>511</v>
      </c>
      <c r="E423">
        <v>10833.84561294</v>
      </c>
      <c r="F423">
        <v>325.39999999999998</v>
      </c>
      <c r="G423">
        <v>-8.2415081271992108</v>
      </c>
      <c r="H423">
        <f>(Table2[[#This Row],[1Y Return vs Nifty]]-AVERAGE(Table2[1Y Return vs Nifty]))/_xlfn.STDEV.P(Table2[1Y Return vs Nifty])</f>
        <v>-0.48482739323619678</v>
      </c>
      <c r="I423">
        <v>1.0270385432003399</v>
      </c>
      <c r="J423">
        <f>(Table2[[#This Row],[1M Return vs Nifty]]-AVERAGE(Table2[1M Return vs Nifty]))/_xlfn.STDEV.P(Table2[1M Return vs Nifty])</f>
        <v>0.19226885961057857</v>
      </c>
      <c r="K423">
        <v>9.2268091227765492</v>
      </c>
      <c r="L423">
        <f>(Table2[[#This Row],[6M Return vs Nifty]]-AVERAGE(Table2[6M Return vs Nifty]))/_xlfn.STDEV.P(Table2[6M Return vs Nifty])</f>
        <v>3.8008461470490237E-2</v>
      </c>
      <c r="M423">
        <v>3.6456747109605501</v>
      </c>
      <c r="N423">
        <f>(Table2[[#This Row],[1W Return vs Nifty]]-AVERAGE(Table2[1W Return vs Nifty]))/_xlfn.STDEV.P(Table2[1W Return vs Nifty])</f>
        <v>0.32446871974185254</v>
      </c>
      <c r="O423">
        <v>321.33</v>
      </c>
      <c r="P423">
        <v>325.95046482650702</v>
      </c>
      <c r="Q423">
        <v>314.38672081738702</v>
      </c>
      <c r="R423">
        <v>77.207852543941499</v>
      </c>
      <c r="S423" s="1">
        <f>(Table2[[#This Row],[Close Price]]-Table2[[#This Row],[20D EMA]])/Table2[[#This Row],[20D EMA]]</f>
        <v>1.2666106494880631E-2</v>
      </c>
      <c r="T423" s="1">
        <f>(Table2[[#This Row],[Close Price]]-Table2[[#This Row],[50D EMA]])/Table2[[#This Row],[50D EMA]]</f>
        <v>-1.6887990228823065E-3</v>
      </c>
      <c r="U423" s="1">
        <f>(Table2[[#This Row],[Close Price]]-Table2[[#This Row],[200D EMA]])/Table2[[#This Row],[200D EMA]]</f>
        <v>3.5030993529176685E-2</v>
      </c>
      <c r="V423">
        <v>0.31633213380164898</v>
      </c>
      <c r="W423">
        <v>322.55</v>
      </c>
      <c r="X423">
        <v>341.9</v>
      </c>
      <c r="Y423">
        <v>321.39999999999998</v>
      </c>
      <c r="Z423">
        <v>341.9</v>
      </c>
      <c r="AA423">
        <v>321.39999999999998</v>
      </c>
      <c r="AB423">
        <v>341.9</v>
      </c>
      <c r="AC423" s="1">
        <f>(Table2[[#This Row],[Close Price]]/Table2[[#This Row],[Day Low]])-1</f>
        <v>8.8358394047434174E-3</v>
      </c>
      <c r="AD423" s="1">
        <f>(Table2[[#This Row],[Day High]]/Table2[[#This Row],[Close Price]])-1</f>
        <v>5.070682237246471E-2</v>
      </c>
      <c r="AE423" s="1">
        <f>(Table2[[#This Row],[Close Price]]/Table2[[#This Row],[Current Week Low]])-1</f>
        <v>1.2445550715619147E-2</v>
      </c>
      <c r="AF423" s="1">
        <f>(Table2[[#This Row],[Current Week High]]/Table2[[#This Row],[Close Price]])-1</f>
        <v>5.070682237246471E-2</v>
      </c>
      <c r="AG423" s="1">
        <f>(Table2[[#This Row],[Close Price]]/Table2[[#This Row],[Current Month Low]])-1</f>
        <v>1.2445550715619147E-2</v>
      </c>
      <c r="AH423" s="1">
        <f>(Table2[[#This Row],[Current Month High]]/Table2[[#This Row],[Close Price]])-1</f>
        <v>5.070682237246471E-2</v>
      </c>
      <c r="AI423">
        <v>23.2329440688383</v>
      </c>
      <c r="AJ423">
        <v>25.4868689984959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0.17</v>
      </c>
      <c r="AM423" t="s">
        <v>3217</v>
      </c>
      <c r="AN423">
        <v>9.44</v>
      </c>
      <c r="AO423" t="s">
        <v>3217</v>
      </c>
      <c r="AP423">
        <v>2.3835294766854E-2</v>
      </c>
      <c r="AQ423">
        <f>(Table2[[#This Row],[Sharpe Ratio]]-AVERAGE(Table2[Sharpe Ratio]))/_xlfn.STDEV.P(Table2[Sharpe Ratio])</f>
        <v>-0.41611249507347237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481</v>
      </c>
      <c r="AT423">
        <f>_xlfn.RANK.AVG(Table2[[#This Row],[6M Return vs Nifty Z-Score]],Table2[6M Return vs Nifty Z-Score])</f>
        <v>280</v>
      </c>
      <c r="AU423">
        <f>_xlfn.RANK.AVG(Table2[[#This Row],[Sharpe Ratio Z-Score]],Table2[Sharpe Ratio Z-Score])</f>
        <v>452</v>
      </c>
      <c r="AV423">
        <f>(Table2[[#This Row],[Rank 1Y]]+Table2[[#This Row],[Rank 6M]]+Table2[[#This Row],[Rank Sharpe]])/3</f>
        <v>404.33333333333331</v>
      </c>
    </row>
    <row r="424" spans="1:48" x14ac:dyDescent="0.3">
      <c r="A424" t="s">
        <v>1171</v>
      </c>
      <c r="B424" t="s">
        <v>1172</v>
      </c>
      <c r="C424" t="s">
        <v>3176</v>
      </c>
      <c r="D424" t="s">
        <v>426</v>
      </c>
      <c r="E424">
        <v>10677.190352055</v>
      </c>
      <c r="F424">
        <v>389.65</v>
      </c>
      <c r="G424">
        <v>-10.7850068440403</v>
      </c>
      <c r="H424">
        <f>(Table2[[#This Row],[1Y Return vs Nifty]]-AVERAGE(Table2[1Y Return vs Nifty]))/_xlfn.STDEV.P(Table2[1Y Return vs Nifty])</f>
        <v>-0.53448163269677407</v>
      </c>
      <c r="I424">
        <v>-3.2926544615267201</v>
      </c>
      <c r="J424">
        <f>(Table2[[#This Row],[1M Return vs Nifty]]-AVERAGE(Table2[1M Return vs Nifty]))/_xlfn.STDEV.P(Table2[1M Return vs Nifty])</f>
        <v>-0.26504875254286464</v>
      </c>
      <c r="K424">
        <v>-9.7669791473906002</v>
      </c>
      <c r="L424">
        <f>(Table2[[#This Row],[6M Return vs Nifty]]-AVERAGE(Table2[6M Return vs Nifty]))/_xlfn.STDEV.P(Table2[6M Return vs Nifty])</f>
        <v>-0.55482551999004159</v>
      </c>
      <c r="M424">
        <v>3.59382242652251</v>
      </c>
      <c r="N424">
        <f>(Table2[[#This Row],[1W Return vs Nifty]]-AVERAGE(Table2[1W Return vs Nifty]))/_xlfn.STDEV.P(Table2[1W Return vs Nifty])</f>
        <v>0.31424095525088908</v>
      </c>
      <c r="O424">
        <v>379.39</v>
      </c>
      <c r="P424">
        <v>390.901506912012</v>
      </c>
      <c r="Q424">
        <v>397.87337690982798</v>
      </c>
      <c r="R424">
        <v>68.322439500140902</v>
      </c>
      <c r="S424" s="1">
        <f>(Table2[[#This Row],[Close Price]]-Table2[[#This Row],[20D EMA]])/Table2[[#This Row],[20D EMA]]</f>
        <v>2.7043411792614436E-2</v>
      </c>
      <c r="T424" s="1">
        <f>(Table2[[#This Row],[Close Price]]-Table2[[#This Row],[50D EMA]])/Table2[[#This Row],[50D EMA]]</f>
        <v>-3.2015914236261066E-3</v>
      </c>
      <c r="U424" s="1">
        <f>(Table2[[#This Row],[Close Price]]-Table2[[#This Row],[200D EMA]])/Table2[[#This Row],[200D EMA]]</f>
        <v>-2.0668326626166068E-2</v>
      </c>
      <c r="V424">
        <v>0.57759543007277003</v>
      </c>
      <c r="W424">
        <v>382.45</v>
      </c>
      <c r="X424">
        <v>391.4</v>
      </c>
      <c r="Y424">
        <v>379.2</v>
      </c>
      <c r="Z424">
        <v>391.4</v>
      </c>
      <c r="AA424">
        <v>379.2</v>
      </c>
      <c r="AB424">
        <v>391.4</v>
      </c>
      <c r="AC424" s="1">
        <f>(Table2[[#This Row],[Close Price]]/Table2[[#This Row],[Day Low]])-1</f>
        <v>1.8825990325532782E-2</v>
      </c>
      <c r="AD424" s="1">
        <f>(Table2[[#This Row],[Day High]]/Table2[[#This Row],[Close Price]])-1</f>
        <v>4.4912100603105021E-3</v>
      </c>
      <c r="AE424" s="1">
        <f>(Table2[[#This Row],[Close Price]]/Table2[[#This Row],[Current Week Low]])-1</f>
        <v>2.7558016877637037E-2</v>
      </c>
      <c r="AF424" s="1">
        <f>(Table2[[#This Row],[Current Week High]]/Table2[[#This Row],[Close Price]])-1</f>
        <v>4.4912100603105021E-3</v>
      </c>
      <c r="AG424" s="1">
        <f>(Table2[[#This Row],[Close Price]]/Table2[[#This Row],[Current Month Low]])-1</f>
        <v>2.7558016877637037E-2</v>
      </c>
      <c r="AH424" s="1">
        <f>(Table2[[#This Row],[Current Month High]]/Table2[[#This Row],[Close Price]])-1</f>
        <v>4.4912100603105021E-3</v>
      </c>
      <c r="AI424">
        <v>42.166046451943998</v>
      </c>
      <c r="AJ424">
        <v>13.9327485380116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0</v>
      </c>
      <c r="AM424" t="s">
        <v>3216</v>
      </c>
      <c r="AN424">
        <v>7.19</v>
      </c>
      <c r="AO424" t="s">
        <v>3217</v>
      </c>
      <c r="AP424">
        <v>0.11117487966185</v>
      </c>
      <c r="AQ424">
        <f>(Table2[[#This Row],[Sharpe Ratio]]-AVERAGE(Table2[Sharpe Ratio]))/_xlfn.STDEV.P(Table2[Sharpe Ratio])</f>
        <v>0.60046945725526446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503</v>
      </c>
      <c r="AT424">
        <f>_xlfn.RANK.AVG(Table2[[#This Row],[6M Return vs Nifty Z-Score]],Table2[6M Return vs Nifty Z-Score])</f>
        <v>524</v>
      </c>
      <c r="AU424">
        <f>_xlfn.RANK.AVG(Table2[[#This Row],[Sharpe Ratio Z-Score]],Table2[Sharpe Ratio Z-Score])</f>
        <v>189</v>
      </c>
      <c r="AV424">
        <f>(Table2[[#This Row],[Rank 1Y]]+Table2[[#This Row],[Rank 6M]]+Table2[[#This Row],[Rank Sharpe]])/3</f>
        <v>405.33333333333331</v>
      </c>
    </row>
    <row r="425" spans="1:48" x14ac:dyDescent="0.3">
      <c r="A425" t="s">
        <v>1738</v>
      </c>
      <c r="B425" t="s">
        <v>1739</v>
      </c>
      <c r="C425" t="s">
        <v>3179</v>
      </c>
      <c r="D425" t="s">
        <v>1740</v>
      </c>
      <c r="E425">
        <v>4877.4419591120004</v>
      </c>
      <c r="F425">
        <v>72.02</v>
      </c>
      <c r="G425">
        <v>-17.783669320875401</v>
      </c>
      <c r="H425">
        <f>(Table2[[#This Row],[1Y Return vs Nifty]]-AVERAGE(Table2[1Y Return vs Nifty]))/_xlfn.STDEV.P(Table2[1Y Return vs Nifty])</f>
        <v>-0.67110967981453429</v>
      </c>
      <c r="I425">
        <v>9.6350587855558594</v>
      </c>
      <c r="J425">
        <f>(Table2[[#This Row],[1M Return vs Nifty]]-AVERAGE(Table2[1M Return vs Nifty]))/_xlfn.STDEV.P(Table2[1M Return vs Nifty])</f>
        <v>1.1035834503221618</v>
      </c>
      <c r="K425">
        <v>9.1882687373727006</v>
      </c>
      <c r="L425">
        <f>(Table2[[#This Row],[6M Return vs Nifty]]-AVERAGE(Table2[6M Return vs Nifty]))/_xlfn.STDEV.P(Table2[6M Return vs Nifty])</f>
        <v>3.6805539241338427E-2</v>
      </c>
      <c r="M425">
        <v>4.9434082066201901</v>
      </c>
      <c r="N425">
        <f>(Table2[[#This Row],[1W Return vs Nifty]]-AVERAGE(Table2[1W Return vs Nifty]))/_xlfn.STDEV.P(Table2[1W Return vs Nifty])</f>
        <v>0.58044418368697148</v>
      </c>
      <c r="O425">
        <v>68.2</v>
      </c>
      <c r="P425">
        <v>66.462612207370697</v>
      </c>
      <c r="Q425">
        <v>64.903646954595501</v>
      </c>
      <c r="R425">
        <v>64.020610499099604</v>
      </c>
      <c r="S425" s="1">
        <f>(Table2[[#This Row],[Close Price]]-Table2[[#This Row],[20D EMA]])/Table2[[#This Row],[20D EMA]]</f>
        <v>5.6011730205278491E-2</v>
      </c>
      <c r="T425" s="1">
        <f>(Table2[[#This Row],[Close Price]]-Table2[[#This Row],[50D EMA]])/Table2[[#This Row],[50D EMA]]</f>
        <v>8.3616752457601806E-2</v>
      </c>
      <c r="U425" s="1">
        <f>(Table2[[#This Row],[Close Price]]-Table2[[#This Row],[200D EMA]])/Table2[[#This Row],[200D EMA]]</f>
        <v>0.10964488714144008</v>
      </c>
      <c r="V425">
        <v>1.5217560959668801</v>
      </c>
      <c r="W425">
        <v>71.63</v>
      </c>
      <c r="X425">
        <v>73.8</v>
      </c>
      <c r="Y425">
        <v>71.25</v>
      </c>
      <c r="Z425">
        <v>73.8</v>
      </c>
      <c r="AA425">
        <v>71.25</v>
      </c>
      <c r="AB425">
        <v>73.8</v>
      </c>
      <c r="AC425" s="1">
        <f>(Table2[[#This Row],[Close Price]]/Table2[[#This Row],[Day Low]])-1</f>
        <v>5.4446460980035472E-3</v>
      </c>
      <c r="AD425" s="1">
        <f>(Table2[[#This Row],[Day High]]/Table2[[#This Row],[Close Price]])-1</f>
        <v>2.4715356845320668E-2</v>
      </c>
      <c r="AE425" s="1">
        <f>(Table2[[#This Row],[Close Price]]/Table2[[#This Row],[Current Week Low]])-1</f>
        <v>1.0807017543859487E-2</v>
      </c>
      <c r="AF425" s="1">
        <f>(Table2[[#This Row],[Current Week High]]/Table2[[#This Row],[Close Price]])-1</f>
        <v>2.4715356845320668E-2</v>
      </c>
      <c r="AG425" s="1">
        <f>(Table2[[#This Row],[Close Price]]/Table2[[#This Row],[Current Month Low]])-1</f>
        <v>1.0807017543859487E-2</v>
      </c>
      <c r="AH425" s="1">
        <f>(Table2[[#This Row],[Current Month High]]/Table2[[#This Row],[Close Price]])-1</f>
        <v>2.4715356845320668E-2</v>
      </c>
      <c r="AI425">
        <v>16.898083865592799</v>
      </c>
      <c r="AJ425">
        <v>65.183486238532097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0.13</v>
      </c>
      <c r="AM425" t="s">
        <v>3217</v>
      </c>
      <c r="AN425">
        <v>11.68</v>
      </c>
      <c r="AO425" t="s">
        <v>3217</v>
      </c>
      <c r="AP425">
        <v>5.1845256443472001E-2</v>
      </c>
      <c r="AQ425">
        <f>(Table2[[#This Row],[Sharpe Ratio]]-AVERAGE(Table2[Sharpe Ratio]))/_xlfn.STDEV.P(Table2[Sharpe Ratio])</f>
        <v>-9.0092837891648139E-2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0.95963065554428928</v>
      </c>
      <c r="AS425">
        <f>_xlfn.RANK.AVG(Table2[[#This Row],[1Y Return vs Nifty Z-Score]],Table2[1Y Return vs Nifty Z-Score])</f>
        <v>557</v>
      </c>
      <c r="AT425">
        <f>_xlfn.RANK.AVG(Table2[[#This Row],[6M Return vs Nifty Z-Score]],Table2[6M Return vs Nifty Z-Score])</f>
        <v>282</v>
      </c>
      <c r="AU425">
        <f>_xlfn.RANK.AVG(Table2[[#This Row],[Sharpe Ratio Z-Score]],Table2[Sharpe Ratio Z-Score])</f>
        <v>380</v>
      </c>
      <c r="AV425">
        <f>(Table2[[#This Row],[Rank 1Y]]+Table2[[#This Row],[Rank 6M]]+Table2[[#This Row],[Rank Sharpe]])/3</f>
        <v>406.33333333333331</v>
      </c>
    </row>
    <row r="426" spans="1:48" x14ac:dyDescent="0.3">
      <c r="A426" t="s">
        <v>1439</v>
      </c>
      <c r="B426" t="s">
        <v>1440</v>
      </c>
      <c r="C426" t="s">
        <v>3171</v>
      </c>
      <c r="D426" t="s">
        <v>21</v>
      </c>
      <c r="E426">
        <v>7686.2687726719996</v>
      </c>
      <c r="F426">
        <v>27.68</v>
      </c>
      <c r="G426">
        <v>23.1173012687943</v>
      </c>
      <c r="H426">
        <f>(Table2[[#This Row],[1Y Return vs Nifty]]-AVERAGE(Table2[1Y Return vs Nifty]))/_xlfn.STDEV.P(Table2[1Y Return vs Nifty])</f>
        <v>0.12735999283848815</v>
      </c>
      <c r="I426">
        <v>-7.4351567423266998</v>
      </c>
      <c r="J426">
        <f>(Table2[[#This Row],[1M Return vs Nifty]]-AVERAGE(Table2[1M Return vs Nifty]))/_xlfn.STDEV.P(Table2[1M Return vs Nifty])</f>
        <v>-0.7036075226504962</v>
      </c>
      <c r="K426">
        <v>-9.4293222396342706</v>
      </c>
      <c r="L426">
        <f>(Table2[[#This Row],[6M Return vs Nifty]]-AVERAGE(Table2[6M Return vs Nifty]))/_xlfn.STDEV.P(Table2[6M Return vs Nifty])</f>
        <v>-0.54428657503890487</v>
      </c>
      <c r="M426">
        <v>3.5458391409021801</v>
      </c>
      <c r="N426">
        <f>(Table2[[#This Row],[1W Return vs Nifty]]-AVERAGE(Table2[1W Return vs Nifty]))/_xlfn.STDEV.P(Table2[1W Return vs Nifty])</f>
        <v>0.30477634341852522</v>
      </c>
      <c r="O426">
        <v>27.16</v>
      </c>
      <c r="P426">
        <v>27.765044580295299</v>
      </c>
      <c r="Q426">
        <v>27.925915275517301</v>
      </c>
      <c r="R426">
        <v>61.780834821224801</v>
      </c>
      <c r="S426" s="1">
        <f>(Table2[[#This Row],[Close Price]]-Table2[[#This Row],[20D EMA]])/Table2[[#This Row],[20D EMA]]</f>
        <v>1.9145802650957274E-2</v>
      </c>
      <c r="T426" s="1">
        <f>(Table2[[#This Row],[Close Price]]-Table2[[#This Row],[50D EMA]])/Table2[[#This Row],[50D EMA]]</f>
        <v>-3.0630089589575296E-3</v>
      </c>
      <c r="U426" s="1">
        <f>(Table2[[#This Row],[Close Price]]-Table2[[#This Row],[200D EMA]])/Table2[[#This Row],[200D EMA]]</f>
        <v>-8.8059880254988763E-3</v>
      </c>
      <c r="V426">
        <v>0.69942756799245998</v>
      </c>
      <c r="W426">
        <v>27.11</v>
      </c>
      <c r="X426">
        <v>28.33</v>
      </c>
      <c r="Y426">
        <v>26.8</v>
      </c>
      <c r="Z426">
        <v>28.33</v>
      </c>
      <c r="AA426">
        <v>26.8</v>
      </c>
      <c r="AB426">
        <v>28.33</v>
      </c>
      <c r="AC426" s="1">
        <f>(Table2[[#This Row],[Close Price]]/Table2[[#This Row],[Day Low]])-1</f>
        <v>2.1025451862781264E-2</v>
      </c>
      <c r="AD426" s="1">
        <f>(Table2[[#This Row],[Day High]]/Table2[[#This Row],[Close Price]])-1</f>
        <v>2.3482658959537606E-2</v>
      </c>
      <c r="AE426" s="1">
        <f>(Table2[[#This Row],[Close Price]]/Table2[[#This Row],[Current Week Low]])-1</f>
        <v>3.2835820895522394E-2</v>
      </c>
      <c r="AF426" s="1">
        <f>(Table2[[#This Row],[Current Week High]]/Table2[[#This Row],[Close Price]])-1</f>
        <v>2.3482658959537606E-2</v>
      </c>
      <c r="AG426" s="1">
        <f>(Table2[[#This Row],[Close Price]]/Table2[[#This Row],[Current Month Low]])-1</f>
        <v>3.2835820895522394E-2</v>
      </c>
      <c r="AH426" s="1">
        <f>(Table2[[#This Row],[Current Month High]]/Table2[[#This Row],[Close Price]])-1</f>
        <v>2.3482658959537606E-2</v>
      </c>
      <c r="AI426">
        <v>46.325120289340198</v>
      </c>
      <c r="AJ426">
        <v>45.588523031717202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-0.03</v>
      </c>
      <c r="AM426" t="s">
        <v>3218</v>
      </c>
      <c r="AN426">
        <v>4.18</v>
      </c>
      <c r="AO426" t="s">
        <v>3217</v>
      </c>
      <c r="AP426">
        <v>3.1240583443854001E-2</v>
      </c>
      <c r="AQ426">
        <f>(Table2[[#This Row],[Sharpe Ratio]]-AVERAGE(Table2[Sharpe Ratio]))/_xlfn.STDEV.P(Table2[Sharpe Ratio])</f>
        <v>-0.3299192434124622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269</v>
      </c>
      <c r="AT426">
        <f>_xlfn.RANK.AVG(Table2[[#This Row],[6M Return vs Nifty Z-Score]],Table2[6M Return vs Nifty Z-Score])</f>
        <v>521</v>
      </c>
      <c r="AU426">
        <f>_xlfn.RANK.AVG(Table2[[#This Row],[Sharpe Ratio Z-Score]],Table2[Sharpe Ratio Z-Score])</f>
        <v>431</v>
      </c>
      <c r="AV426">
        <f>(Table2[[#This Row],[Rank 1Y]]+Table2[[#This Row],[Rank 6M]]+Table2[[#This Row],[Rank Sharpe]])/3</f>
        <v>407</v>
      </c>
    </row>
    <row r="427" spans="1:48" x14ac:dyDescent="0.3">
      <c r="A427" t="s">
        <v>1055</v>
      </c>
      <c r="B427" t="s">
        <v>1056</v>
      </c>
      <c r="C427" t="s">
        <v>3173</v>
      </c>
      <c r="D427" t="s">
        <v>123</v>
      </c>
      <c r="E427">
        <v>13116.81200344</v>
      </c>
      <c r="F427">
        <v>2056.5500000000002</v>
      </c>
      <c r="G427">
        <v>10.433794285228</v>
      </c>
      <c r="H427">
        <f>(Table2[[#This Row],[1Y Return vs Nifty]]-AVERAGE(Table2[1Y Return vs Nifty]))/_xlfn.STDEV.P(Table2[1Y Return vs Nifty])</f>
        <v>-0.12024771727825827</v>
      </c>
      <c r="I427">
        <v>4.8922274814778302</v>
      </c>
      <c r="J427">
        <f>(Table2[[#This Row],[1M Return vs Nifty]]-AVERAGE(Table2[1M Return vs Nifty]))/_xlfn.STDEV.P(Table2[1M Return vs Nifty])</f>
        <v>0.60146899810205257</v>
      </c>
      <c r="K427">
        <v>14.122207335571501</v>
      </c>
      <c r="L427">
        <f>(Table2[[#This Row],[6M Return vs Nifty]]-AVERAGE(Table2[6M Return vs Nifty]))/_xlfn.STDEV.P(Table2[6M Return vs Nifty])</f>
        <v>0.19080359491337046</v>
      </c>
      <c r="M427">
        <v>7.1709895257148197</v>
      </c>
      <c r="N427">
        <f>(Table2[[#This Row],[1W Return vs Nifty]]-AVERAGE(Table2[1W Return vs Nifty]))/_xlfn.STDEV.P(Table2[1W Return vs Nifty])</f>
        <v>1.0198303623883935</v>
      </c>
      <c r="O427">
        <v>1969.71</v>
      </c>
      <c r="P427">
        <v>1977.91071045989</v>
      </c>
      <c r="Q427">
        <v>1914.71305114799</v>
      </c>
      <c r="R427">
        <v>75.096190997561905</v>
      </c>
      <c r="S427" s="1">
        <f>(Table2[[#This Row],[Close Price]]-Table2[[#This Row],[20D EMA]])/Table2[[#This Row],[20D EMA]]</f>
        <v>4.4087708342852576E-2</v>
      </c>
      <c r="T427" s="1">
        <f>(Table2[[#This Row],[Close Price]]-Table2[[#This Row],[50D EMA]])/Table2[[#This Row],[50D EMA]]</f>
        <v>3.9758766219444533E-2</v>
      </c>
      <c r="U427" s="1">
        <f>(Table2[[#This Row],[Close Price]]-Table2[[#This Row],[200D EMA]])/Table2[[#This Row],[200D EMA]]</f>
        <v>7.4077391788273494E-2</v>
      </c>
      <c r="V427">
        <v>0.83042741226897798</v>
      </c>
      <c r="W427">
        <v>2046.05</v>
      </c>
      <c r="X427">
        <v>2083</v>
      </c>
      <c r="Y427">
        <v>2002.2</v>
      </c>
      <c r="Z427">
        <v>2083</v>
      </c>
      <c r="AA427">
        <v>2002.2</v>
      </c>
      <c r="AB427">
        <v>2083</v>
      </c>
      <c r="AC427" s="1">
        <f>(Table2[[#This Row],[Close Price]]/Table2[[#This Row],[Day Low]])-1</f>
        <v>5.131839397864324E-3</v>
      </c>
      <c r="AD427" s="1">
        <f>(Table2[[#This Row],[Day High]]/Table2[[#This Row],[Close Price]])-1</f>
        <v>1.2861345457197748E-2</v>
      </c>
      <c r="AE427" s="1">
        <f>(Table2[[#This Row],[Close Price]]/Table2[[#This Row],[Current Week Low]])-1</f>
        <v>2.7145140345619989E-2</v>
      </c>
      <c r="AF427" s="1">
        <f>(Table2[[#This Row],[Current Week High]]/Table2[[#This Row],[Close Price]])-1</f>
        <v>1.2861345457197748E-2</v>
      </c>
      <c r="AG427" s="1">
        <f>(Table2[[#This Row],[Close Price]]/Table2[[#This Row],[Current Month Low]])-1</f>
        <v>2.7145140345619989E-2</v>
      </c>
      <c r="AH427" s="1">
        <f>(Table2[[#This Row],[Current Month High]]/Table2[[#This Row],[Close Price]])-1</f>
        <v>1.2861345457197748E-2</v>
      </c>
      <c r="AI427">
        <v>20.7848095110743</v>
      </c>
      <c r="AJ427">
        <v>42.801097107940102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0.05</v>
      </c>
      <c r="AM427" t="s">
        <v>3217</v>
      </c>
      <c r="AN427">
        <v>10.34</v>
      </c>
      <c r="AO427" t="s">
        <v>3217</v>
      </c>
      <c r="AP427">
        <v>-3.7805270910554002E-2</v>
      </c>
      <c r="AQ427">
        <f>(Table2[[#This Row],[Sharpe Ratio]]-AVERAGE(Table2[Sharpe Ratio]))/_xlfn.STDEV.P(Table2[Sharpe Ratio])</f>
        <v>-1.1335728158927589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343</v>
      </c>
      <c r="AT427">
        <f>_xlfn.RANK.AVG(Table2[[#This Row],[6M Return vs Nifty Z-Score]],Table2[6M Return vs Nifty Z-Score])</f>
        <v>235</v>
      </c>
      <c r="AU427">
        <f>_xlfn.RANK.AVG(Table2[[#This Row],[Sharpe Ratio Z-Score]],Table2[Sharpe Ratio Z-Score])</f>
        <v>645</v>
      </c>
      <c r="AV427">
        <f>(Table2[[#This Row],[Rank 1Y]]+Table2[[#This Row],[Rank 6M]]+Table2[[#This Row],[Rank Sharpe]])/3</f>
        <v>407.66666666666669</v>
      </c>
    </row>
    <row r="428" spans="1:48" x14ac:dyDescent="0.3">
      <c r="A428" t="s">
        <v>993</v>
      </c>
      <c r="B428" t="s">
        <v>994</v>
      </c>
      <c r="C428" t="s">
        <v>587</v>
      </c>
      <c r="D428" t="s">
        <v>587</v>
      </c>
      <c r="E428">
        <v>14771.048784000001</v>
      </c>
      <c r="F428">
        <v>497.15</v>
      </c>
      <c r="G428">
        <v>1.8266124510670301</v>
      </c>
      <c r="H428">
        <f>(Table2[[#This Row],[1Y Return vs Nifty]]-AVERAGE(Table2[1Y Return vs Nifty]))/_xlfn.STDEV.P(Table2[1Y Return vs Nifty])</f>
        <v>-0.28827731565955794</v>
      </c>
      <c r="I428">
        <v>6.5850217241356299</v>
      </c>
      <c r="J428">
        <f>(Table2[[#This Row],[1M Return vs Nifty]]-AVERAGE(Table2[1M Return vs Nifty]))/_xlfn.STDEV.P(Table2[1M Return vs Nifty])</f>
        <v>0.78068187736736405</v>
      </c>
      <c r="K428">
        <v>2.8529978204336799</v>
      </c>
      <c r="L428">
        <f>(Table2[[#This Row],[6M Return vs Nifty]]-AVERAGE(Table2[6M Return vs Nifty]))/_xlfn.STDEV.P(Table2[6M Return vs Nifty])</f>
        <v>-0.16093089057972654</v>
      </c>
      <c r="M428">
        <v>7.8788062610176404</v>
      </c>
      <c r="N428">
        <f>(Table2[[#This Row],[1W Return vs Nifty]]-AVERAGE(Table2[1W Return vs Nifty]))/_xlfn.STDEV.P(Table2[1W Return vs Nifty])</f>
        <v>1.1594458672769092</v>
      </c>
      <c r="O428">
        <v>471.14</v>
      </c>
      <c r="P428">
        <v>468.88824015031201</v>
      </c>
      <c r="Q428">
        <v>461.14459408138902</v>
      </c>
      <c r="R428">
        <v>81.338515940764694</v>
      </c>
      <c r="S428" s="1">
        <f>(Table2[[#This Row],[Close Price]]-Table2[[#This Row],[20D EMA]])/Table2[[#This Row],[20D EMA]]</f>
        <v>5.5206520354883881E-2</v>
      </c>
      <c r="T428" s="1">
        <f>(Table2[[#This Row],[Close Price]]-Table2[[#This Row],[50D EMA]])/Table2[[#This Row],[50D EMA]]</f>
        <v>6.027397880703525E-2</v>
      </c>
      <c r="U428" s="1">
        <f>(Table2[[#This Row],[Close Price]]-Table2[[#This Row],[200D EMA]])/Table2[[#This Row],[200D EMA]]</f>
        <v>7.8078343280451087E-2</v>
      </c>
      <c r="V428">
        <v>0.94262542824756701</v>
      </c>
      <c r="W428">
        <v>493.35</v>
      </c>
      <c r="X428">
        <v>519.95000000000005</v>
      </c>
      <c r="Y428">
        <v>474</v>
      </c>
      <c r="Z428">
        <v>519.95000000000005</v>
      </c>
      <c r="AA428">
        <v>474</v>
      </c>
      <c r="AB428">
        <v>519.95000000000005</v>
      </c>
      <c r="AC428" s="1">
        <f>(Table2[[#This Row],[Close Price]]/Table2[[#This Row],[Day Low]])-1</f>
        <v>7.7024424850511419E-3</v>
      </c>
      <c r="AD428" s="1">
        <f>(Table2[[#This Row],[Day High]]/Table2[[#This Row],[Close Price]])-1</f>
        <v>4.5861410037212336E-2</v>
      </c>
      <c r="AE428" s="1">
        <f>(Table2[[#This Row],[Close Price]]/Table2[[#This Row],[Current Week Low]])-1</f>
        <v>4.8839662447257348E-2</v>
      </c>
      <c r="AF428" s="1">
        <f>(Table2[[#This Row],[Current Week High]]/Table2[[#This Row],[Close Price]])-1</f>
        <v>4.5861410037212336E-2</v>
      </c>
      <c r="AG428" s="1">
        <f>(Table2[[#This Row],[Close Price]]/Table2[[#This Row],[Current Month Low]])-1</f>
        <v>4.8839662447257348E-2</v>
      </c>
      <c r="AH428" s="1">
        <f>(Table2[[#This Row],[Current Month High]]/Table2[[#This Row],[Close Price]])-1</f>
        <v>4.5861410037212336E-2</v>
      </c>
      <c r="AI428">
        <v>19.078748868550701</v>
      </c>
      <c r="AJ428">
        <v>32.6086956521739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0.11</v>
      </c>
      <c r="AM428" t="s">
        <v>3217</v>
      </c>
      <c r="AN428">
        <v>10.34</v>
      </c>
      <c r="AO428" t="s">
        <v>3217</v>
      </c>
      <c r="AP428">
        <v>1.9955642284400998E-2</v>
      </c>
      <c r="AQ428">
        <f>(Table2[[#This Row],[Sharpe Ratio]]-AVERAGE(Table2[Sharpe Ratio]))/_xlfn.STDEV.P(Table2[Sharpe Ratio])</f>
        <v>-0.46126939271285033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1.0296501456921385</v>
      </c>
      <c r="AS428">
        <f>_xlfn.RANK.AVG(Table2[[#This Row],[1Y Return vs Nifty Z-Score]],Table2[1Y Return vs Nifty Z-Score])</f>
        <v>407</v>
      </c>
      <c r="AT428">
        <f>_xlfn.RANK.AVG(Table2[[#This Row],[6M Return vs Nifty Z-Score]],Table2[6M Return vs Nifty Z-Score])</f>
        <v>354</v>
      </c>
      <c r="AU428">
        <f>_xlfn.RANK.AVG(Table2[[#This Row],[Sharpe Ratio Z-Score]],Table2[Sharpe Ratio Z-Score])</f>
        <v>465</v>
      </c>
      <c r="AV428">
        <f>(Table2[[#This Row],[Rank 1Y]]+Table2[[#This Row],[Rank 6M]]+Table2[[#This Row],[Rank Sharpe]])/3</f>
        <v>408.66666666666669</v>
      </c>
    </row>
    <row r="429" spans="1:48" x14ac:dyDescent="0.3">
      <c r="A429" t="s">
        <v>1019</v>
      </c>
      <c r="B429" t="s">
        <v>1020</v>
      </c>
      <c r="C429" t="s">
        <v>3179</v>
      </c>
      <c r="D429" t="s">
        <v>80</v>
      </c>
      <c r="E429">
        <v>14112.158985675</v>
      </c>
      <c r="F429">
        <v>2520.75</v>
      </c>
      <c r="G429">
        <v>7.6431065409881399E-2</v>
      </c>
      <c r="H429">
        <f>(Table2[[#This Row],[1Y Return vs Nifty]]-AVERAGE(Table2[1Y Return vs Nifty]))/_xlfn.STDEV.P(Table2[1Y Return vs Nifty])</f>
        <v>-0.32244439624326499</v>
      </c>
      <c r="I429">
        <v>3.38886997801748</v>
      </c>
      <c r="J429">
        <f>(Table2[[#This Row],[1M Return vs Nifty]]-AVERAGE(Table2[1M Return vs Nifty]))/_xlfn.STDEV.P(Table2[1M Return vs Nifty])</f>
        <v>0.44231142302829113</v>
      </c>
      <c r="K429">
        <v>-20.373883340758699</v>
      </c>
      <c r="L429">
        <f>(Table2[[#This Row],[6M Return vs Nifty]]-AVERAGE(Table2[6M Return vs Nifty]))/_xlfn.STDEV.P(Table2[6M Return vs Nifty])</f>
        <v>-0.885888136593037</v>
      </c>
      <c r="M429">
        <v>8.4946397241457596</v>
      </c>
      <c r="N429">
        <f>(Table2[[#This Row],[1W Return vs Nifty]]-AVERAGE(Table2[1W Return vs Nifty]))/_xlfn.STDEV.P(Table2[1W Return vs Nifty])</f>
        <v>1.2809178466658837</v>
      </c>
      <c r="O429">
        <v>2379.4699999999998</v>
      </c>
      <c r="P429">
        <v>2427.8240148407499</v>
      </c>
      <c r="Q429">
        <v>2531.51716481936</v>
      </c>
      <c r="R429">
        <v>72.780476555895802</v>
      </c>
      <c r="S429" s="1">
        <f>(Table2[[#This Row],[Close Price]]-Table2[[#This Row],[20D EMA]])/Table2[[#This Row],[20D EMA]]</f>
        <v>5.9374566605168468E-2</v>
      </c>
      <c r="T429" s="1">
        <f>(Table2[[#This Row],[Close Price]]-Table2[[#This Row],[50D EMA]])/Table2[[#This Row],[50D EMA]]</f>
        <v>3.8275420537573629E-2</v>
      </c>
      <c r="U429" s="1">
        <f>(Table2[[#This Row],[Close Price]]-Table2[[#This Row],[200D EMA]])/Table2[[#This Row],[200D EMA]]</f>
        <v>-4.2532458278347531E-3</v>
      </c>
      <c r="V429">
        <v>0.88005474016789398</v>
      </c>
      <c r="W429">
        <v>2501</v>
      </c>
      <c r="X429">
        <v>2564</v>
      </c>
      <c r="Y429">
        <v>2474.1999999999998</v>
      </c>
      <c r="Z429">
        <v>2564</v>
      </c>
      <c r="AA429">
        <v>2474.1999999999998</v>
      </c>
      <c r="AB429">
        <v>2564</v>
      </c>
      <c r="AC429" s="1">
        <f>(Table2[[#This Row],[Close Price]]/Table2[[#This Row],[Day Low]])-1</f>
        <v>7.8968412634945473E-3</v>
      </c>
      <c r="AD429" s="1">
        <f>(Table2[[#This Row],[Day High]]/Table2[[#This Row],[Close Price]])-1</f>
        <v>1.71575919865119E-2</v>
      </c>
      <c r="AE429" s="1">
        <f>(Table2[[#This Row],[Close Price]]/Table2[[#This Row],[Current Week Low]])-1</f>
        <v>1.8814162153423464E-2</v>
      </c>
      <c r="AF429" s="1">
        <f>(Table2[[#This Row],[Current Week High]]/Table2[[#This Row],[Close Price]])-1</f>
        <v>1.71575919865119E-2</v>
      </c>
      <c r="AG429" s="1">
        <f>(Table2[[#This Row],[Close Price]]/Table2[[#This Row],[Current Month Low]])-1</f>
        <v>1.8814162153423464E-2</v>
      </c>
      <c r="AH429" s="1">
        <f>(Table2[[#This Row],[Current Month High]]/Table2[[#This Row],[Close Price]])-1</f>
        <v>1.71575919865119E-2</v>
      </c>
      <c r="AI429">
        <v>44.996528810869698</v>
      </c>
      <c r="AJ429">
        <v>43.960593946316301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0</v>
      </c>
      <c r="AM429">
        <v>0</v>
      </c>
      <c r="AN429">
        <v>16.05</v>
      </c>
      <c r="AO429" t="s">
        <v>3217</v>
      </c>
      <c r="AP429">
        <v>0.122668848228437</v>
      </c>
      <c r="AQ429">
        <f>(Table2[[#This Row],[Sharpe Ratio]]-AVERAGE(Table2[Sharpe Ratio]))/_xlfn.STDEV.P(Table2[Sharpe Ratio])</f>
        <v>0.73425256395852978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424</v>
      </c>
      <c r="AT429">
        <f>_xlfn.RANK.AVG(Table2[[#This Row],[6M Return vs Nifty Z-Score]],Table2[6M Return vs Nifty Z-Score])</f>
        <v>643</v>
      </c>
      <c r="AU429">
        <f>_xlfn.RANK.AVG(Table2[[#This Row],[Sharpe Ratio Z-Score]],Table2[Sharpe Ratio Z-Score])</f>
        <v>159</v>
      </c>
      <c r="AV429">
        <f>(Table2[[#This Row],[Rank 1Y]]+Table2[[#This Row],[Rank 6M]]+Table2[[#This Row],[Rank Sharpe]])/3</f>
        <v>408.66666666666669</v>
      </c>
    </row>
    <row r="430" spans="1:48" x14ac:dyDescent="0.3">
      <c r="A430" t="s">
        <v>1883</v>
      </c>
      <c r="B430" t="s">
        <v>1884</v>
      </c>
      <c r="C430" t="s">
        <v>3185</v>
      </c>
      <c r="D430" t="s">
        <v>494</v>
      </c>
      <c r="E430">
        <v>4107.5169765000001</v>
      </c>
      <c r="F430">
        <v>358.5</v>
      </c>
      <c r="G430">
        <v>-23.356680023527801</v>
      </c>
      <c r="H430">
        <f>(Table2[[#This Row],[1Y Return vs Nifty]]-AVERAGE(Table2[1Y Return vs Nifty]))/_xlfn.STDEV.P(Table2[1Y Return vs Nifty])</f>
        <v>-0.77990612076164834</v>
      </c>
      <c r="I430">
        <v>-6.5886940403672698</v>
      </c>
      <c r="J430">
        <f>(Table2[[#This Row],[1M Return vs Nifty]]-AVERAGE(Table2[1M Return vs Nifty]))/_xlfn.STDEV.P(Table2[1M Return vs Nifty])</f>
        <v>-0.61399414012228637</v>
      </c>
      <c r="K430">
        <v>-3.5567308916048099</v>
      </c>
      <c r="L430">
        <f>(Table2[[#This Row],[6M Return vs Nifty]]-AVERAGE(Table2[6M Return vs Nifty]))/_xlfn.STDEV.P(Table2[6M Return vs Nifty])</f>
        <v>-0.36099129656035106</v>
      </c>
      <c r="M430">
        <v>3.5738677208903602</v>
      </c>
      <c r="N430">
        <f>(Table2[[#This Row],[1W Return vs Nifty]]-AVERAGE(Table2[1W Return vs Nifty]))/_xlfn.STDEV.P(Table2[1W Return vs Nifty])</f>
        <v>0.31030492751548605</v>
      </c>
      <c r="O430">
        <v>354.51</v>
      </c>
      <c r="P430">
        <v>366.95434274557698</v>
      </c>
      <c r="Q430">
        <v>366.92859503190101</v>
      </c>
      <c r="R430">
        <v>60.912481236689601</v>
      </c>
      <c r="S430" s="1">
        <f>(Table2[[#This Row],[Close Price]]-Table2[[#This Row],[20D EMA]])/Table2[[#This Row],[20D EMA]]</f>
        <v>1.125497165101128E-2</v>
      </c>
      <c r="T430" s="1">
        <f>(Table2[[#This Row],[Close Price]]-Table2[[#This Row],[50D EMA]])/Table2[[#This Row],[50D EMA]]</f>
        <v>-2.3039222488337435E-2</v>
      </c>
      <c r="U430" s="1">
        <f>(Table2[[#This Row],[Close Price]]-Table2[[#This Row],[200D EMA]])/Table2[[#This Row],[200D EMA]]</f>
        <v>-2.2970668260859375E-2</v>
      </c>
      <c r="V430">
        <v>0.34185701467112301</v>
      </c>
      <c r="W430">
        <v>353.2</v>
      </c>
      <c r="X430">
        <v>362.5</v>
      </c>
      <c r="Y430">
        <v>342</v>
      </c>
      <c r="Z430">
        <v>362.5</v>
      </c>
      <c r="AA430">
        <v>342</v>
      </c>
      <c r="AB430">
        <v>362.5</v>
      </c>
      <c r="AC430" s="1">
        <f>(Table2[[#This Row],[Close Price]]/Table2[[#This Row],[Day Low]])-1</f>
        <v>1.5005662514156359E-2</v>
      </c>
      <c r="AD430" s="1">
        <f>(Table2[[#This Row],[Day High]]/Table2[[#This Row],[Close Price]])-1</f>
        <v>1.1157601115760141E-2</v>
      </c>
      <c r="AE430" s="1">
        <f>(Table2[[#This Row],[Close Price]]/Table2[[#This Row],[Current Week Low]])-1</f>
        <v>4.8245614035087758E-2</v>
      </c>
      <c r="AF430" s="1">
        <f>(Table2[[#This Row],[Current Week High]]/Table2[[#This Row],[Close Price]])-1</f>
        <v>1.1157601115760141E-2</v>
      </c>
      <c r="AG430" s="1">
        <f>(Table2[[#This Row],[Close Price]]/Table2[[#This Row],[Current Month Low]])-1</f>
        <v>4.8245614035087758E-2</v>
      </c>
      <c r="AH430" s="1">
        <f>(Table2[[#This Row],[Current Month High]]/Table2[[#This Row],[Close Price]])-1</f>
        <v>1.1157601115760141E-2</v>
      </c>
      <c r="AI430">
        <v>27.991631799163098</v>
      </c>
      <c r="AJ430">
        <v>18.005266622778102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-0.05</v>
      </c>
      <c r="AM430" t="s">
        <v>3218</v>
      </c>
      <c r="AN430">
        <v>1.44</v>
      </c>
      <c r="AO430" t="s">
        <v>3217</v>
      </c>
      <c r="AP430">
        <v>0.106940089490033</v>
      </c>
      <c r="AQ430">
        <f>(Table2[[#This Row],[Sharpe Ratio]]-AVERAGE(Table2[Sharpe Ratio]))/_xlfn.STDEV.P(Table2[Sharpe Ratio])</f>
        <v>0.5511789635376223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587</v>
      </c>
      <c r="AT430">
        <f>_xlfn.RANK.AVG(Table2[[#This Row],[6M Return vs Nifty Z-Score]],Table2[6M Return vs Nifty Z-Score])</f>
        <v>438</v>
      </c>
      <c r="AU430">
        <f>_xlfn.RANK.AVG(Table2[[#This Row],[Sharpe Ratio Z-Score]],Table2[Sharpe Ratio Z-Score])</f>
        <v>208</v>
      </c>
      <c r="AV430">
        <f>(Table2[[#This Row],[Rank 1Y]]+Table2[[#This Row],[Rank 6M]]+Table2[[#This Row],[Rank Sharpe]])/3</f>
        <v>411</v>
      </c>
    </row>
    <row r="431" spans="1:48" x14ac:dyDescent="0.3">
      <c r="A431" t="s">
        <v>98</v>
      </c>
      <c r="B431" t="s">
        <v>99</v>
      </c>
      <c r="C431" t="s">
        <v>3169</v>
      </c>
      <c r="D431" t="s">
        <v>100</v>
      </c>
      <c r="E431">
        <v>260128.76268267</v>
      </c>
      <c r="F431">
        <v>422.1</v>
      </c>
      <c r="G431">
        <v>-1.6674101078583901</v>
      </c>
      <c r="H431">
        <f>(Table2[[#This Row],[1Y Return vs Nifty]]-AVERAGE(Table2[1Y Return vs Nifty]))/_xlfn.STDEV.P(Table2[1Y Return vs Nifty])</f>
        <v>-0.3564877030573595</v>
      </c>
      <c r="I431">
        <v>-8.2417951467316009</v>
      </c>
      <c r="J431">
        <f>(Table2[[#This Row],[1M Return vs Nifty]]-AVERAGE(Table2[1M Return vs Nifty]))/_xlfn.STDEV.P(Table2[1M Return vs Nifty])</f>
        <v>-0.78900478318962131</v>
      </c>
      <c r="K431">
        <v>-22.744103261555299</v>
      </c>
      <c r="L431">
        <f>(Table2[[#This Row],[6M Return vs Nifty]]-AVERAGE(Table2[6M Return vs Nifty]))/_xlfn.STDEV.P(Table2[6M Return vs Nifty])</f>
        <v>-0.9598674235365442</v>
      </c>
      <c r="M431">
        <v>-0.38109968868588501</v>
      </c>
      <c r="N431">
        <f>(Table2[[#This Row],[1W Return vs Nifty]]-AVERAGE(Table2[1W Return vs Nifty]))/_xlfn.STDEV.P(Table2[1W Return vs Nifty])</f>
        <v>-0.46980487233175683</v>
      </c>
      <c r="O431">
        <v>424.91</v>
      </c>
      <c r="P431">
        <v>448.84618569771197</v>
      </c>
      <c r="Q431">
        <v>450.39909487279402</v>
      </c>
      <c r="R431">
        <v>53.795145700419098</v>
      </c>
      <c r="S431" s="1">
        <f>(Table2[[#This Row],[Close Price]]-Table2[[#This Row],[20D EMA]])/Table2[[#This Row],[20D EMA]]</f>
        <v>-6.6131651408533618E-3</v>
      </c>
      <c r="T431" s="1">
        <f>(Table2[[#This Row],[Close Price]]-Table2[[#This Row],[50D EMA]])/Table2[[#This Row],[50D EMA]]</f>
        <v>-5.9588755680603955E-2</v>
      </c>
      <c r="U431" s="1">
        <f>(Table2[[#This Row],[Close Price]]-Table2[[#This Row],[200D EMA]])/Table2[[#This Row],[200D EMA]]</f>
        <v>-6.2831153958660818E-2</v>
      </c>
      <c r="V431">
        <v>1.00439713960778</v>
      </c>
      <c r="W431">
        <v>419.35</v>
      </c>
      <c r="X431">
        <v>425.5</v>
      </c>
      <c r="Y431">
        <v>416.8</v>
      </c>
      <c r="Z431">
        <v>425.5</v>
      </c>
      <c r="AA431">
        <v>416.8</v>
      </c>
      <c r="AB431">
        <v>425.5</v>
      </c>
      <c r="AC431" s="1">
        <f>(Table2[[#This Row],[Close Price]]/Table2[[#This Row],[Day Low]])-1</f>
        <v>6.5577679742458983E-3</v>
      </c>
      <c r="AD431" s="1">
        <f>(Table2[[#This Row],[Day High]]/Table2[[#This Row],[Close Price]])-1</f>
        <v>8.0549632788438075E-3</v>
      </c>
      <c r="AE431" s="1">
        <f>(Table2[[#This Row],[Close Price]]/Table2[[#This Row],[Current Week Low]])-1</f>
        <v>1.2715930902111428E-2</v>
      </c>
      <c r="AF431" s="1">
        <f>(Table2[[#This Row],[Current Week High]]/Table2[[#This Row],[Close Price]])-1</f>
        <v>8.0549632788438075E-3</v>
      </c>
      <c r="AG431" s="1">
        <f>(Table2[[#This Row],[Close Price]]/Table2[[#This Row],[Current Month Low]])-1</f>
        <v>1.2715930902111428E-2</v>
      </c>
      <c r="AH431" s="1">
        <f>(Table2[[#This Row],[Current Month High]]/Table2[[#This Row],[Close Price]])-1</f>
        <v>8.0549632788438075E-3</v>
      </c>
      <c r="AI431">
        <v>28.772802653399602</v>
      </c>
      <c r="AJ431">
        <v>23.312883435582801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-0.14000000000000001</v>
      </c>
      <c r="AM431" t="s">
        <v>3218</v>
      </c>
      <c r="AN431">
        <v>3.74</v>
      </c>
      <c r="AO431" t="s">
        <v>3217</v>
      </c>
      <c r="AP431">
        <v>0.132591873672395</v>
      </c>
      <c r="AQ431">
        <f>(Table2[[#This Row],[Sharpe Ratio]]-AVERAGE(Table2[Sharpe Ratio]))/_xlfn.STDEV.P(Table2[Sharpe Ratio])</f>
        <v>0.84975080671929304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435</v>
      </c>
      <c r="AT431">
        <f>_xlfn.RANK.AVG(Table2[[#This Row],[6M Return vs Nifty Z-Score]],Table2[6M Return vs Nifty Z-Score])</f>
        <v>662</v>
      </c>
      <c r="AU431">
        <f>_xlfn.RANK.AVG(Table2[[#This Row],[Sharpe Ratio Z-Score]],Table2[Sharpe Ratio Z-Score])</f>
        <v>139</v>
      </c>
      <c r="AV431">
        <f>(Table2[[#This Row],[Rank 1Y]]+Table2[[#This Row],[Rank 6M]]+Table2[[#This Row],[Rank Sharpe]])/3</f>
        <v>412</v>
      </c>
    </row>
    <row r="432" spans="1:48" x14ac:dyDescent="0.3">
      <c r="A432" t="s">
        <v>503</v>
      </c>
      <c r="B432" t="s">
        <v>504</v>
      </c>
      <c r="C432" t="s">
        <v>3171</v>
      </c>
      <c r="D432" t="s">
        <v>34</v>
      </c>
      <c r="E432">
        <v>43895.70409965</v>
      </c>
      <c r="F432">
        <v>57.07</v>
      </c>
      <c r="G432">
        <v>3.8017178110765699</v>
      </c>
      <c r="H432">
        <f>(Table2[[#This Row],[1Y Return vs Nifty]]-AVERAGE(Table2[1Y Return vs Nifty]))/_xlfn.STDEV.P(Table2[1Y Return vs Nifty])</f>
        <v>-0.24971926416284451</v>
      </c>
      <c r="I432">
        <v>2.1686349616179301</v>
      </c>
      <c r="J432">
        <f>(Table2[[#This Row],[1M Return vs Nifty]]-AVERAGE(Table2[1M Return vs Nifty]))/_xlfn.STDEV.P(Table2[1M Return vs Nifty])</f>
        <v>0.31312748255955886</v>
      </c>
      <c r="K432">
        <v>-26.411950200777198</v>
      </c>
      <c r="L432">
        <f>(Table2[[#This Row],[6M Return vs Nifty]]-AVERAGE(Table2[6M Return vs Nifty]))/_xlfn.STDEV.P(Table2[6M Return vs Nifty])</f>
        <v>-1.0743482355492817</v>
      </c>
      <c r="M432">
        <v>3.1222529225717701</v>
      </c>
      <c r="N432">
        <f>(Table2[[#This Row],[1W Return vs Nifty]]-AVERAGE(Table2[1W Return vs Nifty]))/_xlfn.STDEV.P(Table2[1W Return vs Nifty])</f>
        <v>0.22122476744354341</v>
      </c>
      <c r="O432">
        <v>54.68</v>
      </c>
      <c r="P432">
        <v>55.477314714570703</v>
      </c>
      <c r="Q432">
        <v>57.177867444500798</v>
      </c>
      <c r="R432">
        <v>71.634739210026495</v>
      </c>
      <c r="S432" s="1">
        <f>(Table2[[#This Row],[Close Price]]-Table2[[#This Row],[20D EMA]])/Table2[[#This Row],[20D EMA]]</f>
        <v>4.3708851499634244E-2</v>
      </c>
      <c r="T432" s="1">
        <f>(Table2[[#This Row],[Close Price]]-Table2[[#This Row],[50D EMA]])/Table2[[#This Row],[50D EMA]]</f>
        <v>2.8708766702635492E-2</v>
      </c>
      <c r="U432" s="1">
        <f>(Table2[[#This Row],[Close Price]]-Table2[[#This Row],[200D EMA]])/Table2[[#This Row],[200D EMA]]</f>
        <v>-1.8865244424426683E-3</v>
      </c>
      <c r="V432">
        <v>1.11419454109677</v>
      </c>
      <c r="W432">
        <v>56.72</v>
      </c>
      <c r="X432">
        <v>57.82</v>
      </c>
      <c r="Y432">
        <v>55.77</v>
      </c>
      <c r="Z432">
        <v>57.82</v>
      </c>
      <c r="AA432">
        <v>55.77</v>
      </c>
      <c r="AB432">
        <v>57.82</v>
      </c>
      <c r="AC432" s="1">
        <f>(Table2[[#This Row],[Close Price]]/Table2[[#This Row],[Day Low]])-1</f>
        <v>6.1706629055007234E-3</v>
      </c>
      <c r="AD432" s="1">
        <f>(Table2[[#This Row],[Day High]]/Table2[[#This Row],[Close Price]])-1</f>
        <v>1.3141755738566685E-2</v>
      </c>
      <c r="AE432" s="1">
        <f>(Table2[[#This Row],[Close Price]]/Table2[[#This Row],[Current Week Low]])-1</f>
        <v>2.3310023310023187E-2</v>
      </c>
      <c r="AF432" s="1">
        <f>(Table2[[#This Row],[Current Week High]]/Table2[[#This Row],[Close Price]])-1</f>
        <v>1.3141755738566685E-2</v>
      </c>
      <c r="AG432" s="1">
        <f>(Table2[[#This Row],[Close Price]]/Table2[[#This Row],[Current Month Low]])-1</f>
        <v>2.3310023310023187E-2</v>
      </c>
      <c r="AH432" s="1">
        <f>(Table2[[#This Row],[Current Month High]]/Table2[[#This Row],[Close Price]])-1</f>
        <v>1.3141755738566685E-2</v>
      </c>
      <c r="AI432">
        <v>28.789206237953302</v>
      </c>
      <c r="AJ432">
        <v>32.566782810685197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-0.05</v>
      </c>
      <c r="AM432" t="s">
        <v>3218</v>
      </c>
      <c r="AN432">
        <v>13.75</v>
      </c>
      <c r="AO432" t="s">
        <v>3217</v>
      </c>
      <c r="AP432">
        <v>0.12146275530171199</v>
      </c>
      <c r="AQ432">
        <f>(Table2[[#This Row],[Sharpe Ratio]]-AVERAGE(Table2[Sharpe Ratio]))/_xlfn.STDEV.P(Table2[Sharpe Ratio])</f>
        <v>0.72021434401949458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391</v>
      </c>
      <c r="AT432">
        <f>_xlfn.RANK.AVG(Table2[[#This Row],[6M Return vs Nifty Z-Score]],Table2[6M Return vs Nifty Z-Score])</f>
        <v>682</v>
      </c>
      <c r="AU432">
        <f>_xlfn.RANK.AVG(Table2[[#This Row],[Sharpe Ratio Z-Score]],Table2[Sharpe Ratio Z-Score])</f>
        <v>163</v>
      </c>
      <c r="AV432">
        <f>(Table2[[#This Row],[Rank 1Y]]+Table2[[#This Row],[Rank 6M]]+Table2[[#This Row],[Rank Sharpe]])/3</f>
        <v>412</v>
      </c>
    </row>
    <row r="433" spans="1:48" x14ac:dyDescent="0.3">
      <c r="A433" t="s">
        <v>627</v>
      </c>
      <c r="B433" t="s">
        <v>628</v>
      </c>
      <c r="C433" t="s">
        <v>3189</v>
      </c>
      <c r="D433" t="s">
        <v>629</v>
      </c>
      <c r="E433">
        <v>30521.853819</v>
      </c>
      <c r="F433">
        <v>757</v>
      </c>
      <c r="G433">
        <v>-8.7947068904144494</v>
      </c>
      <c r="H433">
        <f>(Table2[[#This Row],[1Y Return vs Nifty]]-AVERAGE(Table2[1Y Return vs Nifty]))/_xlfn.STDEV.P(Table2[1Y Return vs Nifty])</f>
        <v>-0.49562695199992185</v>
      </c>
      <c r="I433">
        <v>-0.22415793054567101</v>
      </c>
      <c r="J433">
        <f>(Table2[[#This Row],[1M Return vs Nifty]]-AVERAGE(Table2[1M Return vs Nifty]))/_xlfn.STDEV.P(Table2[1M Return vs Nifty])</f>
        <v>5.9807089044434339E-2</v>
      </c>
      <c r="K433">
        <v>7.4191283723358197</v>
      </c>
      <c r="L433">
        <f>(Table2[[#This Row],[6M Return vs Nifty]]-AVERAGE(Table2[6M Return vs Nifty]))/_xlfn.STDEV.P(Table2[6M Return vs Nifty])</f>
        <v>-1.8412856975843526E-2</v>
      </c>
      <c r="M433">
        <v>-0.94667922535665805</v>
      </c>
      <c r="N433">
        <f>(Table2[[#This Row],[1W Return vs Nifty]]-AVERAGE(Table2[1W Return vs Nifty]))/_xlfn.STDEV.P(Table2[1W Return vs Nifty])</f>
        <v>-0.58136436030164806</v>
      </c>
      <c r="O433">
        <v>751.59</v>
      </c>
      <c r="P433">
        <v>763.34636641544296</v>
      </c>
      <c r="Q433">
        <v>736.55420105674295</v>
      </c>
      <c r="R433">
        <v>68.772244601129501</v>
      </c>
      <c r="S433" s="1">
        <f>(Table2[[#This Row],[Close Price]]-Table2[[#This Row],[20D EMA]])/Table2[[#This Row],[20D EMA]]</f>
        <v>7.1980734176877925E-3</v>
      </c>
      <c r="T433" s="1">
        <f>(Table2[[#This Row],[Close Price]]-Table2[[#This Row],[50D EMA]])/Table2[[#This Row],[50D EMA]]</f>
        <v>-8.3138751878056583E-3</v>
      </c>
      <c r="U433" s="1">
        <f>(Table2[[#This Row],[Close Price]]-Table2[[#This Row],[200D EMA]])/Table2[[#This Row],[200D EMA]]</f>
        <v>2.7758716078087966E-2</v>
      </c>
      <c r="V433">
        <v>0.94817036012712397</v>
      </c>
      <c r="W433">
        <v>754.1</v>
      </c>
      <c r="X433">
        <v>777.45</v>
      </c>
      <c r="Y433">
        <v>753.15</v>
      </c>
      <c r="Z433">
        <v>777.45</v>
      </c>
      <c r="AA433">
        <v>753.15</v>
      </c>
      <c r="AB433">
        <v>777.45</v>
      </c>
      <c r="AC433" s="1">
        <f>(Table2[[#This Row],[Close Price]]/Table2[[#This Row],[Day Low]])-1</f>
        <v>3.8456438138176896E-3</v>
      </c>
      <c r="AD433" s="1">
        <f>(Table2[[#This Row],[Day High]]/Table2[[#This Row],[Close Price]])-1</f>
        <v>2.7014531043593193E-2</v>
      </c>
      <c r="AE433" s="1">
        <f>(Table2[[#This Row],[Close Price]]/Table2[[#This Row],[Current Week Low]])-1</f>
        <v>5.1118635066056406E-3</v>
      </c>
      <c r="AF433" s="1">
        <f>(Table2[[#This Row],[Current Week High]]/Table2[[#This Row],[Close Price]])-1</f>
        <v>2.7014531043593193E-2</v>
      </c>
      <c r="AG433" s="1">
        <f>(Table2[[#This Row],[Close Price]]/Table2[[#This Row],[Current Month Low]])-1</f>
        <v>5.1118635066056406E-3</v>
      </c>
      <c r="AH433" s="1">
        <f>(Table2[[#This Row],[Current Month High]]/Table2[[#This Row],[Close Price]])-1</f>
        <v>2.7014531043593193E-2</v>
      </c>
      <c r="AI433">
        <v>21.664464993394901</v>
      </c>
      <c r="AJ433">
        <v>33.368569415080998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-0.04</v>
      </c>
      <c r="AM433" t="s">
        <v>3218</v>
      </c>
      <c r="AN433">
        <v>6.87</v>
      </c>
      <c r="AO433" t="s">
        <v>3217</v>
      </c>
      <c r="AP433">
        <v>2.2510759871612E-2</v>
      </c>
      <c r="AQ433">
        <f>(Table2[[#This Row],[Sharpe Ratio]]-AVERAGE(Table2[Sharpe Ratio]))/_xlfn.STDEV.P(Table2[Sharpe Ratio])</f>
        <v>-0.43152931061423172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485</v>
      </c>
      <c r="AT433">
        <f>_xlfn.RANK.AVG(Table2[[#This Row],[6M Return vs Nifty Z-Score]],Table2[6M Return vs Nifty Z-Score])</f>
        <v>298</v>
      </c>
      <c r="AU433">
        <f>_xlfn.RANK.AVG(Table2[[#This Row],[Sharpe Ratio Z-Score]],Table2[Sharpe Ratio Z-Score])</f>
        <v>454</v>
      </c>
      <c r="AV433">
        <f>(Table2[[#This Row],[Rank 1Y]]+Table2[[#This Row],[Rank 6M]]+Table2[[#This Row],[Rank Sharpe]])/3</f>
        <v>412.33333333333331</v>
      </c>
    </row>
    <row r="434" spans="1:48" x14ac:dyDescent="0.3">
      <c r="A434" t="s">
        <v>591</v>
      </c>
      <c r="B434" t="s">
        <v>592</v>
      </c>
      <c r="C434" t="s">
        <v>3183</v>
      </c>
      <c r="D434" t="s">
        <v>114</v>
      </c>
      <c r="E434">
        <v>33740.593924740002</v>
      </c>
      <c r="F434">
        <v>316.3</v>
      </c>
      <c r="G434">
        <v>15.402890000637599</v>
      </c>
      <c r="H434">
        <f>(Table2[[#This Row],[1Y Return vs Nifty]]-AVERAGE(Table2[1Y Return vs Nifty]))/_xlfn.STDEV.P(Table2[1Y Return vs Nifty])</f>
        <v>-2.3240918367066959E-2</v>
      </c>
      <c r="I434">
        <v>1.6895022124113901</v>
      </c>
      <c r="J434">
        <f>(Table2[[#This Row],[1M Return vs Nifty]]-AVERAGE(Table2[1M Return vs Nifty]))/_xlfn.STDEV.P(Table2[1M Return vs Nifty])</f>
        <v>0.2624026174981135</v>
      </c>
      <c r="K434">
        <v>2.8967647040653999</v>
      </c>
      <c r="L434">
        <f>(Table2[[#This Row],[6M Return vs Nifty]]-AVERAGE(Table2[6M Return vs Nifty]))/_xlfn.STDEV.P(Table2[6M Return vs Nifty])</f>
        <v>-0.1595648389258674</v>
      </c>
      <c r="M434">
        <v>5.7623749460990599</v>
      </c>
      <c r="N434">
        <f>(Table2[[#This Row],[1W Return vs Nifty]]-AVERAGE(Table2[1W Return vs Nifty]))/_xlfn.STDEV.P(Table2[1W Return vs Nifty])</f>
        <v>0.74198381551035064</v>
      </c>
      <c r="O434">
        <v>306.35000000000002</v>
      </c>
      <c r="P434">
        <v>311.53106935527398</v>
      </c>
      <c r="Q434">
        <v>295.771259605642</v>
      </c>
      <c r="R434">
        <v>64.2271120172406</v>
      </c>
      <c r="S434" s="1">
        <f>(Table2[[#This Row],[Close Price]]-Table2[[#This Row],[20D EMA]])/Table2[[#This Row],[20D EMA]]</f>
        <v>3.2479190468418434E-2</v>
      </c>
      <c r="T434" s="1">
        <f>(Table2[[#This Row],[Close Price]]-Table2[[#This Row],[50D EMA]])/Table2[[#This Row],[50D EMA]]</f>
        <v>1.5308041841847489E-2</v>
      </c>
      <c r="U434" s="1">
        <f>(Table2[[#This Row],[Close Price]]-Table2[[#This Row],[200D EMA]])/Table2[[#This Row],[200D EMA]]</f>
        <v>6.9407488820007079E-2</v>
      </c>
      <c r="V434">
        <v>0.93337310002783003</v>
      </c>
      <c r="W434">
        <v>314.2</v>
      </c>
      <c r="X434">
        <v>320.89999999999998</v>
      </c>
      <c r="Y434">
        <v>310.05</v>
      </c>
      <c r="Z434">
        <v>325.3</v>
      </c>
      <c r="AA434">
        <v>310.05</v>
      </c>
      <c r="AB434">
        <v>325.3</v>
      </c>
      <c r="AC434" s="1">
        <f>(Table2[[#This Row],[Close Price]]/Table2[[#This Row],[Day Low]])-1</f>
        <v>6.6836409929982299E-3</v>
      </c>
      <c r="AD434" s="1">
        <f>(Table2[[#This Row],[Day High]]/Table2[[#This Row],[Close Price]])-1</f>
        <v>1.4543155232374261E-2</v>
      </c>
      <c r="AE434" s="1">
        <f>(Table2[[#This Row],[Close Price]]/Table2[[#This Row],[Current Week Low]])-1</f>
        <v>2.015803902596347E-2</v>
      </c>
      <c r="AF434" s="1">
        <f>(Table2[[#This Row],[Current Week High]]/Table2[[#This Row],[Close Price]])-1</f>
        <v>2.8453999367688887E-2</v>
      </c>
      <c r="AG434" s="1">
        <f>(Table2[[#This Row],[Close Price]]/Table2[[#This Row],[Current Month Low]])-1</f>
        <v>2.015803902596347E-2</v>
      </c>
      <c r="AH434" s="1">
        <f>(Table2[[#This Row],[Current Month High]]/Table2[[#This Row],[Close Price]])-1</f>
        <v>2.8453999367688887E-2</v>
      </c>
      <c r="AI434">
        <v>15.207081884287</v>
      </c>
      <c r="AJ434">
        <v>59.144654088050302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0.05</v>
      </c>
      <c r="AM434" t="s">
        <v>3217</v>
      </c>
      <c r="AN434">
        <v>9.0299999999999994</v>
      </c>
      <c r="AO434" t="s">
        <v>3217</v>
      </c>
      <c r="AP434">
        <v>-5.2738750402939998E-3</v>
      </c>
      <c r="AQ434">
        <f>(Table2[[#This Row],[Sharpe Ratio]]-AVERAGE(Table2[Sharpe Ratio]))/_xlfn.STDEV.P(Table2[Sharpe Ratio])</f>
        <v>-0.75492629535425027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313</v>
      </c>
      <c r="AT434">
        <f>_xlfn.RANK.AVG(Table2[[#This Row],[6M Return vs Nifty Z-Score]],Table2[6M Return vs Nifty Z-Score])</f>
        <v>351</v>
      </c>
      <c r="AU434">
        <f>_xlfn.RANK.AVG(Table2[[#This Row],[Sharpe Ratio Z-Score]],Table2[Sharpe Ratio Z-Score])</f>
        <v>576</v>
      </c>
      <c r="AV434">
        <f>(Table2[[#This Row],[Rank 1Y]]+Table2[[#This Row],[Rank 6M]]+Table2[[#This Row],[Rank Sharpe]])/3</f>
        <v>413.33333333333331</v>
      </c>
    </row>
    <row r="435" spans="1:48" x14ac:dyDescent="0.3">
      <c r="A435" t="s">
        <v>1901</v>
      </c>
      <c r="B435" t="s">
        <v>1902</v>
      </c>
      <c r="C435" t="s">
        <v>3187</v>
      </c>
      <c r="D435" t="s">
        <v>94</v>
      </c>
      <c r="E435">
        <v>4001.6610002459902</v>
      </c>
      <c r="F435">
        <v>234.01</v>
      </c>
      <c r="G435">
        <v>22.631290000268798</v>
      </c>
      <c r="H435">
        <f>(Table2[[#This Row],[1Y Return vs Nifty]]-AVERAGE(Table2[1Y Return vs Nifty]))/_xlfn.STDEV.P(Table2[1Y Return vs Nifty])</f>
        <v>0.11787206986525556</v>
      </c>
      <c r="I435">
        <v>-3.2212866329598602</v>
      </c>
      <c r="J435">
        <f>(Table2[[#This Row],[1M Return vs Nifty]]-AVERAGE(Table2[1M Return vs Nifty]))/_xlfn.STDEV.P(Table2[1M Return vs Nifty])</f>
        <v>-0.25749317743392586</v>
      </c>
      <c r="K435">
        <v>-21.4196584017653</v>
      </c>
      <c r="L435">
        <f>(Table2[[#This Row],[6M Return vs Nifty]]-AVERAGE(Table2[6M Return vs Nifty]))/_xlfn.STDEV.P(Table2[6M Return vs Nifty])</f>
        <v>-0.91852886019752411</v>
      </c>
      <c r="M435">
        <v>4.5369126592131703</v>
      </c>
      <c r="N435">
        <f>(Table2[[#This Row],[1W Return vs Nifty]]-AVERAGE(Table2[1W Return vs Nifty]))/_xlfn.STDEV.P(Table2[1W Return vs Nifty])</f>
        <v>0.50026371004800851</v>
      </c>
      <c r="O435">
        <v>228.41</v>
      </c>
      <c r="P435">
        <v>239.403884481381</v>
      </c>
      <c r="Q435">
        <v>246.12293520758101</v>
      </c>
      <c r="R435">
        <v>63.920460801491899</v>
      </c>
      <c r="S435" s="1">
        <f>(Table2[[#This Row],[Close Price]]-Table2[[#This Row],[20D EMA]])/Table2[[#This Row],[20D EMA]]</f>
        <v>2.4517315353968717E-2</v>
      </c>
      <c r="T435" s="1">
        <f>(Table2[[#This Row],[Close Price]]-Table2[[#This Row],[50D EMA]])/Table2[[#This Row],[50D EMA]]</f>
        <v>-2.2530480209482579E-2</v>
      </c>
      <c r="U435" s="1">
        <f>(Table2[[#This Row],[Close Price]]-Table2[[#This Row],[200D EMA]])/Table2[[#This Row],[200D EMA]]</f>
        <v>-4.9214979487242516E-2</v>
      </c>
      <c r="V435">
        <v>0.814947155671785</v>
      </c>
      <c r="W435">
        <v>233.35</v>
      </c>
      <c r="X435">
        <v>239.57</v>
      </c>
      <c r="Y435">
        <v>227.35</v>
      </c>
      <c r="Z435">
        <v>239.57</v>
      </c>
      <c r="AA435">
        <v>227.35</v>
      </c>
      <c r="AB435">
        <v>239.57</v>
      </c>
      <c r="AC435" s="1">
        <f>(Table2[[#This Row],[Close Price]]/Table2[[#This Row],[Day Low]])-1</f>
        <v>2.8283694021855599E-3</v>
      </c>
      <c r="AD435" s="1">
        <f>(Table2[[#This Row],[Day High]]/Table2[[#This Row],[Close Price]])-1</f>
        <v>2.3759668390239685E-2</v>
      </c>
      <c r="AE435" s="1">
        <f>(Table2[[#This Row],[Close Price]]/Table2[[#This Row],[Current Week Low]])-1</f>
        <v>2.9294040026391022E-2</v>
      </c>
      <c r="AF435" s="1">
        <f>(Table2[[#This Row],[Current Week High]]/Table2[[#This Row],[Close Price]])-1</f>
        <v>2.3759668390239685E-2</v>
      </c>
      <c r="AG435" s="1">
        <f>(Table2[[#This Row],[Close Price]]/Table2[[#This Row],[Current Month Low]])-1</f>
        <v>2.9294040026391022E-2</v>
      </c>
      <c r="AH435" s="1">
        <f>(Table2[[#This Row],[Current Month High]]/Table2[[#This Row],[Close Price]])-1</f>
        <v>2.3759668390239685E-2</v>
      </c>
      <c r="AI435">
        <v>36.938592367847498</v>
      </c>
      <c r="AJ435">
        <v>46.210559200249897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0</v>
      </c>
      <c r="AM435">
        <v>0</v>
      </c>
      <c r="AN435">
        <v>8.08</v>
      </c>
      <c r="AO435" t="s">
        <v>3217</v>
      </c>
      <c r="AP435">
        <v>7.1251302238313996E-2</v>
      </c>
      <c r="AQ435">
        <f>(Table2[[#This Row],[Sharpe Ratio]]-AVERAGE(Table2[Sharpe Ratio]))/_xlfn.STDEV.P(Table2[Sharpe Ratio])</f>
        <v>0.13578224434991659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272</v>
      </c>
      <c r="AT435">
        <f>_xlfn.RANK.AVG(Table2[[#This Row],[6M Return vs Nifty Z-Score]],Table2[6M Return vs Nifty Z-Score])</f>
        <v>655</v>
      </c>
      <c r="AU435">
        <f>_xlfn.RANK.AVG(Table2[[#This Row],[Sharpe Ratio Z-Score]],Table2[Sharpe Ratio Z-Score])</f>
        <v>313</v>
      </c>
      <c r="AV435">
        <f>(Table2[[#This Row],[Rank 1Y]]+Table2[[#This Row],[Rank 6M]]+Table2[[#This Row],[Rank Sharpe]])/3</f>
        <v>413.33333333333331</v>
      </c>
    </row>
    <row r="436" spans="1:48" x14ac:dyDescent="0.3">
      <c r="A436" t="s">
        <v>644</v>
      </c>
      <c r="B436" t="s">
        <v>645</v>
      </c>
      <c r="C436" t="s">
        <v>3171</v>
      </c>
      <c r="D436" t="s">
        <v>488</v>
      </c>
      <c r="E436">
        <v>28549.606911170002</v>
      </c>
      <c r="F436">
        <v>878.3</v>
      </c>
      <c r="G436">
        <v>4.9186624361642401</v>
      </c>
      <c r="H436">
        <f>(Table2[[#This Row],[1Y Return vs Nifty]]-AVERAGE(Table2[1Y Return vs Nifty]))/_xlfn.STDEV.P(Table2[1Y Return vs Nifty])</f>
        <v>-0.22791424593693088</v>
      </c>
      <c r="I436">
        <v>0.29632185834348701</v>
      </c>
      <c r="J436">
        <f>(Table2[[#This Row],[1M Return vs Nifty]]-AVERAGE(Table2[1M Return vs Nifty]))/_xlfn.STDEV.P(Table2[1M Return vs Nifty])</f>
        <v>0.11490928588306304</v>
      </c>
      <c r="K436">
        <v>13.009217189836299</v>
      </c>
      <c r="L436">
        <f>(Table2[[#This Row],[6M Return vs Nifty]]-AVERAGE(Table2[6M Return vs Nifty]))/_xlfn.STDEV.P(Table2[6M Return vs Nifty])</f>
        <v>0.1560649545727866</v>
      </c>
      <c r="M436">
        <v>-1.7004363954169499</v>
      </c>
      <c r="N436">
        <f>(Table2[[#This Row],[1W Return vs Nifty]]-AVERAGE(Table2[1W Return vs Nifty]))/_xlfn.STDEV.P(Table2[1W Return vs Nifty])</f>
        <v>-0.73004152857499194</v>
      </c>
      <c r="O436">
        <v>861.36</v>
      </c>
      <c r="P436">
        <v>852.62750968758098</v>
      </c>
      <c r="Q436">
        <v>792.91135183126005</v>
      </c>
      <c r="R436">
        <v>68.523142356069897</v>
      </c>
      <c r="S436" s="1">
        <f>(Table2[[#This Row],[Close Price]]-Table2[[#This Row],[20D EMA]])/Table2[[#This Row],[20D EMA]]</f>
        <v>1.9666573790285063E-2</v>
      </c>
      <c r="T436" s="1">
        <f>(Table2[[#This Row],[Close Price]]-Table2[[#This Row],[50D EMA]])/Table2[[#This Row],[50D EMA]]</f>
        <v>3.0109854562194296E-2</v>
      </c>
      <c r="U436" s="1">
        <f>(Table2[[#This Row],[Close Price]]-Table2[[#This Row],[200D EMA]])/Table2[[#This Row],[200D EMA]]</f>
        <v>0.1076900311384513</v>
      </c>
      <c r="V436">
        <v>0.415258318847674</v>
      </c>
      <c r="W436">
        <v>866.2</v>
      </c>
      <c r="X436">
        <v>885</v>
      </c>
      <c r="Y436">
        <v>864.65</v>
      </c>
      <c r="Z436">
        <v>885</v>
      </c>
      <c r="AA436">
        <v>864.65</v>
      </c>
      <c r="AB436">
        <v>885</v>
      </c>
      <c r="AC436" s="1">
        <f>(Table2[[#This Row],[Close Price]]/Table2[[#This Row],[Day Low]])-1</f>
        <v>1.3969060263218536E-2</v>
      </c>
      <c r="AD436" s="1">
        <f>(Table2[[#This Row],[Day High]]/Table2[[#This Row],[Close Price]])-1</f>
        <v>7.6283729932824507E-3</v>
      </c>
      <c r="AE436" s="1">
        <f>(Table2[[#This Row],[Close Price]]/Table2[[#This Row],[Current Week Low]])-1</f>
        <v>1.5786734516856527E-2</v>
      </c>
      <c r="AF436" s="1">
        <f>(Table2[[#This Row],[Current Week High]]/Table2[[#This Row],[Close Price]])-1</f>
        <v>7.6283729932824507E-3</v>
      </c>
      <c r="AG436" s="1">
        <f>(Table2[[#This Row],[Close Price]]/Table2[[#This Row],[Current Month Low]])-1</f>
        <v>1.5786734516856527E-2</v>
      </c>
      <c r="AH436" s="1">
        <f>(Table2[[#This Row],[Current Month High]]/Table2[[#This Row],[Close Price]])-1</f>
        <v>7.6283729932824507E-3</v>
      </c>
      <c r="AI436">
        <v>5.0267562336331499</v>
      </c>
      <c r="AJ436">
        <v>30.6896808273194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0.03</v>
      </c>
      <c r="AM436" t="s">
        <v>3217</v>
      </c>
      <c r="AN436">
        <v>4.4400000000000004</v>
      </c>
      <c r="AO436" t="s">
        <v>3217</v>
      </c>
      <c r="AP436">
        <v>-2.5370759062350999E-2</v>
      </c>
      <c r="AQ436">
        <f>(Table2[[#This Row],[Sharpe Ratio]]-AVERAGE(Table2[Sharpe Ratio]))/_xlfn.STDEV.P(Table2[Sharpe Ratio])</f>
        <v>-0.98884233261764032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-1.6758238666737135</v>
      </c>
      <c r="AS436">
        <f>_xlfn.RANK.AVG(Table2[[#This Row],[1Y Return vs Nifty Z-Score]],Table2[1Y Return vs Nifty Z-Score])</f>
        <v>381</v>
      </c>
      <c r="AT436">
        <f>_xlfn.RANK.AVG(Table2[[#This Row],[6M Return vs Nifty Z-Score]],Table2[6M Return vs Nifty Z-Score])</f>
        <v>241</v>
      </c>
      <c r="AU436">
        <f>_xlfn.RANK.AVG(Table2[[#This Row],[Sharpe Ratio Z-Score]],Table2[Sharpe Ratio Z-Score])</f>
        <v>619</v>
      </c>
      <c r="AV436">
        <f>(Table2[[#This Row],[Rank 1Y]]+Table2[[#This Row],[Rank 6M]]+Table2[[#This Row],[Rank Sharpe]])/3</f>
        <v>413.66666666666669</v>
      </c>
    </row>
    <row r="437" spans="1:48" x14ac:dyDescent="0.3">
      <c r="A437" t="s">
        <v>1464</v>
      </c>
      <c r="B437" t="s">
        <v>1465</v>
      </c>
      <c r="C437" t="s">
        <v>3174</v>
      </c>
      <c r="D437" t="s">
        <v>46</v>
      </c>
      <c r="E437">
        <v>7321.714672825</v>
      </c>
      <c r="F437">
        <v>500.75</v>
      </c>
      <c r="G437">
        <v>3.91078805655245</v>
      </c>
      <c r="H437">
        <f>(Table2[[#This Row],[1Y Return vs Nifty]]-AVERAGE(Table2[1Y Return vs Nifty]))/_xlfn.STDEV.P(Table2[1Y Return vs Nifty])</f>
        <v>-0.24758999236450466</v>
      </c>
      <c r="I437">
        <v>-2.9871376665987301</v>
      </c>
      <c r="J437">
        <f>(Table2[[#This Row],[1M Return vs Nifty]]-AVERAGE(Table2[1M Return vs Nifty]))/_xlfn.STDEV.P(Table2[1M Return vs Nifty])</f>
        <v>-0.2327042755218478</v>
      </c>
      <c r="K437">
        <v>12.307487594396401</v>
      </c>
      <c r="L437">
        <f>(Table2[[#This Row],[6M Return vs Nifty]]-AVERAGE(Table2[6M Return vs Nifty]))/_xlfn.STDEV.P(Table2[6M Return vs Nifty])</f>
        <v>0.1341625755393879</v>
      </c>
      <c r="M437">
        <v>9.6218581049926897</v>
      </c>
      <c r="N437">
        <f>(Table2[[#This Row],[1W Return vs Nifty]]-AVERAGE(Table2[1W Return vs Nifty]))/_xlfn.STDEV.P(Table2[1W Return vs Nifty])</f>
        <v>1.5032595285056465</v>
      </c>
      <c r="O437">
        <v>473.65</v>
      </c>
      <c r="P437">
        <v>488.00297115750999</v>
      </c>
      <c r="Q437">
        <v>472.72041508773401</v>
      </c>
      <c r="R437">
        <v>68.666316850935402</v>
      </c>
      <c r="S437" s="1">
        <f>(Table2[[#This Row],[Close Price]]-Table2[[#This Row],[20D EMA]])/Table2[[#This Row],[20D EMA]]</f>
        <v>5.7215243323128946E-2</v>
      </c>
      <c r="T437" s="1">
        <f>(Table2[[#This Row],[Close Price]]-Table2[[#This Row],[50D EMA]])/Table2[[#This Row],[50D EMA]]</f>
        <v>2.6120801707938214E-2</v>
      </c>
      <c r="U437" s="1">
        <f>(Table2[[#This Row],[Close Price]]-Table2[[#This Row],[200D EMA]])/Table2[[#This Row],[200D EMA]]</f>
        <v>5.9294212853201758E-2</v>
      </c>
      <c r="V437">
        <v>0.97631399131201502</v>
      </c>
      <c r="W437">
        <v>493.55</v>
      </c>
      <c r="X437">
        <v>501.95</v>
      </c>
      <c r="Y437">
        <v>476.55</v>
      </c>
      <c r="Z437">
        <v>501.95</v>
      </c>
      <c r="AA437">
        <v>476.55</v>
      </c>
      <c r="AB437">
        <v>501.95</v>
      </c>
      <c r="AC437" s="1">
        <f>(Table2[[#This Row],[Close Price]]/Table2[[#This Row],[Day Low]])-1</f>
        <v>1.4588187620301785E-2</v>
      </c>
      <c r="AD437" s="1">
        <f>(Table2[[#This Row],[Day High]]/Table2[[#This Row],[Close Price]])-1</f>
        <v>2.3964053919121042E-3</v>
      </c>
      <c r="AE437" s="1">
        <f>(Table2[[#This Row],[Close Price]]/Table2[[#This Row],[Current Week Low]])-1</f>
        <v>5.0781659846815597E-2</v>
      </c>
      <c r="AF437" s="1">
        <f>(Table2[[#This Row],[Current Week High]]/Table2[[#This Row],[Close Price]])-1</f>
        <v>2.3964053919121042E-3</v>
      </c>
      <c r="AG437" s="1">
        <f>(Table2[[#This Row],[Close Price]]/Table2[[#This Row],[Current Month Low]])-1</f>
        <v>5.0781659846815597E-2</v>
      </c>
      <c r="AH437" s="1">
        <f>(Table2[[#This Row],[Current Month High]]/Table2[[#This Row],[Close Price]])-1</f>
        <v>2.3964053919121042E-3</v>
      </c>
      <c r="AI437">
        <v>17.4238642036944</v>
      </c>
      <c r="AJ437">
        <v>46.782940055693899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-0.05</v>
      </c>
      <c r="AM437" t="s">
        <v>3218</v>
      </c>
      <c r="AN437">
        <v>4.92</v>
      </c>
      <c r="AO437" t="s">
        <v>3217</v>
      </c>
      <c r="AP437">
        <v>-1.9956220199704999E-2</v>
      </c>
      <c r="AQ437">
        <f>(Table2[[#This Row],[Sharpe Ratio]]-AVERAGE(Table2[Sharpe Ratio]))/_xlfn.STDEV.P(Table2[Sharpe Ratio])</f>
        <v>-0.92582025053920991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387</v>
      </c>
      <c r="AT437">
        <f>_xlfn.RANK.AVG(Table2[[#This Row],[6M Return vs Nifty Z-Score]],Table2[6M Return vs Nifty Z-Score])</f>
        <v>245</v>
      </c>
      <c r="AU437">
        <f>_xlfn.RANK.AVG(Table2[[#This Row],[Sharpe Ratio Z-Score]],Table2[Sharpe Ratio Z-Score])</f>
        <v>609</v>
      </c>
      <c r="AV437">
        <f>(Table2[[#This Row],[Rank 1Y]]+Table2[[#This Row],[Rank 6M]]+Table2[[#This Row],[Rank Sharpe]])/3</f>
        <v>413.66666666666669</v>
      </c>
    </row>
    <row r="438" spans="1:48" x14ac:dyDescent="0.3">
      <c r="A438" t="s">
        <v>244</v>
      </c>
      <c r="B438" t="s">
        <v>245</v>
      </c>
      <c r="C438" t="s">
        <v>3171</v>
      </c>
      <c r="D438" t="s">
        <v>54</v>
      </c>
      <c r="E438">
        <v>105399.6333665</v>
      </c>
      <c r="F438">
        <v>1253.6500000000001</v>
      </c>
      <c r="G438">
        <v>-11.5377187534885</v>
      </c>
      <c r="H438">
        <f>(Table2[[#This Row],[1Y Return vs Nifty]]-AVERAGE(Table2[1Y Return vs Nifty]))/_xlfn.STDEV.P(Table2[1Y Return vs Nifty])</f>
        <v>-0.54917609161240022</v>
      </c>
      <c r="I438">
        <v>-3.4260328724102198</v>
      </c>
      <c r="J438">
        <f>(Table2[[#This Row],[1M Return vs Nifty]]-AVERAGE(Table2[1M Return vs Nifty]))/_xlfn.STDEV.P(Table2[1M Return vs Nifty])</f>
        <v>-0.27916926904978173</v>
      </c>
      <c r="K438">
        <v>-7.8452122218444797</v>
      </c>
      <c r="L438">
        <f>(Table2[[#This Row],[6M Return vs Nifty]]-AVERAGE(Table2[6M Return vs Nifty]))/_xlfn.STDEV.P(Table2[6M Return vs Nifty])</f>
        <v>-0.49484334467538299</v>
      </c>
      <c r="M438">
        <v>-0.44103975631422498</v>
      </c>
      <c r="N438">
        <f>(Table2[[#This Row],[1W Return vs Nifty]]-AVERAGE(Table2[1W Return vs Nifty]))/_xlfn.STDEV.P(Table2[1W Return vs Nifty])</f>
        <v>-0.4816279366753855</v>
      </c>
      <c r="O438">
        <v>1267.29</v>
      </c>
      <c r="P438">
        <v>1335.6535042517701</v>
      </c>
      <c r="Q438">
        <v>1324.88510446338</v>
      </c>
      <c r="R438">
        <v>49.774266998677398</v>
      </c>
      <c r="S438" s="1">
        <f>(Table2[[#This Row],[Close Price]]-Table2[[#This Row],[20D EMA]])/Table2[[#This Row],[20D EMA]]</f>
        <v>-1.0763124462435492E-2</v>
      </c>
      <c r="T438" s="1">
        <f>(Table2[[#This Row],[Close Price]]-Table2[[#This Row],[50D EMA]])/Table2[[#This Row],[50D EMA]]</f>
        <v>-6.1395791641117393E-2</v>
      </c>
      <c r="U438" s="1">
        <f>(Table2[[#This Row],[Close Price]]-Table2[[#This Row],[200D EMA]])/Table2[[#This Row],[200D EMA]]</f>
        <v>-5.3767005322497279E-2</v>
      </c>
      <c r="V438">
        <v>1.55440248818009</v>
      </c>
      <c r="W438">
        <v>1247.3499999999999</v>
      </c>
      <c r="X438">
        <v>1285.55</v>
      </c>
      <c r="Y438">
        <v>1233.1500000000001</v>
      </c>
      <c r="Z438">
        <v>1285.55</v>
      </c>
      <c r="AA438">
        <v>1233.1500000000001</v>
      </c>
      <c r="AB438">
        <v>1285.55</v>
      </c>
      <c r="AC438" s="1">
        <f>(Table2[[#This Row],[Close Price]]/Table2[[#This Row],[Day Low]])-1</f>
        <v>5.0507074998999979E-3</v>
      </c>
      <c r="AD438" s="1">
        <f>(Table2[[#This Row],[Day High]]/Table2[[#This Row],[Close Price]])-1</f>
        <v>2.5445698560204066E-2</v>
      </c>
      <c r="AE438" s="1">
        <f>(Table2[[#This Row],[Close Price]]/Table2[[#This Row],[Current Week Low]])-1</f>
        <v>1.6624092770546994E-2</v>
      </c>
      <c r="AF438" s="1">
        <f>(Table2[[#This Row],[Current Week High]]/Table2[[#This Row],[Close Price]])-1</f>
        <v>2.5445698560204066E-2</v>
      </c>
      <c r="AG438" s="1">
        <f>(Table2[[#This Row],[Close Price]]/Table2[[#This Row],[Current Month Low]])-1</f>
        <v>1.6624092770546994E-2</v>
      </c>
      <c r="AH438" s="1">
        <f>(Table2[[#This Row],[Current Month High]]/Table2[[#This Row],[Close Price]])-1</f>
        <v>2.5445698560204066E-2</v>
      </c>
      <c r="AI438">
        <v>31.775216368204799</v>
      </c>
      <c r="AJ438">
        <v>23.976463607594901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-0.22</v>
      </c>
      <c r="AM438" t="s">
        <v>3218</v>
      </c>
      <c r="AN438">
        <v>4.03</v>
      </c>
      <c r="AO438" t="s">
        <v>3217</v>
      </c>
      <c r="AP438">
        <v>9.7246918032943996E-2</v>
      </c>
      <c r="AQ438">
        <f>(Table2[[#This Row],[Sharpe Ratio]]-AVERAGE(Table2[Sharpe Ratio]))/_xlfn.STDEV.P(Table2[Sharpe Ratio])</f>
        <v>0.43835608745054705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509</v>
      </c>
      <c r="AT438">
        <f>_xlfn.RANK.AVG(Table2[[#This Row],[6M Return vs Nifty Z-Score]],Table2[6M Return vs Nifty Z-Score])</f>
        <v>498</v>
      </c>
      <c r="AU438">
        <f>_xlfn.RANK.AVG(Table2[[#This Row],[Sharpe Ratio Z-Score]],Table2[Sharpe Ratio Z-Score])</f>
        <v>235</v>
      </c>
      <c r="AV438">
        <f>(Table2[[#This Row],[Rank 1Y]]+Table2[[#This Row],[Rank 6M]]+Table2[[#This Row],[Rank Sharpe]])/3</f>
        <v>414</v>
      </c>
    </row>
    <row r="439" spans="1:48" x14ac:dyDescent="0.3">
      <c r="A439" t="s">
        <v>533</v>
      </c>
      <c r="B439" t="s">
        <v>534</v>
      </c>
      <c r="C439" t="s">
        <v>3170</v>
      </c>
      <c r="D439" t="s">
        <v>21</v>
      </c>
      <c r="E439">
        <v>38842.396064430002</v>
      </c>
      <c r="F439">
        <v>1430.7</v>
      </c>
      <c r="G439">
        <v>-25.114199101663999</v>
      </c>
      <c r="H439">
        <f>(Table2[[#This Row],[1Y Return vs Nifty]]-AVERAGE(Table2[1Y Return vs Nifty]))/_xlfn.STDEV.P(Table2[1Y Return vs Nifty])</f>
        <v>-0.81421644794384207</v>
      </c>
      <c r="I439">
        <v>-6.4497100850254903</v>
      </c>
      <c r="J439">
        <f>(Table2[[#This Row],[1M Return vs Nifty]]-AVERAGE(Table2[1M Return vs Nifty]))/_xlfn.STDEV.P(Table2[1M Return vs Nifty])</f>
        <v>-0.59928017537641443</v>
      </c>
      <c r="K439">
        <v>-6.0639651571544899</v>
      </c>
      <c r="L439">
        <f>(Table2[[#This Row],[6M Return vs Nifty]]-AVERAGE(Table2[6M Return vs Nifty]))/_xlfn.STDEV.P(Table2[6M Return vs Nifty])</f>
        <v>-0.43924707423660758</v>
      </c>
      <c r="M439">
        <v>-3.7877898504992298</v>
      </c>
      <c r="N439">
        <f>(Table2[[#This Row],[1W Return vs Nifty]]-AVERAGE(Table2[1W Return vs Nifty]))/_xlfn.STDEV.P(Table2[1W Return vs Nifty])</f>
        <v>-1.1417680277901043</v>
      </c>
      <c r="O439">
        <v>1401.1</v>
      </c>
      <c r="P439">
        <v>1499.47967782657</v>
      </c>
      <c r="Q439">
        <v>1546.5799071072299</v>
      </c>
      <c r="R439">
        <v>60.004461387737003</v>
      </c>
      <c r="S439" s="1">
        <f>(Table2[[#This Row],[Close Price]]-Table2[[#This Row],[20D EMA]])/Table2[[#This Row],[20D EMA]]</f>
        <v>2.1126257940189949E-2</v>
      </c>
      <c r="T439" s="1">
        <f>(Table2[[#This Row],[Close Price]]-Table2[[#This Row],[50D EMA]])/Table2[[#This Row],[50D EMA]]</f>
        <v>-4.5869029666519422E-2</v>
      </c>
      <c r="U439" s="1">
        <f>(Table2[[#This Row],[Close Price]]-Table2[[#This Row],[200D EMA]])/Table2[[#This Row],[200D EMA]]</f>
        <v>-7.4926556704060107E-2</v>
      </c>
      <c r="V439">
        <v>1.3238315513221499</v>
      </c>
      <c r="W439">
        <v>1365.75</v>
      </c>
      <c r="X439">
        <v>1443.9</v>
      </c>
      <c r="Y439">
        <v>1340</v>
      </c>
      <c r="Z439">
        <v>1443.9</v>
      </c>
      <c r="AA439">
        <v>1340</v>
      </c>
      <c r="AB439">
        <v>1443.9</v>
      </c>
      <c r="AC439" s="1">
        <f>(Table2[[#This Row],[Close Price]]/Table2[[#This Row],[Day Low]])-1</f>
        <v>4.7556287753981463E-2</v>
      </c>
      <c r="AD439" s="1">
        <f>(Table2[[#This Row],[Day High]]/Table2[[#This Row],[Close Price]])-1</f>
        <v>9.2262528832041113E-3</v>
      </c>
      <c r="AE439" s="1">
        <f>(Table2[[#This Row],[Close Price]]/Table2[[#This Row],[Current Week Low]])-1</f>
        <v>6.768656716417909E-2</v>
      </c>
      <c r="AF439" s="1">
        <f>(Table2[[#This Row],[Current Week High]]/Table2[[#This Row],[Close Price]])-1</f>
        <v>9.2262528832041113E-3</v>
      </c>
      <c r="AG439" s="1">
        <f>(Table2[[#This Row],[Close Price]]/Table2[[#This Row],[Current Month Low]])-1</f>
        <v>6.768656716417909E-2</v>
      </c>
      <c r="AH439" s="1">
        <f>(Table2[[#This Row],[Current Month High]]/Table2[[#This Row],[Close Price]])-1</f>
        <v>9.2262528832041113E-3</v>
      </c>
      <c r="AI439">
        <v>34.808135877542398</v>
      </c>
      <c r="AJ439">
        <v>11.490356516656901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-0.23</v>
      </c>
      <c r="AM439" t="s">
        <v>3218</v>
      </c>
      <c r="AN439">
        <v>5.36</v>
      </c>
      <c r="AO439" t="s">
        <v>3217</v>
      </c>
      <c r="AP439">
        <v>0.118208451448532</v>
      </c>
      <c r="AQ439">
        <f>(Table2[[#This Row],[Sharpe Ratio]]-AVERAGE(Table2[Sharpe Ratio]))/_xlfn.STDEV.P(Table2[Sharpe Ratio])</f>
        <v>0.68233614058500358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602</v>
      </c>
      <c r="AT439">
        <f>_xlfn.RANK.AVG(Table2[[#This Row],[6M Return vs Nifty Z-Score]],Table2[6M Return vs Nifty Z-Score])</f>
        <v>469</v>
      </c>
      <c r="AU439">
        <f>_xlfn.RANK.AVG(Table2[[#This Row],[Sharpe Ratio Z-Score]],Table2[Sharpe Ratio Z-Score])</f>
        <v>171</v>
      </c>
      <c r="AV439">
        <f>(Table2[[#This Row],[Rank 1Y]]+Table2[[#This Row],[Rank 6M]]+Table2[[#This Row],[Rank Sharpe]])/3</f>
        <v>414</v>
      </c>
    </row>
    <row r="440" spans="1:48" x14ac:dyDescent="0.3">
      <c r="A440" t="s">
        <v>1380</v>
      </c>
      <c r="B440" t="s">
        <v>1381</v>
      </c>
      <c r="C440" t="s">
        <v>3170</v>
      </c>
      <c r="D440" t="s">
        <v>243</v>
      </c>
      <c r="E440">
        <v>8327.3727870000002</v>
      </c>
      <c r="F440">
        <v>706.5</v>
      </c>
      <c r="G440">
        <v>-11.977075914282</v>
      </c>
      <c r="H440">
        <f>(Table2[[#This Row],[1Y Return vs Nifty]]-AVERAGE(Table2[1Y Return vs Nifty]))/_xlfn.STDEV.P(Table2[1Y Return vs Nifty])</f>
        <v>-0.55775323203960447</v>
      </c>
      <c r="I440">
        <v>-10.706920898255101</v>
      </c>
      <c r="J440">
        <f>(Table2[[#This Row],[1M Return vs Nifty]]-AVERAGE(Table2[1M Return vs Nifty]))/_xlfn.STDEV.P(Table2[1M Return vs Nifty])</f>
        <v>-1.0499829177725719</v>
      </c>
      <c r="K440">
        <v>-3.2252538907756101</v>
      </c>
      <c r="L440">
        <f>(Table2[[#This Row],[6M Return vs Nifty]]-AVERAGE(Table2[6M Return vs Nifty]))/_xlfn.STDEV.P(Table2[6M Return vs Nifty])</f>
        <v>-0.35064523881931464</v>
      </c>
      <c r="M440">
        <v>-3.7665424480792602</v>
      </c>
      <c r="N440">
        <f>(Table2[[#This Row],[1W Return vs Nifty]]-AVERAGE(Table2[1W Return vs Nifty]))/_xlfn.STDEV.P(Table2[1W Return vs Nifty])</f>
        <v>-1.1375770180717986</v>
      </c>
      <c r="O440">
        <v>718.33</v>
      </c>
      <c r="P440">
        <v>733.34020924376603</v>
      </c>
      <c r="Q440">
        <v>724.89347441624102</v>
      </c>
      <c r="R440">
        <v>47.119327695786197</v>
      </c>
      <c r="S440" s="1">
        <f>(Table2[[#This Row],[Close Price]]-Table2[[#This Row],[20D EMA]])/Table2[[#This Row],[20D EMA]]</f>
        <v>-1.6468753915331449E-2</v>
      </c>
      <c r="T440" s="1">
        <f>(Table2[[#This Row],[Close Price]]-Table2[[#This Row],[50D EMA]])/Table2[[#This Row],[50D EMA]]</f>
        <v>-3.6599942162511646E-2</v>
      </c>
      <c r="U440" s="1">
        <f>(Table2[[#This Row],[Close Price]]-Table2[[#This Row],[200D EMA]])/Table2[[#This Row],[200D EMA]]</f>
        <v>-2.5374037793695608E-2</v>
      </c>
      <c r="V440">
        <v>0.86504592733986696</v>
      </c>
      <c r="W440">
        <v>691.5</v>
      </c>
      <c r="X440">
        <v>715</v>
      </c>
      <c r="Y440">
        <v>688</v>
      </c>
      <c r="Z440">
        <v>715</v>
      </c>
      <c r="AA440">
        <v>688</v>
      </c>
      <c r="AB440">
        <v>715</v>
      </c>
      <c r="AC440" s="1">
        <f>(Table2[[#This Row],[Close Price]]/Table2[[#This Row],[Day Low]])-1</f>
        <v>2.1691973969631295E-2</v>
      </c>
      <c r="AD440" s="1">
        <f>(Table2[[#This Row],[Day High]]/Table2[[#This Row],[Close Price]])-1</f>
        <v>1.2031139419674375E-2</v>
      </c>
      <c r="AE440" s="1">
        <f>(Table2[[#This Row],[Close Price]]/Table2[[#This Row],[Current Week Low]])-1</f>
        <v>2.6889534883721034E-2</v>
      </c>
      <c r="AF440" s="1">
        <f>(Table2[[#This Row],[Current Week High]]/Table2[[#This Row],[Close Price]])-1</f>
        <v>1.2031139419674375E-2</v>
      </c>
      <c r="AG440" s="1">
        <f>(Table2[[#This Row],[Close Price]]/Table2[[#This Row],[Current Month Low]])-1</f>
        <v>2.6889534883721034E-2</v>
      </c>
      <c r="AH440" s="1">
        <f>(Table2[[#This Row],[Current Month High]]/Table2[[#This Row],[Close Price]])-1</f>
        <v>1.2031139419674375E-2</v>
      </c>
      <c r="AI440">
        <v>30.460014154281598</v>
      </c>
      <c r="AJ440">
        <v>11.1635591220202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-0.06</v>
      </c>
      <c r="AM440" t="s">
        <v>3218</v>
      </c>
      <c r="AN440">
        <v>-1.44</v>
      </c>
      <c r="AO440" t="s">
        <v>3218</v>
      </c>
      <c r="AP440">
        <v>7.4444127802656995E-2</v>
      </c>
      <c r="AQ440">
        <f>(Table2[[#This Row],[Sharpe Ratio]]-AVERAGE(Table2[Sharpe Ratio]))/_xlfn.STDEV.P(Table2[Sharpe Ratio])</f>
        <v>0.17294487627159486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513</v>
      </c>
      <c r="AT440">
        <f>_xlfn.RANK.AVG(Table2[[#This Row],[6M Return vs Nifty Z-Score]],Table2[6M Return vs Nifty Z-Score])</f>
        <v>434</v>
      </c>
      <c r="AU440">
        <f>_xlfn.RANK.AVG(Table2[[#This Row],[Sharpe Ratio Z-Score]],Table2[Sharpe Ratio Z-Score])</f>
        <v>299</v>
      </c>
      <c r="AV440">
        <f>(Table2[[#This Row],[Rank 1Y]]+Table2[[#This Row],[Rank 6M]]+Table2[[#This Row],[Rank Sharpe]])/3</f>
        <v>415.33333333333331</v>
      </c>
    </row>
    <row r="441" spans="1:48" x14ac:dyDescent="0.3">
      <c r="A441" t="s">
        <v>1116</v>
      </c>
      <c r="B441" t="s">
        <v>1117</v>
      </c>
      <c r="C441" t="s">
        <v>3174</v>
      </c>
      <c r="D441" t="s">
        <v>46</v>
      </c>
      <c r="E441">
        <v>11461.730112589001</v>
      </c>
      <c r="F441">
        <v>203.93</v>
      </c>
      <c r="G441">
        <v>8.2370639281764007</v>
      </c>
      <c r="H441">
        <f>(Table2[[#This Row],[1Y Return vs Nifty]]-AVERAGE(Table2[1Y Return vs Nifty]))/_xlfn.STDEV.P(Table2[1Y Return vs Nifty])</f>
        <v>-0.16313233697833351</v>
      </c>
      <c r="I441">
        <v>0.50859686130550896</v>
      </c>
      <c r="J441">
        <f>(Table2[[#This Row],[1M Return vs Nifty]]-AVERAGE(Table2[1M Return vs Nifty]))/_xlfn.STDEV.P(Table2[1M Return vs Nifty])</f>
        <v>0.13738243324983776</v>
      </c>
      <c r="K441">
        <v>-29.290589869414401</v>
      </c>
      <c r="L441">
        <f>(Table2[[#This Row],[6M Return vs Nifty]]-AVERAGE(Table2[6M Return vs Nifty]))/_xlfn.STDEV.P(Table2[6M Return vs Nifty])</f>
        <v>-1.1641963159677016</v>
      </c>
      <c r="M441">
        <v>6.8088731890364897</v>
      </c>
      <c r="N441">
        <f>(Table2[[#This Row],[1W Return vs Nifty]]-AVERAGE(Table2[1W Return vs Nifty]))/_xlfn.STDEV.P(Table2[1W Return vs Nifty])</f>
        <v>0.94840360366377086</v>
      </c>
      <c r="O441">
        <v>191.61</v>
      </c>
      <c r="P441">
        <v>196.28181149782799</v>
      </c>
      <c r="Q441">
        <v>207.29791501446101</v>
      </c>
      <c r="R441">
        <v>70.174068416252396</v>
      </c>
      <c r="S441" s="1">
        <f>(Table2[[#This Row],[Close Price]]-Table2[[#This Row],[20D EMA]])/Table2[[#This Row],[20D EMA]]</f>
        <v>6.4297270497364403E-2</v>
      </c>
      <c r="T441" s="1">
        <f>(Table2[[#This Row],[Close Price]]-Table2[[#This Row],[50D EMA]])/Table2[[#This Row],[50D EMA]]</f>
        <v>3.896534499966469E-2</v>
      </c>
      <c r="U441" s="1">
        <f>(Table2[[#This Row],[Close Price]]-Table2[[#This Row],[200D EMA]])/Table2[[#This Row],[200D EMA]]</f>
        <v>-1.6246738488547078E-2</v>
      </c>
      <c r="V441">
        <v>1.25124879734826</v>
      </c>
      <c r="W441">
        <v>198.5</v>
      </c>
      <c r="X441">
        <v>208.4</v>
      </c>
      <c r="Y441">
        <v>197.51</v>
      </c>
      <c r="Z441">
        <v>208.4</v>
      </c>
      <c r="AA441">
        <v>197.51</v>
      </c>
      <c r="AB441">
        <v>208.4</v>
      </c>
      <c r="AC441" s="1">
        <f>(Table2[[#This Row],[Close Price]]/Table2[[#This Row],[Day Low]])-1</f>
        <v>2.7355163727959653E-2</v>
      </c>
      <c r="AD441" s="1">
        <f>(Table2[[#This Row],[Day High]]/Table2[[#This Row],[Close Price]])-1</f>
        <v>2.1919286029519869E-2</v>
      </c>
      <c r="AE441" s="1">
        <f>(Table2[[#This Row],[Close Price]]/Table2[[#This Row],[Current Week Low]])-1</f>
        <v>3.2504683307174487E-2</v>
      </c>
      <c r="AF441" s="1">
        <f>(Table2[[#This Row],[Current Week High]]/Table2[[#This Row],[Close Price]])-1</f>
        <v>2.1919286029519869E-2</v>
      </c>
      <c r="AG441" s="1">
        <f>(Table2[[#This Row],[Close Price]]/Table2[[#This Row],[Current Month Low]])-1</f>
        <v>3.2504683307174487E-2</v>
      </c>
      <c r="AH441" s="1">
        <f>(Table2[[#This Row],[Current Month High]]/Table2[[#This Row],[Close Price]])-1</f>
        <v>2.1919286029519869E-2</v>
      </c>
      <c r="AI441">
        <v>49.021723140293197</v>
      </c>
      <c r="AJ441">
        <v>38.3514246947082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-0.05</v>
      </c>
      <c r="AM441" t="s">
        <v>3218</v>
      </c>
      <c r="AN441">
        <v>13.74</v>
      </c>
      <c r="AO441" t="s">
        <v>3217</v>
      </c>
      <c r="AP441">
        <v>0.11205488692757599</v>
      </c>
      <c r="AQ441">
        <f>(Table2[[#This Row],[Sharpe Ratio]]-AVERAGE(Table2[Sharpe Ratio]))/_xlfn.STDEV.P(Table2[Sharpe Ratio])</f>
        <v>0.61071222982317552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361</v>
      </c>
      <c r="AT441">
        <f>_xlfn.RANK.AVG(Table2[[#This Row],[6M Return vs Nifty Z-Score]],Table2[6M Return vs Nifty Z-Score])</f>
        <v>699</v>
      </c>
      <c r="AU441">
        <f>_xlfn.RANK.AVG(Table2[[#This Row],[Sharpe Ratio Z-Score]],Table2[Sharpe Ratio Z-Score])</f>
        <v>188</v>
      </c>
      <c r="AV441">
        <f>(Table2[[#This Row],[Rank 1Y]]+Table2[[#This Row],[Rank 6M]]+Table2[[#This Row],[Rank Sharpe]])/3</f>
        <v>416</v>
      </c>
    </row>
    <row r="442" spans="1:48" x14ac:dyDescent="0.3">
      <c r="A442" t="s">
        <v>1768</v>
      </c>
      <c r="B442" t="s">
        <v>1769</v>
      </c>
      <c r="C442" t="s">
        <v>3183</v>
      </c>
      <c r="D442" t="s">
        <v>1344</v>
      </c>
      <c r="E442">
        <v>4673.239015995</v>
      </c>
      <c r="F442">
        <v>825.65</v>
      </c>
      <c r="G442">
        <v>-33.758857290800201</v>
      </c>
      <c r="H442">
        <f>(Table2[[#This Row],[1Y Return vs Nifty]]-AVERAGE(Table2[1Y Return vs Nifty]))/_xlfn.STDEV.P(Table2[1Y Return vs Nifty])</f>
        <v>-0.98297766057433666</v>
      </c>
      <c r="I442">
        <v>-5.9386315367833502</v>
      </c>
      <c r="J442">
        <f>(Table2[[#This Row],[1M Return vs Nifty]]-AVERAGE(Table2[1M Return vs Nifty]))/_xlfn.STDEV.P(Table2[1M Return vs Nifty])</f>
        <v>-0.54517326985114278</v>
      </c>
      <c r="K442">
        <v>-8.4828144292038292</v>
      </c>
      <c r="L442">
        <f>(Table2[[#This Row],[6M Return vs Nifty]]-AVERAGE(Table2[6M Return vs Nifty]))/_xlfn.STDEV.P(Table2[6M Return vs Nifty])</f>
        <v>-0.51474418013802559</v>
      </c>
      <c r="M442">
        <v>-1.59768719338434</v>
      </c>
      <c r="N442">
        <f>(Table2[[#This Row],[1W Return vs Nifty]]-AVERAGE(Table2[1W Return vs Nifty]))/_xlfn.STDEV.P(Table2[1W Return vs Nifty])</f>
        <v>-0.70977444388599031</v>
      </c>
      <c r="O442">
        <v>838.61</v>
      </c>
      <c r="P442">
        <v>853.17911117851997</v>
      </c>
      <c r="Q442">
        <v>854.74165022157501</v>
      </c>
      <c r="R442">
        <v>39.531433907133902</v>
      </c>
      <c r="S442" s="1">
        <f>(Table2[[#This Row],[Close Price]]-Table2[[#This Row],[20D EMA]])/Table2[[#This Row],[20D EMA]]</f>
        <v>-1.5454144357925657E-2</v>
      </c>
      <c r="T442" s="1">
        <f>(Table2[[#This Row],[Close Price]]-Table2[[#This Row],[50D EMA]])/Table2[[#This Row],[50D EMA]]</f>
        <v>-3.2266508659000423E-2</v>
      </c>
      <c r="U442" s="1">
        <f>(Table2[[#This Row],[Close Price]]-Table2[[#This Row],[200D EMA]])/Table2[[#This Row],[200D EMA]]</f>
        <v>-3.4035606213916915E-2</v>
      </c>
      <c r="V442">
        <v>0.46460007585386798</v>
      </c>
      <c r="W442">
        <v>820.5</v>
      </c>
      <c r="X442">
        <v>834.7</v>
      </c>
      <c r="Y442">
        <v>815.55</v>
      </c>
      <c r="Z442">
        <v>834.7</v>
      </c>
      <c r="AA442">
        <v>815.55</v>
      </c>
      <c r="AB442">
        <v>834.7</v>
      </c>
      <c r="AC442" s="1">
        <f>(Table2[[#This Row],[Close Price]]/Table2[[#This Row],[Day Low]])-1</f>
        <v>6.2766605728215019E-3</v>
      </c>
      <c r="AD442" s="1">
        <f>(Table2[[#This Row],[Day High]]/Table2[[#This Row],[Close Price]])-1</f>
        <v>1.0961060982256576E-2</v>
      </c>
      <c r="AE442" s="1">
        <f>(Table2[[#This Row],[Close Price]]/Table2[[#This Row],[Current Week Low]])-1</f>
        <v>1.238428054687013E-2</v>
      </c>
      <c r="AF442" s="1">
        <f>(Table2[[#This Row],[Current Week High]]/Table2[[#This Row],[Close Price]])-1</f>
        <v>1.0961060982256576E-2</v>
      </c>
      <c r="AG442" s="1">
        <f>(Table2[[#This Row],[Close Price]]/Table2[[#This Row],[Current Month Low]])-1</f>
        <v>1.238428054687013E-2</v>
      </c>
      <c r="AH442" s="1">
        <f>(Table2[[#This Row],[Current Month High]]/Table2[[#This Row],[Close Price]])-1</f>
        <v>1.0961060982256576E-2</v>
      </c>
      <c r="AI442">
        <v>33.942954036213898</v>
      </c>
      <c r="AJ442">
        <v>7.2203103694565396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-0.04</v>
      </c>
      <c r="AM442" t="s">
        <v>3218</v>
      </c>
      <c r="AN442">
        <v>-1.27</v>
      </c>
      <c r="AO442" t="s">
        <v>3218</v>
      </c>
      <c r="AP442">
        <v>0.160756124805045</v>
      </c>
      <c r="AQ442">
        <f>(Table2[[#This Row],[Sharpe Ratio]]-AVERAGE(Table2[Sharpe Ratio]))/_xlfn.STDEV.P(Table2[Sharpe Ratio])</f>
        <v>1.1775663034007591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657</v>
      </c>
      <c r="AT442">
        <f>_xlfn.RANK.AVG(Table2[[#This Row],[6M Return vs Nifty Z-Score]],Table2[6M Return vs Nifty Z-Score])</f>
        <v>508</v>
      </c>
      <c r="AU442">
        <f>_xlfn.RANK.AVG(Table2[[#This Row],[Sharpe Ratio Z-Score]],Table2[Sharpe Ratio Z-Score])</f>
        <v>86</v>
      </c>
      <c r="AV442">
        <f>(Table2[[#This Row],[Rank 1Y]]+Table2[[#This Row],[Rank 6M]]+Table2[[#This Row],[Rank Sharpe]])/3</f>
        <v>417</v>
      </c>
    </row>
    <row r="443" spans="1:48" x14ac:dyDescent="0.3">
      <c r="A443" t="s">
        <v>382</v>
      </c>
      <c r="B443" t="s">
        <v>383</v>
      </c>
      <c r="C443" t="s">
        <v>3185</v>
      </c>
      <c r="D443" t="s">
        <v>166</v>
      </c>
      <c r="E443">
        <v>62775.371774740001</v>
      </c>
      <c r="F443">
        <v>4138.1000000000004</v>
      </c>
      <c r="G443">
        <v>-13.597866322383499</v>
      </c>
      <c r="H443">
        <f>(Table2[[#This Row],[1Y Return vs Nifty]]-AVERAGE(Table2[1Y Return vs Nifty]))/_xlfn.STDEV.P(Table2[1Y Return vs Nifty])</f>
        <v>-0.58939433903384342</v>
      </c>
      <c r="I443">
        <v>-9.6222272299936993</v>
      </c>
      <c r="J443">
        <f>(Table2[[#This Row],[1M Return vs Nifty]]-AVERAGE(Table2[1M Return vs Nifty]))/_xlfn.STDEV.P(Table2[1M Return vs Nifty])</f>
        <v>-0.93514847982884908</v>
      </c>
      <c r="K443">
        <v>8.3755742431312203</v>
      </c>
      <c r="L443">
        <f>(Table2[[#This Row],[6M Return vs Nifty]]-AVERAGE(Table2[6M Return vs Nifty]))/_xlfn.STDEV.P(Table2[6M Return vs Nifty])</f>
        <v>1.1439724592927056E-2</v>
      </c>
      <c r="M443">
        <v>-2.3037069289157301</v>
      </c>
      <c r="N443">
        <f>(Table2[[#This Row],[1W Return vs Nifty]]-AVERAGE(Table2[1W Return vs Nifty]))/_xlfn.STDEV.P(Table2[1W Return vs Nifty])</f>
        <v>-0.8490354939871867</v>
      </c>
      <c r="O443">
        <v>4236.74</v>
      </c>
      <c r="P443">
        <v>4348.8522456583896</v>
      </c>
      <c r="Q443">
        <v>4113.6441228424601</v>
      </c>
      <c r="R443">
        <v>41.113352635990601</v>
      </c>
      <c r="S443" s="1">
        <f>(Table2[[#This Row],[Close Price]]-Table2[[#This Row],[20D EMA]])/Table2[[#This Row],[20D EMA]]</f>
        <v>-2.3282051766216342E-2</v>
      </c>
      <c r="T443" s="1">
        <f>(Table2[[#This Row],[Close Price]]-Table2[[#This Row],[50D EMA]])/Table2[[#This Row],[50D EMA]]</f>
        <v>-4.8461578769154676E-2</v>
      </c>
      <c r="U443" s="1">
        <f>(Table2[[#This Row],[Close Price]]-Table2[[#This Row],[200D EMA]])/Table2[[#This Row],[200D EMA]]</f>
        <v>5.9450638964465563E-3</v>
      </c>
      <c r="V443">
        <v>0.88980262657082199</v>
      </c>
      <c r="W443">
        <v>4097</v>
      </c>
      <c r="X443">
        <v>4163</v>
      </c>
      <c r="Y443">
        <v>4032</v>
      </c>
      <c r="Z443">
        <v>4163</v>
      </c>
      <c r="AA443">
        <v>4032</v>
      </c>
      <c r="AB443">
        <v>4163</v>
      </c>
      <c r="AC443" s="1">
        <f>(Table2[[#This Row],[Close Price]]/Table2[[#This Row],[Day Low]])-1</f>
        <v>1.0031730534537653E-2</v>
      </c>
      <c r="AD443" s="1">
        <f>(Table2[[#This Row],[Day High]]/Table2[[#This Row],[Close Price]])-1</f>
        <v>6.0172542954495256E-3</v>
      </c>
      <c r="AE443" s="1">
        <f>(Table2[[#This Row],[Close Price]]/Table2[[#This Row],[Current Week Low]])-1</f>
        <v>2.6314484126984228E-2</v>
      </c>
      <c r="AF443" s="1">
        <f>(Table2[[#This Row],[Current Week High]]/Table2[[#This Row],[Close Price]])-1</f>
        <v>6.0172542954495256E-3</v>
      </c>
      <c r="AG443" s="1">
        <f>(Table2[[#This Row],[Close Price]]/Table2[[#This Row],[Current Month Low]])-1</f>
        <v>2.6314484126984228E-2</v>
      </c>
      <c r="AH443" s="1">
        <f>(Table2[[#This Row],[Current Month High]]/Table2[[#This Row],[Close Price]])-1</f>
        <v>6.0172542954495256E-3</v>
      </c>
      <c r="AI443">
        <v>16.093134530339999</v>
      </c>
      <c r="AJ443">
        <v>28.512422360248401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-0.04</v>
      </c>
      <c r="AM443" t="s">
        <v>3218</v>
      </c>
      <c r="AN443">
        <v>-6.93</v>
      </c>
      <c r="AO443" t="s">
        <v>3218</v>
      </c>
      <c r="AP443">
        <v>2.4462275295727001E-2</v>
      </c>
      <c r="AQ443">
        <f>(Table2[[#This Row],[Sharpe Ratio]]-AVERAGE(Table2[Sharpe Ratio]))/_xlfn.STDEV.P(Table2[Sharpe Ratio])</f>
        <v>-0.40881480650671187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523</v>
      </c>
      <c r="AT443">
        <f>_xlfn.RANK.AVG(Table2[[#This Row],[6M Return vs Nifty Z-Score]],Table2[6M Return vs Nifty Z-Score])</f>
        <v>289</v>
      </c>
      <c r="AU443">
        <f>_xlfn.RANK.AVG(Table2[[#This Row],[Sharpe Ratio Z-Score]],Table2[Sharpe Ratio Z-Score])</f>
        <v>448</v>
      </c>
      <c r="AV443">
        <f>(Table2[[#This Row],[Rank 1Y]]+Table2[[#This Row],[Rank 6M]]+Table2[[#This Row],[Rank Sharpe]])/3</f>
        <v>420</v>
      </c>
    </row>
    <row r="444" spans="1:48" x14ac:dyDescent="0.3">
      <c r="A444" t="s">
        <v>70</v>
      </c>
      <c r="B444" t="s">
        <v>71</v>
      </c>
      <c r="C444" t="s">
        <v>3169</v>
      </c>
      <c r="D444" t="s">
        <v>72</v>
      </c>
      <c r="E444">
        <v>330043.62496941001</v>
      </c>
      <c r="F444">
        <v>262.35000000000002</v>
      </c>
      <c r="G444">
        <v>9.1747143889559304</v>
      </c>
      <c r="H444">
        <f>(Table2[[#This Row],[1Y Return vs Nifty]]-AVERAGE(Table2[1Y Return vs Nifty]))/_xlfn.STDEV.P(Table2[1Y Return vs Nifty])</f>
        <v>-0.14482750348201837</v>
      </c>
      <c r="I444">
        <v>-6.2880346997079197</v>
      </c>
      <c r="J444">
        <f>(Table2[[#This Row],[1M Return vs Nifty]]-AVERAGE(Table2[1M Return vs Nifty]))/_xlfn.STDEV.P(Table2[1M Return vs Nifty])</f>
        <v>-0.58216391246687216</v>
      </c>
      <c r="K444">
        <v>-12.784946595927</v>
      </c>
      <c r="L444">
        <f>(Table2[[#This Row],[6M Return vs Nifty]]-AVERAGE(Table2[6M Return vs Nifty]))/_xlfn.STDEV.P(Table2[6M Return vs Nifty])</f>
        <v>-0.6490222980621797</v>
      </c>
      <c r="M444">
        <v>-0.83256056259580502</v>
      </c>
      <c r="N444">
        <f>(Table2[[#This Row],[1W Return vs Nifty]]-AVERAGE(Table2[1W Return vs Nifty]))/_xlfn.STDEV.P(Table2[1W Return vs Nifty])</f>
        <v>-0.55885467110682796</v>
      </c>
      <c r="O444">
        <v>258.14999999999998</v>
      </c>
      <c r="P444">
        <v>270.26498856248202</v>
      </c>
      <c r="Q444">
        <v>271.765565587335</v>
      </c>
      <c r="R444">
        <v>63.259043672910998</v>
      </c>
      <c r="S444" s="1">
        <f>(Table2[[#This Row],[Close Price]]-Table2[[#This Row],[20D EMA]])/Table2[[#This Row],[20D EMA]]</f>
        <v>1.626961069145863E-2</v>
      </c>
      <c r="T444" s="1">
        <f>(Table2[[#This Row],[Close Price]]-Table2[[#This Row],[50D EMA]])/Table2[[#This Row],[50D EMA]]</f>
        <v>-2.9286029998118475E-2</v>
      </c>
      <c r="U444" s="1">
        <f>(Table2[[#This Row],[Close Price]]-Table2[[#This Row],[200D EMA]])/Table2[[#This Row],[200D EMA]]</f>
        <v>-3.4645910960007846E-2</v>
      </c>
      <c r="V444">
        <v>0.95724663387808595</v>
      </c>
      <c r="W444">
        <v>258.85000000000002</v>
      </c>
      <c r="X444">
        <v>264.7</v>
      </c>
      <c r="Y444">
        <v>252.7</v>
      </c>
      <c r="Z444">
        <v>264.7</v>
      </c>
      <c r="AA444">
        <v>252.7</v>
      </c>
      <c r="AB444">
        <v>264.7</v>
      </c>
      <c r="AC444" s="1">
        <f>(Table2[[#This Row],[Close Price]]/Table2[[#This Row],[Day Low]])-1</f>
        <v>1.3521344407958269E-2</v>
      </c>
      <c r="AD444" s="1">
        <f>(Table2[[#This Row],[Day High]]/Table2[[#This Row],[Close Price]])-1</f>
        <v>8.9574995235370825E-3</v>
      </c>
      <c r="AE444" s="1">
        <f>(Table2[[#This Row],[Close Price]]/Table2[[#This Row],[Current Week Low]])-1</f>
        <v>3.8187574198654595E-2</v>
      </c>
      <c r="AF444" s="1">
        <f>(Table2[[#This Row],[Current Week High]]/Table2[[#This Row],[Close Price]])-1</f>
        <v>8.9574995235370825E-3</v>
      </c>
      <c r="AG444" s="1">
        <f>(Table2[[#This Row],[Close Price]]/Table2[[#This Row],[Current Month Low]])-1</f>
        <v>3.8187574198654595E-2</v>
      </c>
      <c r="AH444" s="1">
        <f>(Table2[[#This Row],[Current Month High]]/Table2[[#This Row],[Close Price]])-1</f>
        <v>8.9574995235370825E-3</v>
      </c>
      <c r="AI444">
        <v>31.5037164093767</v>
      </c>
      <c r="AJ444">
        <v>36.605050768029102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0</v>
      </c>
      <c r="AM444" t="s">
        <v>3216</v>
      </c>
      <c r="AN444">
        <v>3.88</v>
      </c>
      <c r="AO444" t="s">
        <v>3217</v>
      </c>
      <c r="AP444">
        <v>6.0998567491705E-2</v>
      </c>
      <c r="AQ444">
        <f>(Table2[[#This Row],[Sharpe Ratio]]-AVERAGE(Table2[Sharpe Ratio]))/_xlfn.STDEV.P(Table2[Sharpe Ratio])</f>
        <v>1.6446377137504346E-2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352</v>
      </c>
      <c r="AT444">
        <f>_xlfn.RANK.AVG(Table2[[#This Row],[6M Return vs Nifty Z-Score]],Table2[6M Return vs Nifty Z-Score])</f>
        <v>558</v>
      </c>
      <c r="AU444">
        <f>_xlfn.RANK.AVG(Table2[[#This Row],[Sharpe Ratio Z-Score]],Table2[Sharpe Ratio Z-Score])</f>
        <v>352</v>
      </c>
      <c r="AV444">
        <f>(Table2[[#This Row],[Rank 1Y]]+Table2[[#This Row],[Rank 6M]]+Table2[[#This Row],[Rank Sharpe]])/3</f>
        <v>420.66666666666669</v>
      </c>
    </row>
    <row r="445" spans="1:48" x14ac:dyDescent="0.3">
      <c r="A445" t="s">
        <v>1061</v>
      </c>
      <c r="B445" t="s">
        <v>1062</v>
      </c>
      <c r="C445" t="s">
        <v>3176</v>
      </c>
      <c r="D445" t="s">
        <v>236</v>
      </c>
      <c r="E445">
        <v>12986.403804455</v>
      </c>
      <c r="F445">
        <v>1582.15</v>
      </c>
      <c r="G445">
        <v>10.536819486663999</v>
      </c>
      <c r="H445">
        <f>(Table2[[#This Row],[1Y Return vs Nifty]]-AVERAGE(Table2[1Y Return vs Nifty]))/_xlfn.STDEV.P(Table2[1Y Return vs Nifty])</f>
        <v>-0.11823645696634795</v>
      </c>
      <c r="I445">
        <v>-5.1564210361015697</v>
      </c>
      <c r="J445">
        <f>(Table2[[#This Row],[1M Return vs Nifty]]-AVERAGE(Table2[1M Return vs Nifty]))/_xlfn.STDEV.P(Table2[1M Return vs Nifty])</f>
        <v>-0.46236214462032482</v>
      </c>
      <c r="K445">
        <v>-17.468167118220901</v>
      </c>
      <c r="L445">
        <f>(Table2[[#This Row],[6M Return vs Nifty]]-AVERAGE(Table2[6M Return vs Nifty]))/_xlfn.STDEV.P(Table2[6M Return vs Nifty])</f>
        <v>-0.79519494297103721</v>
      </c>
      <c r="M445">
        <v>3.6613639309042001</v>
      </c>
      <c r="N445">
        <f>(Table2[[#This Row],[1W Return vs Nifty]]-AVERAGE(Table2[1W Return vs Nifty]))/_xlfn.STDEV.P(Table2[1W Return vs Nifty])</f>
        <v>0.32756338853744488</v>
      </c>
      <c r="O445">
        <v>1544.41</v>
      </c>
      <c r="P445">
        <v>1584.47465227557</v>
      </c>
      <c r="Q445">
        <v>1603.2109696165201</v>
      </c>
      <c r="R445">
        <v>61.577949807086398</v>
      </c>
      <c r="S445" s="1">
        <f>(Table2[[#This Row],[Close Price]]-Table2[[#This Row],[20D EMA]])/Table2[[#This Row],[20D EMA]]</f>
        <v>2.4436516210073755E-2</v>
      </c>
      <c r="T445" s="1">
        <f>(Table2[[#This Row],[Close Price]]-Table2[[#This Row],[50D EMA]])/Table2[[#This Row],[50D EMA]]</f>
        <v>-1.4671438714600276E-3</v>
      </c>
      <c r="U445" s="1">
        <f>(Table2[[#This Row],[Close Price]]-Table2[[#This Row],[200D EMA]])/Table2[[#This Row],[200D EMA]]</f>
        <v>-1.3136742459763512E-2</v>
      </c>
      <c r="V445">
        <v>0.62774031504746097</v>
      </c>
      <c r="W445">
        <v>1567</v>
      </c>
      <c r="X445">
        <v>1593</v>
      </c>
      <c r="Y445">
        <v>1561.1</v>
      </c>
      <c r="Z445">
        <v>1599.65</v>
      </c>
      <c r="AA445">
        <v>1561.1</v>
      </c>
      <c r="AB445">
        <v>1599.65</v>
      </c>
      <c r="AC445" s="1">
        <f>(Table2[[#This Row],[Close Price]]/Table2[[#This Row],[Day Low]])-1</f>
        <v>9.6681557115507744E-3</v>
      </c>
      <c r="AD445" s="1">
        <f>(Table2[[#This Row],[Day High]]/Table2[[#This Row],[Close Price]])-1</f>
        <v>6.8577568498562336E-3</v>
      </c>
      <c r="AE445" s="1">
        <f>(Table2[[#This Row],[Close Price]]/Table2[[#This Row],[Current Week Low]])-1</f>
        <v>1.3484081737236586E-2</v>
      </c>
      <c r="AF445" s="1">
        <f>(Table2[[#This Row],[Current Week High]]/Table2[[#This Row],[Close Price]])-1</f>
        <v>1.1060898144929387E-2</v>
      </c>
      <c r="AG445" s="1">
        <f>(Table2[[#This Row],[Close Price]]/Table2[[#This Row],[Current Month Low]])-1</f>
        <v>1.3484081737236586E-2</v>
      </c>
      <c r="AH445" s="1">
        <f>(Table2[[#This Row],[Current Month High]]/Table2[[#This Row],[Close Price]])-1</f>
        <v>1.1060898144929387E-2</v>
      </c>
      <c r="AI445">
        <v>40.4386436178617</v>
      </c>
      <c r="AJ445">
        <v>34.3708862372075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0.05</v>
      </c>
      <c r="AM445" t="s">
        <v>3217</v>
      </c>
      <c r="AN445">
        <v>10.93</v>
      </c>
      <c r="AO445" t="s">
        <v>3217</v>
      </c>
      <c r="AP445">
        <v>7.0939548619235002E-2</v>
      </c>
      <c r="AQ445">
        <f>(Table2[[#This Row],[Sharpe Ratio]]-AVERAGE(Table2[Sharpe Ratio]))/_xlfn.STDEV.P(Table2[Sharpe Ratio])</f>
        <v>0.13215361360808409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341</v>
      </c>
      <c r="AT445">
        <f>_xlfn.RANK.AVG(Table2[[#This Row],[6M Return vs Nifty Z-Score]],Table2[6M Return vs Nifty Z-Score])</f>
        <v>604</v>
      </c>
      <c r="AU445">
        <f>_xlfn.RANK.AVG(Table2[[#This Row],[Sharpe Ratio Z-Score]],Table2[Sharpe Ratio Z-Score])</f>
        <v>317</v>
      </c>
      <c r="AV445">
        <f>(Table2[[#This Row],[Rank 1Y]]+Table2[[#This Row],[Rank 6M]]+Table2[[#This Row],[Rank Sharpe]])/3</f>
        <v>420.66666666666669</v>
      </c>
    </row>
    <row r="446" spans="1:48" x14ac:dyDescent="0.3">
      <c r="A446" t="s">
        <v>289</v>
      </c>
      <c r="B446" t="s">
        <v>290</v>
      </c>
      <c r="C446" t="s">
        <v>3176</v>
      </c>
      <c r="D446" t="s">
        <v>105</v>
      </c>
      <c r="E446">
        <v>93939.779710699993</v>
      </c>
      <c r="F446">
        <v>4697</v>
      </c>
      <c r="G446">
        <v>3.03028192763376</v>
      </c>
      <c r="H446">
        <f>(Table2[[#This Row],[1Y Return vs Nifty]]-AVERAGE(Table2[1Y Return vs Nifty]))/_xlfn.STDEV.P(Table2[1Y Return vs Nifty])</f>
        <v>-0.26477925292215648</v>
      </c>
      <c r="I446">
        <v>-5.9796079513481502</v>
      </c>
      <c r="J446">
        <f>(Table2[[#This Row],[1M Return vs Nifty]]-AVERAGE(Table2[1M Return vs Nifty]))/_xlfn.STDEV.P(Table2[1M Return vs Nifty])</f>
        <v>-0.54951136425805491</v>
      </c>
      <c r="K446">
        <v>-14.112643116730601</v>
      </c>
      <c r="L446">
        <f>(Table2[[#This Row],[6M Return vs Nifty]]-AVERAGE(Table2[6M Return vs Nifty]))/_xlfn.STDEV.P(Table2[6M Return vs Nifty])</f>
        <v>-0.6904623522211264</v>
      </c>
      <c r="M446">
        <v>-3.2026010991069498</v>
      </c>
      <c r="N446">
        <f>(Table2[[#This Row],[1W Return vs Nifty]]-AVERAGE(Table2[1W Return vs Nifty]))/_xlfn.STDEV.P(Table2[1W Return vs Nifty])</f>
        <v>-1.0263406595098679</v>
      </c>
      <c r="O446">
        <v>4825.76</v>
      </c>
      <c r="P446">
        <v>5046.2540639591898</v>
      </c>
      <c r="Q446">
        <v>4962.3649080004798</v>
      </c>
      <c r="R446">
        <v>36.252574401719798</v>
      </c>
      <c r="S446" s="1">
        <f>(Table2[[#This Row],[Close Price]]-Table2[[#This Row],[20D EMA]])/Table2[[#This Row],[20D EMA]]</f>
        <v>-2.6681807632372975E-2</v>
      </c>
      <c r="T446" s="1">
        <f>(Table2[[#This Row],[Close Price]]-Table2[[#This Row],[50D EMA]])/Table2[[#This Row],[50D EMA]]</f>
        <v>-6.9210558868526742E-2</v>
      </c>
      <c r="U446" s="1">
        <f>(Table2[[#This Row],[Close Price]]-Table2[[#This Row],[200D EMA]])/Table2[[#This Row],[200D EMA]]</f>
        <v>-5.3475492616967803E-2</v>
      </c>
      <c r="V446">
        <v>0.83149801470993301</v>
      </c>
      <c r="W446">
        <v>4690</v>
      </c>
      <c r="X446">
        <v>4784</v>
      </c>
      <c r="Y446">
        <v>4690</v>
      </c>
      <c r="Z446">
        <v>4784</v>
      </c>
      <c r="AA446">
        <v>4690</v>
      </c>
      <c r="AB446">
        <v>4784</v>
      </c>
      <c r="AC446" s="1">
        <f>(Table2[[#This Row],[Close Price]]/Table2[[#This Row],[Day Low]])-1</f>
        <v>1.4925373134329067E-3</v>
      </c>
      <c r="AD446" s="1">
        <f>(Table2[[#This Row],[Day High]]/Table2[[#This Row],[Close Price]])-1</f>
        <v>1.8522461145412006E-2</v>
      </c>
      <c r="AE446" s="1">
        <f>(Table2[[#This Row],[Close Price]]/Table2[[#This Row],[Current Week Low]])-1</f>
        <v>1.4925373134329067E-3</v>
      </c>
      <c r="AF446" s="1">
        <f>(Table2[[#This Row],[Current Week High]]/Table2[[#This Row],[Close Price]])-1</f>
        <v>1.8522461145412006E-2</v>
      </c>
      <c r="AG446" s="1">
        <f>(Table2[[#This Row],[Close Price]]/Table2[[#This Row],[Current Month Low]])-1</f>
        <v>1.4925373134329067E-3</v>
      </c>
      <c r="AH446" s="1">
        <f>(Table2[[#This Row],[Current Month High]]/Table2[[#This Row],[Close Price]])-1</f>
        <v>1.8522461145412006E-2</v>
      </c>
      <c r="AI446">
        <v>32.983819459229302</v>
      </c>
      <c r="AJ446">
        <v>27.531903339668698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-0.12</v>
      </c>
      <c r="AM446" t="s">
        <v>3218</v>
      </c>
      <c r="AN446">
        <v>3.93</v>
      </c>
      <c r="AO446" t="s">
        <v>3217</v>
      </c>
      <c r="AP446">
        <v>7.4720565076723006E-2</v>
      </c>
      <c r="AQ446">
        <f>(Table2[[#This Row],[Sharpe Ratio]]-AVERAGE(Table2[Sharpe Ratio]))/_xlfn.STDEV.P(Table2[Sharpe Ratio])</f>
        <v>0.1761624453052045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396</v>
      </c>
      <c r="AT446">
        <f>_xlfn.RANK.AVG(Table2[[#This Row],[6M Return vs Nifty Z-Score]],Table2[6M Return vs Nifty Z-Score])</f>
        <v>571</v>
      </c>
      <c r="AU446">
        <f>_xlfn.RANK.AVG(Table2[[#This Row],[Sharpe Ratio Z-Score]],Table2[Sharpe Ratio Z-Score])</f>
        <v>298</v>
      </c>
      <c r="AV446">
        <f>(Table2[[#This Row],[Rank 1Y]]+Table2[[#This Row],[Rank 6M]]+Table2[[#This Row],[Rank Sharpe]])/3</f>
        <v>421.66666666666669</v>
      </c>
    </row>
    <row r="447" spans="1:48" x14ac:dyDescent="0.3">
      <c r="A447" t="s">
        <v>523</v>
      </c>
      <c r="B447" t="s">
        <v>524</v>
      </c>
      <c r="C447" t="s">
        <v>3175</v>
      </c>
      <c r="D447" t="s">
        <v>51</v>
      </c>
      <c r="E447">
        <v>41032.682525309901</v>
      </c>
      <c r="F447">
        <v>2422.15</v>
      </c>
      <c r="G447">
        <v>22.1755431176753</v>
      </c>
      <c r="H447">
        <f>(Table2[[#This Row],[1Y Return vs Nifty]]-AVERAGE(Table2[1Y Return vs Nifty]))/_xlfn.STDEV.P(Table2[1Y Return vs Nifty])</f>
        <v>0.10897496891848792</v>
      </c>
      <c r="I447">
        <v>-12.277005347268799</v>
      </c>
      <c r="J447">
        <f>(Table2[[#This Row],[1M Return vs Nifty]]-AVERAGE(Table2[1M Return vs Nifty]))/_xlfn.STDEV.P(Table2[1M Return vs Nifty])</f>
        <v>-1.2162047465730119</v>
      </c>
      <c r="K447">
        <v>-8.0373568905457606</v>
      </c>
      <c r="L447">
        <f>(Table2[[#This Row],[6M Return vs Nifty]]-AVERAGE(Table2[6M Return vs Nifty]))/_xlfn.STDEV.P(Table2[6M Return vs Nifty])</f>
        <v>-0.50084056267857147</v>
      </c>
      <c r="M447">
        <v>1.3315468323156301</v>
      </c>
      <c r="N447">
        <f>(Table2[[#This Row],[1W Return vs Nifty]]-AVERAGE(Table2[1W Return vs Nifty]))/_xlfn.STDEV.P(Table2[1W Return vs Nifty])</f>
        <v>-0.13198860323367084</v>
      </c>
      <c r="O447">
        <v>2470.06</v>
      </c>
      <c r="P447">
        <v>2569.3150237006698</v>
      </c>
      <c r="Q447">
        <v>2443.8521183849898</v>
      </c>
      <c r="R447">
        <v>45.921079811260398</v>
      </c>
      <c r="S447" s="1">
        <f>(Table2[[#This Row],[Close Price]]-Table2[[#This Row],[20D EMA]])/Table2[[#This Row],[20D EMA]]</f>
        <v>-1.939628996866467E-2</v>
      </c>
      <c r="T447" s="1">
        <f>(Table2[[#This Row],[Close Price]]-Table2[[#This Row],[50D EMA]])/Table2[[#This Row],[50D EMA]]</f>
        <v>-5.7277921291528922E-2</v>
      </c>
      <c r="U447" s="1">
        <f>(Table2[[#This Row],[Close Price]]-Table2[[#This Row],[200D EMA]])/Table2[[#This Row],[200D EMA]]</f>
        <v>-8.8802911688991553E-3</v>
      </c>
      <c r="V447">
        <v>1.4029289494363399</v>
      </c>
      <c r="W447">
        <v>2401.5500000000002</v>
      </c>
      <c r="X447">
        <v>2457.75</v>
      </c>
      <c r="Y447">
        <v>2390</v>
      </c>
      <c r="Z447">
        <v>2457.75</v>
      </c>
      <c r="AA447">
        <v>2390</v>
      </c>
      <c r="AB447">
        <v>2457.75</v>
      </c>
      <c r="AC447" s="1">
        <f>(Table2[[#This Row],[Close Price]]/Table2[[#This Row],[Day Low]])-1</f>
        <v>8.5777935083590773E-3</v>
      </c>
      <c r="AD447" s="1">
        <f>(Table2[[#This Row],[Day High]]/Table2[[#This Row],[Close Price]])-1</f>
        <v>1.4697685940177063E-2</v>
      </c>
      <c r="AE447" s="1">
        <f>(Table2[[#This Row],[Close Price]]/Table2[[#This Row],[Current Week Low]])-1</f>
        <v>1.345188284518839E-2</v>
      </c>
      <c r="AF447" s="1">
        <f>(Table2[[#This Row],[Current Week High]]/Table2[[#This Row],[Close Price]])-1</f>
        <v>1.4697685940177063E-2</v>
      </c>
      <c r="AG447" s="1">
        <f>(Table2[[#This Row],[Close Price]]/Table2[[#This Row],[Current Month Low]])-1</f>
        <v>1.345188284518839E-2</v>
      </c>
      <c r="AH447" s="1">
        <f>(Table2[[#This Row],[Current Month High]]/Table2[[#This Row],[Close Price]])-1</f>
        <v>1.4697685940177063E-2</v>
      </c>
      <c r="AI447">
        <v>27.490039840637401</v>
      </c>
      <c r="AJ447">
        <v>45.794083125169301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-0.12</v>
      </c>
      <c r="AM447" t="s">
        <v>3218</v>
      </c>
      <c r="AN447">
        <v>-1.25</v>
      </c>
      <c r="AO447" t="s">
        <v>3218</v>
      </c>
      <c r="AP447">
        <v>1.1730427656634001E-2</v>
      </c>
      <c r="AQ447">
        <f>(Table2[[#This Row],[Sharpe Ratio]]-AVERAGE(Table2[Sharpe Ratio]))/_xlfn.STDEV.P(Table2[Sharpe Ratio])</f>
        <v>-0.55700610539211259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274</v>
      </c>
      <c r="AT447">
        <f>_xlfn.RANK.AVG(Table2[[#This Row],[6M Return vs Nifty Z-Score]],Table2[6M Return vs Nifty Z-Score])</f>
        <v>504</v>
      </c>
      <c r="AU447">
        <f>_xlfn.RANK.AVG(Table2[[#This Row],[Sharpe Ratio Z-Score]],Table2[Sharpe Ratio Z-Score])</f>
        <v>487</v>
      </c>
      <c r="AV447">
        <f>(Table2[[#This Row],[Rank 1Y]]+Table2[[#This Row],[Rank 6M]]+Table2[[#This Row],[Rank Sharpe]])/3</f>
        <v>421.66666666666669</v>
      </c>
    </row>
    <row r="448" spans="1:48" x14ac:dyDescent="0.3">
      <c r="A448" t="s">
        <v>860</v>
      </c>
      <c r="B448" t="s">
        <v>861</v>
      </c>
      <c r="C448" t="s">
        <v>3187</v>
      </c>
      <c r="D448" t="s">
        <v>166</v>
      </c>
      <c r="E448">
        <v>17739.477719120001</v>
      </c>
      <c r="F448">
        <v>1145.8</v>
      </c>
      <c r="G448">
        <v>-3.0066191785757601</v>
      </c>
      <c r="H448">
        <f>(Table2[[#This Row],[1Y Return vs Nifty]]-AVERAGE(Table2[1Y Return vs Nifty]))/_xlfn.STDEV.P(Table2[1Y Return vs Nifty])</f>
        <v>-0.38263177281642119</v>
      </c>
      <c r="I448">
        <v>8.1010098755830704</v>
      </c>
      <c r="J448">
        <f>(Table2[[#This Row],[1M Return vs Nifty]]-AVERAGE(Table2[1M Return vs Nifty]))/_xlfn.STDEV.P(Table2[1M Return vs Nifty])</f>
        <v>0.941176634914761</v>
      </c>
      <c r="K448">
        <v>11.7295539579032</v>
      </c>
      <c r="L448">
        <f>(Table2[[#This Row],[6M Return vs Nifty]]-AVERAGE(Table2[6M Return vs Nifty]))/_xlfn.STDEV.P(Table2[6M Return vs Nifty])</f>
        <v>0.11612411507700784</v>
      </c>
      <c r="M448">
        <v>-5.4217117544076796</v>
      </c>
      <c r="N448">
        <f>(Table2[[#This Row],[1W Return vs Nifty]]-AVERAGE(Table2[1W Return vs Nifty]))/_xlfn.STDEV.P(Table2[1W Return vs Nifty])</f>
        <v>-1.46405601588774</v>
      </c>
      <c r="O448" t="e">
        <v>#N/A</v>
      </c>
      <c r="P448">
        <v>1134.60825826224</v>
      </c>
      <c r="Q448">
        <v>1055.62805087827</v>
      </c>
      <c r="R448">
        <v>41.9395908027264</v>
      </c>
      <c r="S448" s="1" t="e">
        <f>(Table2[[#This Row],[Close Price]]-Table2[[#This Row],[20D EMA]])/Table2[[#This Row],[20D EMA]]</f>
        <v>#N/A</v>
      </c>
      <c r="T448" s="1">
        <f>(Table2[[#This Row],[Close Price]]-Table2[[#This Row],[50D EMA]])/Table2[[#This Row],[50D EMA]]</f>
        <v>9.8639699264141834E-3</v>
      </c>
      <c r="U448" s="1">
        <f>(Table2[[#This Row],[Close Price]]-Table2[[#This Row],[200D EMA]])/Table2[[#This Row],[200D EMA]]</f>
        <v>8.5420190422855855E-2</v>
      </c>
      <c r="V448">
        <v>1.29325547452249</v>
      </c>
      <c r="W448" t="e">
        <v>#N/A</v>
      </c>
      <c r="X448" t="e">
        <v>#N/A</v>
      </c>
      <c r="Y448" t="e">
        <v>#N/A</v>
      </c>
      <c r="Z448" t="e">
        <v>#N/A</v>
      </c>
      <c r="AA448" t="e">
        <v>#N/A</v>
      </c>
      <c r="AB448" t="e">
        <v>#N/A</v>
      </c>
      <c r="AC448" s="1" t="e">
        <f>(Table2[[#This Row],[Close Price]]/Table2[[#This Row],[Day Low]])-1</f>
        <v>#N/A</v>
      </c>
      <c r="AD448" s="1" t="e">
        <f>(Table2[[#This Row],[Day High]]/Table2[[#This Row],[Close Price]])-1</f>
        <v>#N/A</v>
      </c>
      <c r="AE448" s="1" t="e">
        <f>(Table2[[#This Row],[Close Price]]/Table2[[#This Row],[Current Week Low]])-1</f>
        <v>#N/A</v>
      </c>
      <c r="AF448" s="1" t="e">
        <f>(Table2[[#This Row],[Current Week High]]/Table2[[#This Row],[Close Price]])-1</f>
        <v>#N/A</v>
      </c>
      <c r="AG448" s="1" t="e">
        <f>(Table2[[#This Row],[Close Price]]/Table2[[#This Row],[Current Month Low]])-1</f>
        <v>#N/A</v>
      </c>
      <c r="AH448" s="1" t="e">
        <f>(Table2[[#This Row],[Current Month High]]/Table2[[#This Row],[Close Price]])-1</f>
        <v>#N/A</v>
      </c>
      <c r="AI448">
        <v>19.663117472508201</v>
      </c>
      <c r="AJ448">
        <v>37.650168188370898</v>
      </c>
      <c r="AK448" t="e">
        <f>IF(AND(Table2[[#This Row],[20D EMA]]&gt;Table2[[#This Row],[50D EMA]],Table2[[#This Row],[50D EMA]]&gt;Table2[[#This Row],[200D EMA]]),"Uptrend","Downtrend/NoTrend")</f>
        <v>#N/A</v>
      </c>
      <c r="AL448" t="e">
        <v>#N/A</v>
      </c>
      <c r="AM448" t="e">
        <v>#N/A</v>
      </c>
      <c r="AN448" t="e">
        <v>#N/A</v>
      </c>
      <c r="AO448" t="e">
        <v>#N/A</v>
      </c>
      <c r="AP448">
        <v>-4.0867546861399996E-3</v>
      </c>
      <c r="AQ448">
        <f>(Table2[[#This Row],[Sharpe Ratio]]-AVERAGE(Table2[Sharpe Ratio]))/_xlfn.STDEV.P(Table2[Sharpe Ratio])</f>
        <v>-0.74110890512133432</v>
      </c>
      <c r="AR448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48">
        <f>_xlfn.RANK.AVG(Table2[[#This Row],[1Y Return vs Nifty Z-Score]],Table2[1Y Return vs Nifty Z-Score])</f>
        <v>441</v>
      </c>
      <c r="AT448">
        <f>_xlfn.RANK.AVG(Table2[[#This Row],[6M Return vs Nifty Z-Score]],Table2[6M Return vs Nifty Z-Score])</f>
        <v>253</v>
      </c>
      <c r="AU448">
        <f>_xlfn.RANK.AVG(Table2[[#This Row],[Sharpe Ratio Z-Score]],Table2[Sharpe Ratio Z-Score])</f>
        <v>573</v>
      </c>
      <c r="AV448">
        <f>(Table2[[#This Row],[Rank 1Y]]+Table2[[#This Row],[Rank 6M]]+Table2[[#This Row],[Rank Sharpe]])/3</f>
        <v>422.33333333333331</v>
      </c>
    </row>
    <row r="449" spans="1:48" x14ac:dyDescent="0.3">
      <c r="A449" t="s">
        <v>276</v>
      </c>
      <c r="B449" t="s">
        <v>277</v>
      </c>
      <c r="C449" t="s">
        <v>3171</v>
      </c>
      <c r="D449" t="s">
        <v>34</v>
      </c>
      <c r="E449">
        <v>95350.686045119903</v>
      </c>
      <c r="F449">
        <v>105.12</v>
      </c>
      <c r="G449">
        <v>2.4363664812425698</v>
      </c>
      <c r="H449">
        <f>(Table2[[#This Row],[1Y Return vs Nifty]]-AVERAGE(Table2[1Y Return vs Nifty]))/_xlfn.STDEV.P(Table2[1Y Return vs Nifty])</f>
        <v>-0.2763736836954771</v>
      </c>
      <c r="I449">
        <v>-2.2345758242504199</v>
      </c>
      <c r="J449">
        <f>(Table2[[#This Row],[1M Return vs Nifty]]-AVERAGE(Table2[1M Return vs Nifty]))/_xlfn.STDEV.P(Table2[1M Return vs Nifty])</f>
        <v>-0.1530319968752149</v>
      </c>
      <c r="K449">
        <v>-23.1642792993858</v>
      </c>
      <c r="L449">
        <f>(Table2[[#This Row],[6M Return vs Nifty]]-AVERAGE(Table2[6M Return vs Nifty]))/_xlfn.STDEV.P(Table2[6M Return vs Nifty])</f>
        <v>-0.97298195497588902</v>
      </c>
      <c r="M449">
        <v>-0.56175836407746904</v>
      </c>
      <c r="N449">
        <f>(Table2[[#This Row],[1W Return vs Nifty]]-AVERAGE(Table2[1W Return vs Nifty]))/_xlfn.STDEV.P(Table2[1W Return vs Nifty])</f>
        <v>-0.50543945246992705</v>
      </c>
      <c r="O449">
        <v>101.44</v>
      </c>
      <c r="P449">
        <v>103.072597566246</v>
      </c>
      <c r="Q449">
        <v>104.462825855049</v>
      </c>
      <c r="R449">
        <v>67.216260446546698</v>
      </c>
      <c r="S449" s="1">
        <f>(Table2[[#This Row],[Close Price]]-Table2[[#This Row],[20D EMA]])/Table2[[#This Row],[20D EMA]]</f>
        <v>3.6277602523659372E-2</v>
      </c>
      <c r="T449" s="1">
        <f>(Table2[[#This Row],[Close Price]]-Table2[[#This Row],[50D EMA]])/Table2[[#This Row],[50D EMA]]</f>
        <v>1.9863692990157847E-2</v>
      </c>
      <c r="U449" s="1">
        <f>(Table2[[#This Row],[Close Price]]-Table2[[#This Row],[200D EMA]])/Table2[[#This Row],[200D EMA]]</f>
        <v>6.2909857125910476E-3</v>
      </c>
      <c r="V449">
        <v>0.97576022963095599</v>
      </c>
      <c r="W449">
        <v>102</v>
      </c>
      <c r="X449">
        <v>105.4</v>
      </c>
      <c r="Y449">
        <v>101.15</v>
      </c>
      <c r="Z449">
        <v>105.4</v>
      </c>
      <c r="AA449">
        <v>101.15</v>
      </c>
      <c r="AB449">
        <v>105.4</v>
      </c>
      <c r="AC449" s="1">
        <f>(Table2[[#This Row],[Close Price]]/Table2[[#This Row],[Day Low]])-1</f>
        <v>3.0588235294117583E-2</v>
      </c>
      <c r="AD449" s="1">
        <f>(Table2[[#This Row],[Day High]]/Table2[[#This Row],[Close Price]])-1</f>
        <v>2.6636225266363223E-3</v>
      </c>
      <c r="AE449" s="1">
        <f>(Table2[[#This Row],[Close Price]]/Table2[[#This Row],[Current Week Low]])-1</f>
        <v>3.9248640632723708E-2</v>
      </c>
      <c r="AF449" s="1">
        <f>(Table2[[#This Row],[Current Week High]]/Table2[[#This Row],[Close Price]])-1</f>
        <v>2.6636225266363223E-3</v>
      </c>
      <c r="AG449" s="1">
        <f>(Table2[[#This Row],[Close Price]]/Table2[[#This Row],[Current Month Low]])-1</f>
        <v>3.9248640632723708E-2</v>
      </c>
      <c r="AH449" s="1">
        <f>(Table2[[#This Row],[Current Month High]]/Table2[[#This Row],[Close Price]])-1</f>
        <v>2.6636225266363223E-3</v>
      </c>
      <c r="AI449">
        <v>22.6217656012176</v>
      </c>
      <c r="AJ449">
        <v>27.1254081509251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-0.01</v>
      </c>
      <c r="AM449" t="s">
        <v>3218</v>
      </c>
      <c r="AN449">
        <v>6.91</v>
      </c>
      <c r="AO449" t="s">
        <v>3217</v>
      </c>
      <c r="AP449">
        <v>0.107859317911581</v>
      </c>
      <c r="AQ449">
        <f>(Table2[[#This Row],[Sharpe Ratio]]-AVERAGE(Table2[Sharpe Ratio]))/_xlfn.STDEV.P(Table2[Sharpe Ratio])</f>
        <v>0.5618782475396793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401</v>
      </c>
      <c r="AT449">
        <f>_xlfn.RANK.AVG(Table2[[#This Row],[6M Return vs Nifty Z-Score]],Table2[6M Return vs Nifty Z-Score])</f>
        <v>664</v>
      </c>
      <c r="AU449">
        <f>_xlfn.RANK.AVG(Table2[[#This Row],[Sharpe Ratio Z-Score]],Table2[Sharpe Ratio Z-Score])</f>
        <v>204</v>
      </c>
      <c r="AV449">
        <f>(Table2[[#This Row],[Rank 1Y]]+Table2[[#This Row],[Rank 6M]]+Table2[[#This Row],[Rank Sharpe]])/3</f>
        <v>423</v>
      </c>
    </row>
    <row r="450" spans="1:48" x14ac:dyDescent="0.3">
      <c r="A450" t="s">
        <v>164</v>
      </c>
      <c r="B450" t="s">
        <v>165</v>
      </c>
      <c r="C450" t="s">
        <v>3185</v>
      </c>
      <c r="D450" t="s">
        <v>166</v>
      </c>
      <c r="E450">
        <v>160162.39272450001</v>
      </c>
      <c r="F450">
        <v>3149</v>
      </c>
      <c r="G450">
        <v>2.6539632378756002</v>
      </c>
      <c r="H450">
        <f>(Table2[[#This Row],[1Y Return vs Nifty]]-AVERAGE(Table2[1Y Return vs Nifty]))/_xlfn.STDEV.P(Table2[1Y Return vs Nifty])</f>
        <v>-0.27212575489246188</v>
      </c>
      <c r="I450">
        <v>-1.4597189711151899</v>
      </c>
      <c r="J450">
        <f>(Table2[[#This Row],[1M Return vs Nifty]]-AVERAGE(Table2[1M Return vs Nifty]))/_xlfn.STDEV.P(Table2[1M Return vs Nifty])</f>
        <v>-7.0999388204005739E-2</v>
      </c>
      <c r="K450">
        <v>0.37908423576712003</v>
      </c>
      <c r="L450">
        <f>(Table2[[#This Row],[6M Return vs Nifty]]-AVERAGE(Table2[6M Return vs Nifty]))/_xlfn.STDEV.P(Table2[6M Return vs Nifty])</f>
        <v>-0.23814666340640059</v>
      </c>
      <c r="M450">
        <v>2.80988048614351</v>
      </c>
      <c r="N450">
        <f>(Table2[[#This Row],[1W Return vs Nifty]]-AVERAGE(Table2[1W Return vs Nifty]))/_xlfn.STDEV.P(Table2[1W Return vs Nifty])</f>
        <v>0.15960989843860385</v>
      </c>
      <c r="O450">
        <v>3070.73</v>
      </c>
      <c r="P450">
        <v>3108.5942431250501</v>
      </c>
      <c r="Q450">
        <v>3025.5403071011301</v>
      </c>
      <c r="R450">
        <v>71.348565199168902</v>
      </c>
      <c r="S450" s="1">
        <f>(Table2[[#This Row],[Close Price]]-Table2[[#This Row],[20D EMA]])/Table2[[#This Row],[20D EMA]]</f>
        <v>2.5489053091610134E-2</v>
      </c>
      <c r="T450" s="1">
        <f>(Table2[[#This Row],[Close Price]]-Table2[[#This Row],[50D EMA]])/Table2[[#This Row],[50D EMA]]</f>
        <v>1.2998080069250299E-2</v>
      </c>
      <c r="U450" s="1">
        <f>(Table2[[#This Row],[Close Price]]-Table2[[#This Row],[200D EMA]])/Table2[[#This Row],[200D EMA]]</f>
        <v>4.0805833129739622E-2</v>
      </c>
      <c r="V450">
        <v>0.75628511314473101</v>
      </c>
      <c r="W450">
        <v>3085.7</v>
      </c>
      <c r="X450">
        <v>3164.95</v>
      </c>
      <c r="Y450">
        <v>3056.1</v>
      </c>
      <c r="Z450">
        <v>3164.95</v>
      </c>
      <c r="AA450">
        <v>3056.1</v>
      </c>
      <c r="AB450">
        <v>3164.95</v>
      </c>
      <c r="AC450" s="1">
        <f>(Table2[[#This Row],[Close Price]]/Table2[[#This Row],[Day Low]])-1</f>
        <v>2.0513983861036422E-2</v>
      </c>
      <c r="AD450" s="1">
        <f>(Table2[[#This Row],[Day High]]/Table2[[#This Row],[Close Price]])-1</f>
        <v>5.0651000317560868E-3</v>
      </c>
      <c r="AE450" s="1">
        <f>(Table2[[#This Row],[Close Price]]/Table2[[#This Row],[Current Week Low]])-1</f>
        <v>3.0398219953535532E-2</v>
      </c>
      <c r="AF450" s="1">
        <f>(Table2[[#This Row],[Current Week High]]/Table2[[#This Row],[Close Price]])-1</f>
        <v>5.0651000317560868E-3</v>
      </c>
      <c r="AG450" s="1">
        <f>(Table2[[#This Row],[Close Price]]/Table2[[#This Row],[Current Month Low]])-1</f>
        <v>3.0398219953535532E-2</v>
      </c>
      <c r="AH450" s="1">
        <f>(Table2[[#This Row],[Current Month High]]/Table2[[#This Row],[Close Price]])-1</f>
        <v>5.0651000317560868E-3</v>
      </c>
      <c r="AI450">
        <v>8.4471260717687997</v>
      </c>
      <c r="AJ450">
        <v>26.562437201077099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0.03</v>
      </c>
      <c r="AM450" t="s">
        <v>3217</v>
      </c>
      <c r="AN450">
        <v>5.37</v>
      </c>
      <c r="AO450" t="s">
        <v>3217</v>
      </c>
      <c r="AP450">
        <v>8.9763653133590002E-3</v>
      </c>
      <c r="AQ450">
        <f>(Table2[[#This Row],[Sharpe Ratio]]-AVERAGE(Table2[Sharpe Ratio]))/_xlfn.STDEV.P(Table2[Sharpe Ratio])</f>
        <v>-0.58906178870143366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399</v>
      </c>
      <c r="AT450">
        <f>_xlfn.RANK.AVG(Table2[[#This Row],[6M Return vs Nifty Z-Score]],Table2[6M Return vs Nifty Z-Score])</f>
        <v>381</v>
      </c>
      <c r="AU450">
        <f>_xlfn.RANK.AVG(Table2[[#This Row],[Sharpe Ratio Z-Score]],Table2[Sharpe Ratio Z-Score])</f>
        <v>495</v>
      </c>
      <c r="AV450">
        <f>(Table2[[#This Row],[Rank 1Y]]+Table2[[#This Row],[Rank 6M]]+Table2[[#This Row],[Rank Sharpe]])/3</f>
        <v>425</v>
      </c>
    </row>
    <row r="451" spans="1:48" x14ac:dyDescent="0.3">
      <c r="A451" t="s">
        <v>509</v>
      </c>
      <c r="B451" t="s">
        <v>510</v>
      </c>
      <c r="C451" t="s">
        <v>3183</v>
      </c>
      <c r="D451" t="s">
        <v>511</v>
      </c>
      <c r="E451">
        <v>43202.195616329998</v>
      </c>
      <c r="F451">
        <v>657.05</v>
      </c>
      <c r="G451">
        <v>-3.6420436831771501</v>
      </c>
      <c r="H451">
        <f>(Table2[[#This Row],[1Y Return vs Nifty]]-AVERAGE(Table2[1Y Return vs Nifty]))/_xlfn.STDEV.P(Table2[1Y Return vs Nifty])</f>
        <v>-0.3950365443626721</v>
      </c>
      <c r="I451">
        <v>12.244650258827599</v>
      </c>
      <c r="J451">
        <f>(Table2[[#This Row],[1M Return vs Nifty]]-AVERAGE(Table2[1M Return vs Nifty]))/_xlfn.STDEV.P(Table2[1M Return vs Nifty])</f>
        <v>1.3798558937450305</v>
      </c>
      <c r="K451">
        <v>26.861567761013202</v>
      </c>
      <c r="L451">
        <f>(Table2[[#This Row],[6M Return vs Nifty]]-AVERAGE(Table2[6M Return vs Nifty]))/_xlfn.STDEV.P(Table2[6M Return vs Nifty])</f>
        <v>0.58842441993528039</v>
      </c>
      <c r="M451">
        <v>1.4627945728990499</v>
      </c>
      <c r="N451">
        <f>(Table2[[#This Row],[1W Return vs Nifty]]-AVERAGE(Table2[1W Return vs Nifty]))/_xlfn.STDEV.P(Table2[1W Return vs Nifty])</f>
        <v>-0.10610023601501284</v>
      </c>
      <c r="O451">
        <v>629.41999999999996</v>
      </c>
      <c r="P451">
        <v>623.45501253752798</v>
      </c>
      <c r="Q451">
        <v>581.182961758386</v>
      </c>
      <c r="R451">
        <v>70.602442425905707</v>
      </c>
      <c r="S451" s="1">
        <f>(Table2[[#This Row],[Close Price]]-Table2[[#This Row],[20D EMA]])/Table2[[#This Row],[20D EMA]]</f>
        <v>4.3897556480569408E-2</v>
      </c>
      <c r="T451" s="1">
        <f>(Table2[[#This Row],[Close Price]]-Table2[[#This Row],[50D EMA]])/Table2[[#This Row],[50D EMA]]</f>
        <v>5.3885183031469774E-2</v>
      </c>
      <c r="U451" s="1">
        <f>(Table2[[#This Row],[Close Price]]-Table2[[#This Row],[200D EMA]])/Table2[[#This Row],[200D EMA]]</f>
        <v>0.13053899242344616</v>
      </c>
      <c r="V451">
        <v>0.63779519028399001</v>
      </c>
      <c r="W451">
        <v>647.1</v>
      </c>
      <c r="X451">
        <v>658.7</v>
      </c>
      <c r="Y451">
        <v>638.9</v>
      </c>
      <c r="Z451">
        <v>658.7</v>
      </c>
      <c r="AA451">
        <v>638.9</v>
      </c>
      <c r="AB451">
        <v>658.7</v>
      </c>
      <c r="AC451" s="1">
        <f>(Table2[[#This Row],[Close Price]]/Table2[[#This Row],[Day Low]])-1</f>
        <v>1.5376294235821319E-2</v>
      </c>
      <c r="AD451" s="1">
        <f>(Table2[[#This Row],[Day High]]/Table2[[#This Row],[Close Price]])-1</f>
        <v>2.5112244121452409E-3</v>
      </c>
      <c r="AE451" s="1">
        <f>(Table2[[#This Row],[Close Price]]/Table2[[#This Row],[Current Week Low]])-1</f>
        <v>2.8408201596493932E-2</v>
      </c>
      <c r="AF451" s="1">
        <f>(Table2[[#This Row],[Current Week High]]/Table2[[#This Row],[Close Price]])-1</f>
        <v>2.5112244121452409E-3</v>
      </c>
      <c r="AG451" s="1">
        <f>(Table2[[#This Row],[Close Price]]/Table2[[#This Row],[Current Month Low]])-1</f>
        <v>2.8408201596493932E-2</v>
      </c>
      <c r="AH451" s="1">
        <f>(Table2[[#This Row],[Current Month High]]/Table2[[#This Row],[Close Price]])-1</f>
        <v>2.5112244121452409E-3</v>
      </c>
      <c r="AI451">
        <v>8.8882124648048197</v>
      </c>
      <c r="AJ451">
        <v>56.050350314689403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0.11</v>
      </c>
      <c r="AM451" t="s">
        <v>3217</v>
      </c>
      <c r="AN451">
        <v>5.09</v>
      </c>
      <c r="AO451" t="s">
        <v>3217</v>
      </c>
      <c r="AP451">
        <v>-6.3347142720885E-2</v>
      </c>
      <c r="AQ451">
        <f>(Table2[[#This Row],[Sharpe Ratio]]-AVERAGE(Table2[Sharpe Ratio]))/_xlfn.STDEV.P(Table2[Sharpe Ratio])</f>
        <v>-1.4308653430131193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3.6278190289506518E-2</v>
      </c>
      <c r="AS451">
        <f>_xlfn.RANK.AVG(Table2[[#This Row],[1Y Return vs Nifty Z-Score]],Table2[1Y Return vs Nifty Z-Score])</f>
        <v>445</v>
      </c>
      <c r="AT451">
        <f>_xlfn.RANK.AVG(Table2[[#This Row],[6M Return vs Nifty Z-Score]],Table2[6M Return vs Nifty Z-Score])</f>
        <v>149</v>
      </c>
      <c r="AU451">
        <f>_xlfn.RANK.AVG(Table2[[#This Row],[Sharpe Ratio Z-Score]],Table2[Sharpe Ratio Z-Score])</f>
        <v>683</v>
      </c>
      <c r="AV451">
        <f>(Table2[[#This Row],[Rank 1Y]]+Table2[[#This Row],[Rank 6M]]+Table2[[#This Row],[Rank Sharpe]])/3</f>
        <v>425.66666666666669</v>
      </c>
    </row>
    <row r="452" spans="1:48" x14ac:dyDescent="0.3">
      <c r="A452" t="s">
        <v>721</v>
      </c>
      <c r="B452" t="s">
        <v>722</v>
      </c>
      <c r="C452" t="s">
        <v>3175</v>
      </c>
      <c r="D452" t="s">
        <v>51</v>
      </c>
      <c r="E452">
        <v>24568.133254619999</v>
      </c>
      <c r="F452">
        <v>5370.35</v>
      </c>
      <c r="G452">
        <v>11.899117997952301</v>
      </c>
      <c r="H452">
        <f>(Table2[[#This Row],[1Y Return vs Nifty]]-AVERAGE(Table2[1Y Return vs Nifty]))/_xlfn.STDEV.P(Table2[1Y Return vs Nifty])</f>
        <v>-9.1641634626391008E-2</v>
      </c>
      <c r="I452">
        <v>2.9011624198903299</v>
      </c>
      <c r="J452">
        <f>(Table2[[#This Row],[1M Return vs Nifty]]-AVERAGE(Table2[1M Return vs Nifty]))/_xlfn.STDEV.P(Table2[1M Return vs Nifty])</f>
        <v>0.39067875939505975</v>
      </c>
      <c r="K452">
        <v>7.9510438304595601</v>
      </c>
      <c r="L452">
        <f>(Table2[[#This Row],[6M Return vs Nifty]]-AVERAGE(Table2[6M Return vs Nifty]))/_xlfn.STDEV.P(Table2[6M Return vs Nifty])</f>
        <v>-1.810715562316821E-3</v>
      </c>
      <c r="M452">
        <v>0.156022942007148</v>
      </c>
      <c r="N452">
        <f>(Table2[[#This Row],[1W Return vs Nifty]]-AVERAGE(Table2[1W Return vs Nifty]))/_xlfn.STDEV.P(Table2[1W Return vs Nifty])</f>
        <v>-0.36385845494566216</v>
      </c>
      <c r="O452">
        <v>5297.05</v>
      </c>
      <c r="P452">
        <v>5391.6997288663997</v>
      </c>
      <c r="Q452">
        <v>5094.8382062078699</v>
      </c>
      <c r="R452">
        <v>68.530914930100195</v>
      </c>
      <c r="S452" s="1">
        <f>(Table2[[#This Row],[Close Price]]-Table2[[#This Row],[20D EMA]])/Table2[[#This Row],[20D EMA]]</f>
        <v>1.3837890901539571E-2</v>
      </c>
      <c r="T452" s="1">
        <f>(Table2[[#This Row],[Close Price]]-Table2[[#This Row],[50D EMA]])/Table2[[#This Row],[50D EMA]]</f>
        <v>-3.9597399595708025E-3</v>
      </c>
      <c r="U452" s="1">
        <f>(Table2[[#This Row],[Close Price]]-Table2[[#This Row],[200D EMA]])/Table2[[#This Row],[200D EMA]]</f>
        <v>5.4076652219579732E-2</v>
      </c>
      <c r="V452">
        <v>0.33748303047614098</v>
      </c>
      <c r="W452">
        <v>5340</v>
      </c>
      <c r="X452">
        <v>5417.9</v>
      </c>
      <c r="Y452">
        <v>5282.1</v>
      </c>
      <c r="Z452">
        <v>5417.9</v>
      </c>
      <c r="AA452">
        <v>5282.1</v>
      </c>
      <c r="AB452">
        <v>5417.9</v>
      </c>
      <c r="AC452" s="1">
        <f>(Table2[[#This Row],[Close Price]]/Table2[[#This Row],[Day Low]])-1</f>
        <v>5.6835205992509241E-3</v>
      </c>
      <c r="AD452" s="1">
        <f>(Table2[[#This Row],[Day High]]/Table2[[#This Row],[Close Price]])-1</f>
        <v>8.8541715158227952E-3</v>
      </c>
      <c r="AE452" s="1">
        <f>(Table2[[#This Row],[Close Price]]/Table2[[#This Row],[Current Week Low]])-1</f>
        <v>1.670737017474111E-2</v>
      </c>
      <c r="AF452" s="1">
        <f>(Table2[[#This Row],[Current Week High]]/Table2[[#This Row],[Close Price]])-1</f>
        <v>8.8541715158227952E-3</v>
      </c>
      <c r="AG452" s="1">
        <f>(Table2[[#This Row],[Close Price]]/Table2[[#This Row],[Current Month Low]])-1</f>
        <v>1.670737017474111E-2</v>
      </c>
      <c r="AH452" s="1">
        <f>(Table2[[#This Row],[Current Month High]]/Table2[[#This Row],[Close Price]])-1</f>
        <v>8.8541715158227952E-3</v>
      </c>
      <c r="AI452">
        <v>20.1253177167223</v>
      </c>
      <c r="AJ452">
        <v>35.958227848101203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-0.08</v>
      </c>
      <c r="AM452" t="s">
        <v>3218</v>
      </c>
      <c r="AN452">
        <v>3.12</v>
      </c>
      <c r="AO452" t="s">
        <v>3217</v>
      </c>
      <c r="AP452">
        <v>-3.8188375477381999E-2</v>
      </c>
      <c r="AQ452">
        <f>(Table2[[#This Row],[Sharpe Ratio]]-AVERAGE(Table2[Sharpe Ratio]))/_xlfn.STDEV.P(Table2[Sharpe Ratio])</f>
        <v>-1.1380319301530373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334</v>
      </c>
      <c r="AT452">
        <f>_xlfn.RANK.AVG(Table2[[#This Row],[6M Return vs Nifty Z-Score]],Table2[6M Return vs Nifty Z-Score])</f>
        <v>294</v>
      </c>
      <c r="AU452">
        <f>_xlfn.RANK.AVG(Table2[[#This Row],[Sharpe Ratio Z-Score]],Table2[Sharpe Ratio Z-Score])</f>
        <v>649</v>
      </c>
      <c r="AV452">
        <f>(Table2[[#This Row],[Rank 1Y]]+Table2[[#This Row],[Rank 6M]]+Table2[[#This Row],[Rank Sharpe]])/3</f>
        <v>425.66666666666669</v>
      </c>
    </row>
    <row r="453" spans="1:48" x14ac:dyDescent="0.3">
      <c r="A453" t="s">
        <v>132</v>
      </c>
      <c r="B453" t="s">
        <v>133</v>
      </c>
      <c r="C453" t="s">
        <v>3177</v>
      </c>
      <c r="D453" t="s">
        <v>62</v>
      </c>
      <c r="E453">
        <v>209894.61716922</v>
      </c>
      <c r="F453">
        <v>544.20000000000005</v>
      </c>
      <c r="G453">
        <v>-3.5615721153050099</v>
      </c>
      <c r="H453">
        <f>(Table2[[#This Row],[1Y Return vs Nifty]]-AVERAGE(Table2[1Y Return vs Nifty]))/_xlfn.STDEV.P(Table2[1Y Return vs Nifty])</f>
        <v>-0.39346557659514997</v>
      </c>
      <c r="I453">
        <v>-7.7129090213236804</v>
      </c>
      <c r="J453">
        <f>(Table2[[#This Row],[1M Return vs Nifty]]-AVERAGE(Table2[1M Return vs Nifty]))/_xlfn.STDEV.P(Table2[1M Return vs Nifty])</f>
        <v>-0.73301262362921771</v>
      </c>
      <c r="K453">
        <v>-42.899345954015502</v>
      </c>
      <c r="L453">
        <f>(Table2[[#This Row],[6M Return vs Nifty]]-AVERAGE(Table2[6M Return vs Nifty]))/_xlfn.STDEV.P(Table2[6M Return vs Nifty])</f>
        <v>-1.5889527119853935</v>
      </c>
      <c r="M453">
        <v>20.4465825576711</v>
      </c>
      <c r="N453">
        <f>(Table2[[#This Row],[1W Return vs Nifty]]-AVERAGE(Table2[1W Return vs Nifty]))/_xlfn.STDEV.P(Table2[1W Return vs Nifty])</f>
        <v>3.6384158399669575</v>
      </c>
      <c r="O453">
        <v>540.95000000000005</v>
      </c>
      <c r="P453">
        <v>580.21439168116206</v>
      </c>
      <c r="Q453">
        <v>598.08010964301297</v>
      </c>
      <c r="R453">
        <v>54.709843853413602</v>
      </c>
      <c r="S453" s="1">
        <f>(Table2[[#This Row],[Close Price]]-Table2[[#This Row],[20D EMA]])/Table2[[#This Row],[20D EMA]]</f>
        <v>6.0079489786486733E-3</v>
      </c>
      <c r="T453" s="1">
        <f>(Table2[[#This Row],[Close Price]]-Table2[[#This Row],[50D EMA]])/Table2[[#This Row],[50D EMA]]</f>
        <v>-6.207083484573845E-2</v>
      </c>
      <c r="U453" s="1">
        <f>(Table2[[#This Row],[Close Price]]-Table2[[#This Row],[200D EMA]])/Table2[[#This Row],[200D EMA]]</f>
        <v>-9.0088449313543192E-2</v>
      </c>
      <c r="V453">
        <v>4.2567926344952003</v>
      </c>
      <c r="W453">
        <v>543</v>
      </c>
      <c r="X453">
        <v>555.79999999999995</v>
      </c>
      <c r="Y453">
        <v>543</v>
      </c>
      <c r="Z453">
        <v>566.6</v>
      </c>
      <c r="AA453">
        <v>543</v>
      </c>
      <c r="AB453">
        <v>566.6</v>
      </c>
      <c r="AC453" s="1">
        <f>(Table2[[#This Row],[Close Price]]/Table2[[#This Row],[Day Low]])-1</f>
        <v>2.2099447513812542E-3</v>
      </c>
      <c r="AD453" s="1">
        <f>(Table2[[#This Row],[Day High]]/Table2[[#This Row],[Close Price]])-1</f>
        <v>2.1315692760014437E-2</v>
      </c>
      <c r="AE453" s="1">
        <f>(Table2[[#This Row],[Close Price]]/Table2[[#This Row],[Current Week Low]])-1</f>
        <v>2.2099447513812542E-3</v>
      </c>
      <c r="AF453" s="1">
        <f>(Table2[[#This Row],[Current Week High]]/Table2[[#This Row],[Close Price]])-1</f>
        <v>4.1161337743476523E-2</v>
      </c>
      <c r="AG453" s="1">
        <f>(Table2[[#This Row],[Close Price]]/Table2[[#This Row],[Current Month Low]])-1</f>
        <v>2.2099447513812542E-3</v>
      </c>
      <c r="AH453" s="1">
        <f>(Table2[[#This Row],[Current Month High]]/Table2[[#This Row],[Close Price]])-1</f>
        <v>4.1161337743476523E-2</v>
      </c>
      <c r="AI453">
        <v>64.617787578096198</v>
      </c>
      <c r="AJ453">
        <v>25.9722222222222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-7.0000000000000007E-2</v>
      </c>
      <c r="AM453" t="s">
        <v>3218</v>
      </c>
      <c r="AN453">
        <v>-0.51</v>
      </c>
      <c r="AO453" t="s">
        <v>3218</v>
      </c>
      <c r="AP453">
        <v>0.150982998942124</v>
      </c>
      <c r="AQ453">
        <f>(Table2[[#This Row],[Sharpe Ratio]]-AVERAGE(Table2[Sharpe Ratio]))/_xlfn.STDEV.P(Table2[Sharpe Ratio])</f>
        <v>1.0638128045488091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444</v>
      </c>
      <c r="AT453">
        <f>_xlfn.RANK.AVG(Table2[[#This Row],[6M Return vs Nifty Z-Score]],Table2[6M Return vs Nifty Z-Score])</f>
        <v>731</v>
      </c>
      <c r="AU453">
        <f>_xlfn.RANK.AVG(Table2[[#This Row],[Sharpe Ratio Z-Score]],Table2[Sharpe Ratio Z-Score])</f>
        <v>106</v>
      </c>
      <c r="AV453">
        <f>(Table2[[#This Row],[Rank 1Y]]+Table2[[#This Row],[Rank 6M]]+Table2[[#This Row],[Rank Sharpe]])/3</f>
        <v>427</v>
      </c>
    </row>
    <row r="454" spans="1:48" x14ac:dyDescent="0.3">
      <c r="A454" t="s">
        <v>531</v>
      </c>
      <c r="B454" t="s">
        <v>532</v>
      </c>
      <c r="C454" t="s">
        <v>3171</v>
      </c>
      <c r="D454" t="s">
        <v>37</v>
      </c>
      <c r="E454">
        <v>39424.185865184998</v>
      </c>
      <c r="F454">
        <v>1142.3499999999999</v>
      </c>
      <c r="G454">
        <v>-9.0409085003211107</v>
      </c>
      <c r="H454">
        <f>(Table2[[#This Row],[1Y Return vs Nifty]]-AVERAGE(Table2[1Y Return vs Nifty]))/_xlfn.STDEV.P(Table2[1Y Return vs Nifty])</f>
        <v>-0.50043330539532194</v>
      </c>
      <c r="I454">
        <v>-14.4221975206456</v>
      </c>
      <c r="J454">
        <f>(Table2[[#This Row],[1M Return vs Nifty]]-AVERAGE(Table2[1M Return vs Nifty]))/_xlfn.STDEV.P(Table2[1M Return vs Nifty])</f>
        <v>-1.4433121269505951</v>
      </c>
      <c r="K454">
        <v>16.7409743131219</v>
      </c>
      <c r="L454">
        <f>(Table2[[#This Row],[6M Return vs Nifty]]-AVERAGE(Table2[6M Return vs Nifty]))/_xlfn.STDEV.P(Table2[6M Return vs Nifty])</f>
        <v>0.27254053078608481</v>
      </c>
      <c r="M454">
        <v>-5.8000584085078497</v>
      </c>
      <c r="N454">
        <f>(Table2[[#This Row],[1W Return vs Nifty]]-AVERAGE(Table2[1W Return vs Nifty]))/_xlfn.STDEV.P(Table2[1W Return vs Nifty])</f>
        <v>-1.5386841738564505</v>
      </c>
      <c r="O454">
        <v>1181.3800000000001</v>
      </c>
      <c r="P454">
        <v>1181.9029677787601</v>
      </c>
      <c r="Q454">
        <v>1079.10442039649</v>
      </c>
      <c r="R454">
        <v>38.6154979978526</v>
      </c>
      <c r="S454" s="1">
        <f>(Table2[[#This Row],[Close Price]]-Table2[[#This Row],[20D EMA]])/Table2[[#This Row],[20D EMA]]</f>
        <v>-3.3037633953512162E-2</v>
      </c>
      <c r="T454" s="1">
        <f>(Table2[[#This Row],[Close Price]]-Table2[[#This Row],[50D EMA]])/Table2[[#This Row],[50D EMA]]</f>
        <v>-3.3465494932375918E-2</v>
      </c>
      <c r="U454" s="1">
        <f>(Table2[[#This Row],[Close Price]]-Table2[[#This Row],[200D EMA]])/Table2[[#This Row],[200D EMA]]</f>
        <v>5.8609323072063672E-2</v>
      </c>
      <c r="V454">
        <v>0.93647999616032696</v>
      </c>
      <c r="W454">
        <v>1114</v>
      </c>
      <c r="X454">
        <v>1144.5999999999999</v>
      </c>
      <c r="Y454">
        <v>1100.5999999999999</v>
      </c>
      <c r="Z454">
        <v>1144.5999999999999</v>
      </c>
      <c r="AA454">
        <v>1100.5999999999999</v>
      </c>
      <c r="AB454">
        <v>1144.5999999999999</v>
      </c>
      <c r="AC454" s="1">
        <f>(Table2[[#This Row],[Close Price]]/Table2[[#This Row],[Day Low]])-1</f>
        <v>2.5448833034111162E-2</v>
      </c>
      <c r="AD454" s="1">
        <f>(Table2[[#This Row],[Day High]]/Table2[[#This Row],[Close Price]])-1</f>
        <v>1.9696240206592552E-3</v>
      </c>
      <c r="AE454" s="1">
        <f>(Table2[[#This Row],[Close Price]]/Table2[[#This Row],[Current Week Low]])-1</f>
        <v>3.7933854261311906E-2</v>
      </c>
      <c r="AF454" s="1">
        <f>(Table2[[#This Row],[Current Week High]]/Table2[[#This Row],[Close Price]])-1</f>
        <v>1.9696240206592552E-3</v>
      </c>
      <c r="AG454" s="1">
        <f>(Table2[[#This Row],[Close Price]]/Table2[[#This Row],[Current Month Low]])-1</f>
        <v>3.7933854261311906E-2</v>
      </c>
      <c r="AH454" s="1">
        <f>(Table2[[#This Row],[Current Month High]]/Table2[[#This Row],[Close Price]])-1</f>
        <v>1.9696240206592552E-3</v>
      </c>
      <c r="AI454">
        <v>14.3651245240075</v>
      </c>
      <c r="AJ454">
        <v>33.725490196078397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-0.02</v>
      </c>
      <c r="AM454" t="s">
        <v>3218</v>
      </c>
      <c r="AN454">
        <v>-4.6100000000000003</v>
      </c>
      <c r="AO454" t="s">
        <v>3218</v>
      </c>
      <c r="AP454">
        <v>-1.2083360596487E-2</v>
      </c>
      <c r="AQ454">
        <f>(Table2[[#This Row],[Sharpe Ratio]]-AVERAGE(Table2[Sharpe Ratio]))/_xlfn.STDEV.P(Table2[Sharpe Ratio])</f>
        <v>-0.83418474533877296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488</v>
      </c>
      <c r="AT454">
        <f>_xlfn.RANK.AVG(Table2[[#This Row],[6M Return vs Nifty Z-Score]],Table2[6M Return vs Nifty Z-Score])</f>
        <v>208</v>
      </c>
      <c r="AU454">
        <f>_xlfn.RANK.AVG(Table2[[#This Row],[Sharpe Ratio Z-Score]],Table2[Sharpe Ratio Z-Score])</f>
        <v>587</v>
      </c>
      <c r="AV454">
        <f>(Table2[[#This Row],[Rank 1Y]]+Table2[[#This Row],[Rank 6M]]+Table2[[#This Row],[Rank Sharpe]])/3</f>
        <v>427.66666666666669</v>
      </c>
    </row>
    <row r="455" spans="1:48" x14ac:dyDescent="0.3">
      <c r="A455" t="s">
        <v>673</v>
      </c>
      <c r="B455" t="s">
        <v>674</v>
      </c>
      <c r="C455" t="s">
        <v>3169</v>
      </c>
      <c r="D455" t="s">
        <v>18</v>
      </c>
      <c r="E455">
        <v>27330.025328537999</v>
      </c>
      <c r="F455">
        <v>155.94</v>
      </c>
      <c r="G455">
        <v>3.8833320483623401</v>
      </c>
      <c r="H455">
        <f>(Table2[[#This Row],[1Y Return vs Nifty]]-AVERAGE(Table2[1Y Return vs Nifty]))/_xlfn.STDEV.P(Table2[1Y Return vs Nifty])</f>
        <v>-0.24812598917719281</v>
      </c>
      <c r="I455">
        <v>1.71356531880109</v>
      </c>
      <c r="J455">
        <f>(Table2[[#This Row],[1M Return vs Nifty]]-AVERAGE(Table2[1M Return vs Nifty]))/_xlfn.STDEV.P(Table2[1M Return vs Nifty])</f>
        <v>0.26495013241250431</v>
      </c>
      <c r="K455">
        <v>-31.780179350548501</v>
      </c>
      <c r="L455">
        <f>(Table2[[#This Row],[6M Return vs Nifty]]-AVERAGE(Table2[6M Return vs Nifty]))/_xlfn.STDEV.P(Table2[6M Return vs Nifty])</f>
        <v>-1.2419013647610035</v>
      </c>
      <c r="M455">
        <v>-0.73073859094875404</v>
      </c>
      <c r="N455">
        <f>(Table2[[#This Row],[1W Return vs Nifty]]-AVERAGE(Table2[1W Return vs Nifty]))/_xlfn.STDEV.P(Table2[1W Return vs Nifty])</f>
        <v>-0.53877048084793955</v>
      </c>
      <c r="O455">
        <v>155.13999999999999</v>
      </c>
      <c r="P455">
        <v>164.13692010108801</v>
      </c>
      <c r="Q455">
        <v>179.684608046954</v>
      </c>
      <c r="R455">
        <v>55.550385741902801</v>
      </c>
      <c r="S455" s="1">
        <f>(Table2[[#This Row],[Close Price]]-Table2[[#This Row],[20D EMA]])/Table2[[#This Row],[20D EMA]]</f>
        <v>5.1566327188346745E-3</v>
      </c>
      <c r="T455" s="1">
        <f>(Table2[[#This Row],[Close Price]]-Table2[[#This Row],[50D EMA]])/Table2[[#This Row],[50D EMA]]</f>
        <v>-4.9939526683208897E-2</v>
      </c>
      <c r="U455" s="1">
        <f>(Table2[[#This Row],[Close Price]]-Table2[[#This Row],[200D EMA]])/Table2[[#This Row],[200D EMA]]</f>
        <v>-0.13214603245676565</v>
      </c>
      <c r="V455">
        <v>1.4145830878088901</v>
      </c>
      <c r="W455">
        <v>155</v>
      </c>
      <c r="X455">
        <v>158.94999999999999</v>
      </c>
      <c r="Y455">
        <v>152.1</v>
      </c>
      <c r="Z455">
        <v>158.94999999999999</v>
      </c>
      <c r="AA455">
        <v>152.1</v>
      </c>
      <c r="AB455">
        <v>158.94999999999999</v>
      </c>
      <c r="AC455" s="1">
        <f>(Table2[[#This Row],[Close Price]]/Table2[[#This Row],[Day Low]])-1</f>
        <v>6.0645161290322491E-3</v>
      </c>
      <c r="AD455" s="1">
        <f>(Table2[[#This Row],[Day High]]/Table2[[#This Row],[Close Price]])-1</f>
        <v>1.9302295754777488E-2</v>
      </c>
      <c r="AE455" s="1">
        <f>(Table2[[#This Row],[Close Price]]/Table2[[#This Row],[Current Week Low]])-1</f>
        <v>2.5246548323471396E-2</v>
      </c>
      <c r="AF455" s="1">
        <f>(Table2[[#This Row],[Current Week High]]/Table2[[#This Row],[Close Price]])-1</f>
        <v>1.9302295754777488E-2</v>
      </c>
      <c r="AG455" s="1">
        <f>(Table2[[#This Row],[Close Price]]/Table2[[#This Row],[Current Month Low]])-1</f>
        <v>2.5246548323471396E-2</v>
      </c>
      <c r="AH455" s="1">
        <f>(Table2[[#This Row],[Current Month High]]/Table2[[#This Row],[Close Price]])-1</f>
        <v>1.9302295754777488E-2</v>
      </c>
      <c r="AI455">
        <v>85.488008208285194</v>
      </c>
      <c r="AJ455">
        <v>31.262626262626199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-0.08</v>
      </c>
      <c r="AM455" t="s">
        <v>3218</v>
      </c>
      <c r="AN455">
        <v>2.1800000000000002</v>
      </c>
      <c r="AO455" t="s">
        <v>3217</v>
      </c>
      <c r="AP455">
        <v>0.11103814410667399</v>
      </c>
      <c r="AQ455">
        <f>(Table2[[#This Row],[Sharpe Ratio]]-AVERAGE(Table2[Sharpe Ratio]))/_xlfn.STDEV.P(Table2[Sharpe Ratio])</f>
        <v>0.59887793494838959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388</v>
      </c>
      <c r="AT455">
        <f>_xlfn.RANK.AVG(Table2[[#This Row],[6M Return vs Nifty Z-Score]],Table2[6M Return vs Nifty Z-Score])</f>
        <v>707</v>
      </c>
      <c r="AU455">
        <f>_xlfn.RANK.AVG(Table2[[#This Row],[Sharpe Ratio Z-Score]],Table2[Sharpe Ratio Z-Score])</f>
        <v>190</v>
      </c>
      <c r="AV455">
        <f>(Table2[[#This Row],[Rank 1Y]]+Table2[[#This Row],[Rank 6M]]+Table2[[#This Row],[Rank Sharpe]])/3</f>
        <v>428.33333333333331</v>
      </c>
    </row>
    <row r="456" spans="1:48" x14ac:dyDescent="0.3">
      <c r="A456" t="s">
        <v>1501</v>
      </c>
      <c r="B456" t="s">
        <v>1502</v>
      </c>
      <c r="C456" t="s">
        <v>3171</v>
      </c>
      <c r="D456" t="s">
        <v>576</v>
      </c>
      <c r="E456">
        <v>7068.5889092899997</v>
      </c>
      <c r="F456">
        <v>657.1</v>
      </c>
      <c r="G456">
        <v>-3.4171563263132698E-2</v>
      </c>
      <c r="H456">
        <f>(Table2[[#This Row],[1Y Return vs Nifty]]-AVERAGE(Table2[1Y Return vs Nifty]))/_xlfn.STDEV.P(Table2[1Y Return vs Nifty])</f>
        <v>-0.32460358326102762</v>
      </c>
      <c r="I456">
        <v>-6.8346580286954897</v>
      </c>
      <c r="J456">
        <f>(Table2[[#This Row],[1M Return vs Nifty]]-AVERAGE(Table2[1M Return vs Nifty]))/_xlfn.STDEV.P(Table2[1M Return vs Nifty])</f>
        <v>-0.64003387574583814</v>
      </c>
      <c r="K456">
        <v>4.5428438033722998</v>
      </c>
      <c r="L456">
        <f>(Table2[[#This Row],[6M Return vs Nifty]]-AVERAGE(Table2[6M Return vs Nifty]))/_xlfn.STDEV.P(Table2[6M Return vs Nifty])</f>
        <v>-0.10818743004036296</v>
      </c>
      <c r="M456">
        <v>-1.00964139053429</v>
      </c>
      <c r="N456">
        <f>(Table2[[#This Row],[1W Return vs Nifty]]-AVERAGE(Table2[1W Return vs Nifty]))/_xlfn.STDEV.P(Table2[1W Return vs Nifty])</f>
        <v>-0.59378352763934661</v>
      </c>
      <c r="O456">
        <v>661.43</v>
      </c>
      <c r="P456">
        <v>684.86244218293302</v>
      </c>
      <c r="Q456">
        <v>658.25451192491596</v>
      </c>
      <c r="R456">
        <v>51.324171903252797</v>
      </c>
      <c r="S456" s="1">
        <f>(Table2[[#This Row],[Close Price]]-Table2[[#This Row],[20D EMA]])/Table2[[#This Row],[20D EMA]]</f>
        <v>-6.5464221459563786E-3</v>
      </c>
      <c r="T456" s="1">
        <f>(Table2[[#This Row],[Close Price]]-Table2[[#This Row],[50D EMA]])/Table2[[#This Row],[50D EMA]]</f>
        <v>-4.053725313720357E-2</v>
      </c>
      <c r="U456" s="1">
        <f>(Table2[[#This Row],[Close Price]]-Table2[[#This Row],[200D EMA]])/Table2[[#This Row],[200D EMA]]</f>
        <v>-1.7538989919565137E-3</v>
      </c>
      <c r="V456">
        <v>0.75201325541923802</v>
      </c>
      <c r="W456">
        <v>649</v>
      </c>
      <c r="X456">
        <v>673.45</v>
      </c>
      <c r="Y456">
        <v>635.65</v>
      </c>
      <c r="Z456">
        <v>673.45</v>
      </c>
      <c r="AA456">
        <v>635.65</v>
      </c>
      <c r="AB456">
        <v>673.45</v>
      </c>
      <c r="AC456" s="1">
        <f>(Table2[[#This Row],[Close Price]]/Table2[[#This Row],[Day Low]])-1</f>
        <v>1.2480739599383783E-2</v>
      </c>
      <c r="AD456" s="1">
        <f>(Table2[[#This Row],[Day High]]/Table2[[#This Row],[Close Price]])-1</f>
        <v>2.4882057525490886E-2</v>
      </c>
      <c r="AE456" s="1">
        <f>(Table2[[#This Row],[Close Price]]/Table2[[#This Row],[Current Week Low]])-1</f>
        <v>3.374498544796678E-2</v>
      </c>
      <c r="AF456" s="1">
        <f>(Table2[[#This Row],[Current Week High]]/Table2[[#This Row],[Close Price]])-1</f>
        <v>2.4882057525490886E-2</v>
      </c>
      <c r="AG456" s="1">
        <f>(Table2[[#This Row],[Close Price]]/Table2[[#This Row],[Current Month Low]])-1</f>
        <v>3.374498544796678E-2</v>
      </c>
      <c r="AH456" s="1">
        <f>(Table2[[#This Row],[Current Month High]]/Table2[[#This Row],[Close Price]])-1</f>
        <v>2.4882057525490886E-2</v>
      </c>
      <c r="AI456">
        <v>21.594886623040601</v>
      </c>
      <c r="AJ456">
        <v>26.572281614177001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-0.15</v>
      </c>
      <c r="AM456" t="s">
        <v>3218</v>
      </c>
      <c r="AN456">
        <v>1.69</v>
      </c>
      <c r="AO456" t="s">
        <v>3217</v>
      </c>
      <c r="AQ456">
        <f>(Table2[[#This Row],[Sharpe Ratio]]-AVERAGE(Table2[Sharpe Ratio]))/_xlfn.STDEV.P(Table2[Sharpe Ratio])</f>
        <v>-0.69354145832708192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425</v>
      </c>
      <c r="AT456">
        <f>_xlfn.RANK.AVG(Table2[[#This Row],[6M Return vs Nifty Z-Score]],Table2[6M Return vs Nifty Z-Score])</f>
        <v>325</v>
      </c>
      <c r="AU456">
        <f>_xlfn.RANK.AVG(Table2[[#This Row],[Sharpe Ratio Z-Score]],Table2[Sharpe Ratio Z-Score])</f>
        <v>538.5</v>
      </c>
      <c r="AV456">
        <f>(Table2[[#This Row],[Rank 1Y]]+Table2[[#This Row],[Rank 6M]]+Table2[[#This Row],[Rank Sharpe]])/3</f>
        <v>429.5</v>
      </c>
    </row>
    <row r="457" spans="1:48" x14ac:dyDescent="0.3">
      <c r="A457" t="s">
        <v>565</v>
      </c>
      <c r="B457" t="s">
        <v>566</v>
      </c>
      <c r="C457" t="s">
        <v>3185</v>
      </c>
      <c r="D457" t="s">
        <v>285</v>
      </c>
      <c r="E457">
        <v>35830.451870700002</v>
      </c>
      <c r="F457">
        <v>2627</v>
      </c>
      <c r="G457">
        <v>-1.8194277172509301</v>
      </c>
      <c r="H457">
        <f>(Table2[[#This Row],[1Y Return vs Nifty]]-AVERAGE(Table2[1Y Return vs Nifty]))/_xlfn.STDEV.P(Table2[1Y Return vs Nifty])</f>
        <v>-0.35945539426515233</v>
      </c>
      <c r="I457">
        <v>4.1586208096137396</v>
      </c>
      <c r="J457">
        <f>(Table2[[#This Row],[1M Return vs Nifty]]-AVERAGE(Table2[1M Return vs Nifty]))/_xlfn.STDEV.P(Table2[1M Return vs Nifty])</f>
        <v>0.52380346699380231</v>
      </c>
      <c r="K457">
        <v>11.904644429980699</v>
      </c>
      <c r="L457">
        <f>(Table2[[#This Row],[6M Return vs Nifty]]-AVERAGE(Table2[6M Return vs Nifty]))/_xlfn.STDEV.P(Table2[6M Return vs Nifty])</f>
        <v>0.12158903761910769</v>
      </c>
      <c r="M457">
        <v>0.842863506954596</v>
      </c>
      <c r="N457">
        <f>(Table2[[#This Row],[1W Return vs Nifty]]-AVERAGE(Table2[1W Return vs Nifty]))/_xlfn.STDEV.P(Table2[1W Return vs Nifty])</f>
        <v>-0.2283804597665488</v>
      </c>
      <c r="O457">
        <v>2689.91</v>
      </c>
      <c r="P457">
        <v>2733.0865600350799</v>
      </c>
      <c r="Q457">
        <v>2620.1276421001598</v>
      </c>
      <c r="R457">
        <v>41.545617028047197</v>
      </c>
      <c r="S457" s="1">
        <f>(Table2[[#This Row],[Close Price]]-Table2[[#This Row],[20D EMA]])/Table2[[#This Row],[20D EMA]]</f>
        <v>-2.3387399578424502E-2</v>
      </c>
      <c r="T457" s="1">
        <f>(Table2[[#This Row],[Close Price]]-Table2[[#This Row],[50D EMA]])/Table2[[#This Row],[50D EMA]]</f>
        <v>-3.8815660501333775E-2</v>
      </c>
      <c r="U457" s="1">
        <f>(Table2[[#This Row],[Close Price]]-Table2[[#This Row],[200D EMA]])/Table2[[#This Row],[200D EMA]]</f>
        <v>2.6229095825009595E-3</v>
      </c>
      <c r="V457">
        <v>1.2853818005539099</v>
      </c>
      <c r="W457">
        <v>2593.25</v>
      </c>
      <c r="X457">
        <v>2771.3</v>
      </c>
      <c r="Y457">
        <v>2593.25</v>
      </c>
      <c r="Z457">
        <v>2778</v>
      </c>
      <c r="AA457">
        <v>2593.25</v>
      </c>
      <c r="AB457">
        <v>2778</v>
      </c>
      <c r="AC457" s="1">
        <f>(Table2[[#This Row],[Close Price]]/Table2[[#This Row],[Day Low]])-1</f>
        <v>1.3014557023040663E-2</v>
      </c>
      <c r="AD457" s="1">
        <f>(Table2[[#This Row],[Day High]]/Table2[[#This Row],[Close Price]])-1</f>
        <v>5.4929577464788881E-2</v>
      </c>
      <c r="AE457" s="1">
        <f>(Table2[[#This Row],[Close Price]]/Table2[[#This Row],[Current Week Low]])-1</f>
        <v>1.3014557023040663E-2</v>
      </c>
      <c r="AF457" s="1">
        <f>(Table2[[#This Row],[Current Week High]]/Table2[[#This Row],[Close Price]])-1</f>
        <v>5.7480015226494041E-2</v>
      </c>
      <c r="AG457" s="1">
        <f>(Table2[[#This Row],[Close Price]]/Table2[[#This Row],[Current Month Low]])-1</f>
        <v>1.3014557023040663E-2</v>
      </c>
      <c r="AH457" s="1">
        <f>(Table2[[#This Row],[Current Month High]]/Table2[[#This Row],[Close Price]])-1</f>
        <v>5.7480015226494041E-2</v>
      </c>
      <c r="AI457">
        <v>20.6318995051389</v>
      </c>
      <c r="AJ457">
        <v>29.985155863433899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-0.03</v>
      </c>
      <c r="AM457" t="s">
        <v>3218</v>
      </c>
      <c r="AN457">
        <v>5.35</v>
      </c>
      <c r="AO457" t="s">
        <v>3217</v>
      </c>
      <c r="AP457">
        <v>-1.8224409070438999E-2</v>
      </c>
      <c r="AQ457">
        <f>(Table2[[#This Row],[Sharpe Ratio]]-AVERAGE(Table2[Sharpe Ratio]))/_xlfn.STDEV.P(Table2[Sharpe Ratio])</f>
        <v>-0.90566297659555106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436</v>
      </c>
      <c r="AT457">
        <f>_xlfn.RANK.AVG(Table2[[#This Row],[6M Return vs Nifty Z-Score]],Table2[6M Return vs Nifty Z-Score])</f>
        <v>249</v>
      </c>
      <c r="AU457">
        <f>_xlfn.RANK.AVG(Table2[[#This Row],[Sharpe Ratio Z-Score]],Table2[Sharpe Ratio Z-Score])</f>
        <v>606</v>
      </c>
      <c r="AV457">
        <f>(Table2[[#This Row],[Rank 1Y]]+Table2[[#This Row],[Rank 6M]]+Table2[[#This Row],[Rank Sharpe]])/3</f>
        <v>430.33333333333331</v>
      </c>
    </row>
    <row r="458" spans="1:48" x14ac:dyDescent="0.3">
      <c r="A458" t="s">
        <v>1897</v>
      </c>
      <c r="B458" t="s">
        <v>1898</v>
      </c>
      <c r="C458" t="s">
        <v>3188</v>
      </c>
      <c r="D458" t="s">
        <v>1418</v>
      </c>
      <c r="E458">
        <v>4018.7458072599902</v>
      </c>
      <c r="F458">
        <v>609.65</v>
      </c>
      <c r="G458">
        <v>-27.372268295548299</v>
      </c>
      <c r="H458">
        <f>(Table2[[#This Row],[1Y Return vs Nifty]]-AVERAGE(Table2[1Y Return vs Nifty]))/_xlfn.STDEV.P(Table2[1Y Return vs Nifty])</f>
        <v>-0.85829852580348209</v>
      </c>
      <c r="I458">
        <v>4.8562094980010801</v>
      </c>
      <c r="J458">
        <f>(Table2[[#This Row],[1M Return vs Nifty]]-AVERAGE(Table2[1M Return vs Nifty]))/_xlfn.STDEV.P(Table2[1M Return vs Nifty])</f>
        <v>0.5976558432829151</v>
      </c>
      <c r="K458">
        <v>-2.7100399631199399</v>
      </c>
      <c r="L458">
        <f>(Table2[[#This Row],[6M Return vs Nifty]]-AVERAGE(Table2[6M Return vs Nifty]))/_xlfn.STDEV.P(Table2[6M Return vs Nifty])</f>
        <v>-0.33456438545338724</v>
      </c>
      <c r="M458">
        <v>7.2966449215960303</v>
      </c>
      <c r="N458">
        <f>(Table2[[#This Row],[1W Return vs Nifty]]-AVERAGE(Table2[1W Return vs Nifty]))/_xlfn.STDEV.P(Table2[1W Return vs Nifty])</f>
        <v>1.0446156502502524</v>
      </c>
      <c r="O458">
        <v>569.9</v>
      </c>
      <c r="P458">
        <v>578.45853867485698</v>
      </c>
      <c r="Q458">
        <v>612.82413396776099</v>
      </c>
      <c r="R458">
        <v>77.227653225746593</v>
      </c>
      <c r="S458" s="1">
        <f>(Table2[[#This Row],[Close Price]]-Table2[[#This Row],[20D EMA]])/Table2[[#This Row],[20D EMA]]</f>
        <v>6.9749078785751886E-2</v>
      </c>
      <c r="T458" s="1">
        <f>(Table2[[#This Row],[Close Price]]-Table2[[#This Row],[50D EMA]])/Table2[[#This Row],[50D EMA]]</f>
        <v>5.3921688832871142E-2</v>
      </c>
      <c r="U458" s="1">
        <f>(Table2[[#This Row],[Close Price]]-Table2[[#This Row],[200D EMA]])/Table2[[#This Row],[200D EMA]]</f>
        <v>-5.1795185467157058E-3</v>
      </c>
      <c r="V458">
        <v>1.0533870244302499</v>
      </c>
      <c r="W458">
        <v>602</v>
      </c>
      <c r="X458">
        <v>623.70000000000005</v>
      </c>
      <c r="Y458">
        <v>566</v>
      </c>
      <c r="Z458">
        <v>623.70000000000005</v>
      </c>
      <c r="AA458">
        <v>566</v>
      </c>
      <c r="AB458">
        <v>623.70000000000005</v>
      </c>
      <c r="AC458" s="1">
        <f>(Table2[[#This Row],[Close Price]]/Table2[[#This Row],[Day Low]])-1</f>
        <v>1.2707641196013197E-2</v>
      </c>
      <c r="AD458" s="1">
        <f>(Table2[[#This Row],[Day High]]/Table2[[#This Row],[Close Price]])-1</f>
        <v>2.3046010005741024E-2</v>
      </c>
      <c r="AE458" s="1">
        <f>(Table2[[#This Row],[Close Price]]/Table2[[#This Row],[Current Week Low]])-1</f>
        <v>7.7120141342756243E-2</v>
      </c>
      <c r="AF458" s="1">
        <f>(Table2[[#This Row],[Current Week High]]/Table2[[#This Row],[Close Price]])-1</f>
        <v>2.3046010005741024E-2</v>
      </c>
      <c r="AG458" s="1">
        <f>(Table2[[#This Row],[Close Price]]/Table2[[#This Row],[Current Month Low]])-1</f>
        <v>7.7120141342756243E-2</v>
      </c>
      <c r="AH458" s="1">
        <f>(Table2[[#This Row],[Current Month High]]/Table2[[#This Row],[Close Price]])-1</f>
        <v>2.3046010005741024E-2</v>
      </c>
      <c r="AI458">
        <v>33.683260887394397</v>
      </c>
      <c r="AJ458">
        <v>16.323220759397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7.0000000000000007E-2</v>
      </c>
      <c r="AM458" t="s">
        <v>3217</v>
      </c>
      <c r="AN458">
        <v>13.57</v>
      </c>
      <c r="AO458" t="s">
        <v>3217</v>
      </c>
      <c r="AP458">
        <v>9.3581347405935003E-2</v>
      </c>
      <c r="AQ458">
        <f>(Table2[[#This Row],[Sharpe Ratio]]-AVERAGE(Table2[Sharpe Ratio]))/_xlfn.STDEV.P(Table2[Sharpe Ratio])</f>
        <v>0.39569097805159947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617</v>
      </c>
      <c r="AT458">
        <f>_xlfn.RANK.AVG(Table2[[#This Row],[6M Return vs Nifty Z-Score]],Table2[6M Return vs Nifty Z-Score])</f>
        <v>425</v>
      </c>
      <c r="AU458">
        <f>_xlfn.RANK.AVG(Table2[[#This Row],[Sharpe Ratio Z-Score]],Table2[Sharpe Ratio Z-Score])</f>
        <v>250</v>
      </c>
      <c r="AV458">
        <f>(Table2[[#This Row],[Rank 1Y]]+Table2[[#This Row],[Rank 6M]]+Table2[[#This Row],[Rank Sharpe]])/3</f>
        <v>430.66666666666669</v>
      </c>
    </row>
    <row r="459" spans="1:48" x14ac:dyDescent="0.3">
      <c r="A459" t="s">
        <v>951</v>
      </c>
      <c r="B459" t="s">
        <v>952</v>
      </c>
      <c r="C459" t="s">
        <v>3182</v>
      </c>
      <c r="D459" t="s">
        <v>953</v>
      </c>
      <c r="E459">
        <v>16035.757128671999</v>
      </c>
      <c r="F459">
        <v>205.12</v>
      </c>
      <c r="G459">
        <v>6.4579792691462501</v>
      </c>
      <c r="H459">
        <f>(Table2[[#This Row],[1Y Return vs Nifty]]-AVERAGE(Table2[1Y Return vs Nifty]))/_xlfn.STDEV.P(Table2[1Y Return vs Nifty])</f>
        <v>-0.19786366791835291</v>
      </c>
      <c r="I459">
        <v>5.4347829847393001</v>
      </c>
      <c r="J459">
        <f>(Table2[[#This Row],[1M Return vs Nifty]]-AVERAGE(Table2[1M Return vs Nifty]))/_xlfn.STDEV.P(Table2[1M Return vs Nifty])</f>
        <v>0.65890830847450865</v>
      </c>
      <c r="K459">
        <v>-4.58017197224446</v>
      </c>
      <c r="L459">
        <f>(Table2[[#This Row],[6M Return vs Nifty]]-AVERAGE(Table2[6M Return vs Nifty]))/_xlfn.STDEV.P(Table2[6M Return vs Nifty])</f>
        <v>-0.39293493213192598</v>
      </c>
      <c r="M459">
        <v>4.2901482654460796</v>
      </c>
      <c r="N459">
        <f>(Table2[[#This Row],[1W Return vs Nifty]]-AVERAGE(Table2[1W Return vs Nifty]))/_xlfn.STDEV.P(Table2[1W Return vs Nifty])</f>
        <v>0.45158990268237537</v>
      </c>
      <c r="O459">
        <v>193.92</v>
      </c>
      <c r="P459">
        <v>190.92523404986599</v>
      </c>
      <c r="Q459">
        <v>193.539714832313</v>
      </c>
      <c r="R459">
        <v>72.158395412900106</v>
      </c>
      <c r="S459" s="1">
        <f>(Table2[[#This Row],[Close Price]]-Table2[[#This Row],[20D EMA]])/Table2[[#This Row],[20D EMA]]</f>
        <v>5.7755775577557844E-2</v>
      </c>
      <c r="T459" s="1">
        <f>(Table2[[#This Row],[Close Price]]-Table2[[#This Row],[50D EMA]])/Table2[[#This Row],[50D EMA]]</f>
        <v>7.4347249177270161E-2</v>
      </c>
      <c r="U459" s="1">
        <f>(Table2[[#This Row],[Close Price]]-Table2[[#This Row],[200D EMA]])/Table2[[#This Row],[200D EMA]]</f>
        <v>5.983415433736905E-2</v>
      </c>
      <c r="V459">
        <v>0.84481179789790395</v>
      </c>
      <c r="W459">
        <v>199.52</v>
      </c>
      <c r="X459">
        <v>206.25</v>
      </c>
      <c r="Y459">
        <v>196.51</v>
      </c>
      <c r="Z459">
        <v>206.25</v>
      </c>
      <c r="AA459">
        <v>196.51</v>
      </c>
      <c r="AB459">
        <v>206.25</v>
      </c>
      <c r="AC459" s="1">
        <f>(Table2[[#This Row],[Close Price]]/Table2[[#This Row],[Day Low]])-1</f>
        <v>2.8067361668003166E-2</v>
      </c>
      <c r="AD459" s="1">
        <f>(Table2[[#This Row],[Day High]]/Table2[[#This Row],[Close Price]])-1</f>
        <v>5.508970358814258E-3</v>
      </c>
      <c r="AE459" s="1">
        <f>(Table2[[#This Row],[Close Price]]/Table2[[#This Row],[Current Week Low]])-1</f>
        <v>4.3814564144318391E-2</v>
      </c>
      <c r="AF459" s="1">
        <f>(Table2[[#This Row],[Current Week High]]/Table2[[#This Row],[Close Price]])-1</f>
        <v>5.508970358814258E-3</v>
      </c>
      <c r="AG459" s="1">
        <f>(Table2[[#This Row],[Close Price]]/Table2[[#This Row],[Current Month Low]])-1</f>
        <v>4.3814564144318391E-2</v>
      </c>
      <c r="AH459" s="1">
        <f>(Table2[[#This Row],[Current Month High]]/Table2[[#This Row],[Close Price]])-1</f>
        <v>5.508970358814258E-3</v>
      </c>
      <c r="AI459">
        <v>15.8102574102964</v>
      </c>
      <c r="AJ459">
        <v>29.454086462606501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7.0000000000000007E-2</v>
      </c>
      <c r="AM459" t="s">
        <v>3217</v>
      </c>
      <c r="AN459">
        <v>10.17</v>
      </c>
      <c r="AO459" t="s">
        <v>3217</v>
      </c>
      <c r="AP459">
        <v>1.7918166172968999E-2</v>
      </c>
      <c r="AQ459">
        <f>(Table2[[#This Row],[Sharpe Ratio]]-AVERAGE(Table2[Sharpe Ratio]))/_xlfn.STDEV.P(Table2[Sharpe Ratio])</f>
        <v>-0.48498442920716023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370</v>
      </c>
      <c r="AT459">
        <f>_xlfn.RANK.AVG(Table2[[#This Row],[6M Return vs Nifty Z-Score]],Table2[6M Return vs Nifty Z-Score])</f>
        <v>451</v>
      </c>
      <c r="AU459">
        <f>_xlfn.RANK.AVG(Table2[[#This Row],[Sharpe Ratio Z-Score]],Table2[Sharpe Ratio Z-Score])</f>
        <v>472</v>
      </c>
      <c r="AV459">
        <f>(Table2[[#This Row],[Rank 1Y]]+Table2[[#This Row],[Rank 6M]]+Table2[[#This Row],[Rank Sharpe]])/3</f>
        <v>431</v>
      </c>
    </row>
    <row r="460" spans="1:48" x14ac:dyDescent="0.3">
      <c r="A460" t="s">
        <v>89</v>
      </c>
      <c r="B460" t="s">
        <v>90</v>
      </c>
      <c r="C460" t="s">
        <v>3182</v>
      </c>
      <c r="D460" t="s">
        <v>91</v>
      </c>
      <c r="E460">
        <v>278366.30514742498</v>
      </c>
      <c r="F460">
        <v>1288.6500000000001</v>
      </c>
      <c r="G460">
        <v>25.993109991543701</v>
      </c>
      <c r="H460">
        <f>(Table2[[#This Row],[1Y Return vs Nifty]]-AVERAGE(Table2[1Y Return vs Nifty]))/_xlfn.STDEV.P(Table2[1Y Return vs Nifty])</f>
        <v>0.18350159574818486</v>
      </c>
      <c r="I460">
        <v>-12.559154018636001</v>
      </c>
      <c r="J460">
        <f>(Table2[[#This Row],[1M Return vs Nifty]]-AVERAGE(Table2[1M Return vs Nifty]))/_xlfn.STDEV.P(Table2[1M Return vs Nifty])</f>
        <v>-1.246075285178583</v>
      </c>
      <c r="K460">
        <v>-23.7724568346726</v>
      </c>
      <c r="L460">
        <f>(Table2[[#This Row],[6M Return vs Nifty]]-AVERAGE(Table2[6M Return vs Nifty]))/_xlfn.STDEV.P(Table2[6M Return vs Nifty])</f>
        <v>-0.9919643877876323</v>
      </c>
      <c r="M460">
        <v>3.9057871207900399</v>
      </c>
      <c r="N460">
        <f>(Table2[[#This Row],[1W Return vs Nifty]]-AVERAGE(Table2[1W Return vs Nifty]))/_xlfn.STDEV.P(Table2[1W Return vs Nifty])</f>
        <v>0.37577539789008252</v>
      </c>
      <c r="O460">
        <v>1250.6400000000001</v>
      </c>
      <c r="P460">
        <v>1322.0862894148499</v>
      </c>
      <c r="Q460">
        <v>1322.7111845137199</v>
      </c>
      <c r="R460">
        <v>60.655511898807198</v>
      </c>
      <c r="S460" s="1">
        <f>(Table2[[#This Row],[Close Price]]-Table2[[#This Row],[20D EMA]])/Table2[[#This Row],[20D EMA]]</f>
        <v>3.0392439071195539E-2</v>
      </c>
      <c r="T460" s="1">
        <f>(Table2[[#This Row],[Close Price]]-Table2[[#This Row],[50D EMA]])/Table2[[#This Row],[50D EMA]]</f>
        <v>-2.5290550006118451E-2</v>
      </c>
      <c r="U460" s="1">
        <f>(Table2[[#This Row],[Close Price]]-Table2[[#This Row],[200D EMA]])/Table2[[#This Row],[200D EMA]]</f>
        <v>-2.5751036894907656E-2</v>
      </c>
      <c r="V460">
        <v>3.8524238944692302</v>
      </c>
      <c r="W460">
        <v>1220</v>
      </c>
      <c r="X460">
        <v>1309.5</v>
      </c>
      <c r="Y460">
        <v>1189.4000000000001</v>
      </c>
      <c r="Z460">
        <v>1309.5</v>
      </c>
      <c r="AA460">
        <v>1189.4000000000001</v>
      </c>
      <c r="AB460">
        <v>1309.5</v>
      </c>
      <c r="AC460" s="1">
        <f>(Table2[[#This Row],[Close Price]]/Table2[[#This Row],[Day Low]])-1</f>
        <v>5.627049180327881E-2</v>
      </c>
      <c r="AD460" s="1">
        <f>(Table2[[#This Row],[Day High]]/Table2[[#This Row],[Close Price]])-1</f>
        <v>1.6179722965894427E-2</v>
      </c>
      <c r="AE460" s="1">
        <f>(Table2[[#This Row],[Close Price]]/Table2[[#This Row],[Current Week Low]])-1</f>
        <v>8.3445434672944296E-2</v>
      </c>
      <c r="AF460" s="1">
        <f>(Table2[[#This Row],[Current Week High]]/Table2[[#This Row],[Close Price]])-1</f>
        <v>1.6179722965894427E-2</v>
      </c>
      <c r="AG460" s="1">
        <f>(Table2[[#This Row],[Close Price]]/Table2[[#This Row],[Current Month Low]])-1</f>
        <v>8.3445434672944296E-2</v>
      </c>
      <c r="AH460" s="1">
        <f>(Table2[[#This Row],[Current Month High]]/Table2[[#This Row],[Close Price]])-1</f>
        <v>1.6179722965894427E-2</v>
      </c>
      <c r="AI460">
        <v>25.821596244131399</v>
      </c>
      <c r="AJ460">
        <v>50.104834012813001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-0.08</v>
      </c>
      <c r="AM460" t="s">
        <v>3218</v>
      </c>
      <c r="AN460">
        <v>0.06</v>
      </c>
      <c r="AO460" t="s">
        <v>3217</v>
      </c>
      <c r="AP460">
        <v>5.3550153144455999E-2</v>
      </c>
      <c r="AQ460">
        <f>(Table2[[#This Row],[Sharpe Ratio]]-AVERAGE(Table2[Sharpe Ratio]))/_xlfn.STDEV.P(Table2[Sharpe Ratio])</f>
        <v>-7.0248832233860387E-2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251</v>
      </c>
      <c r="AT460">
        <f>_xlfn.RANK.AVG(Table2[[#This Row],[6M Return vs Nifty Z-Score]],Table2[6M Return vs Nifty Z-Score])</f>
        <v>669</v>
      </c>
      <c r="AU460">
        <f>_xlfn.RANK.AVG(Table2[[#This Row],[Sharpe Ratio Z-Score]],Table2[Sharpe Ratio Z-Score])</f>
        <v>374</v>
      </c>
      <c r="AV460">
        <f>(Table2[[#This Row],[Rank 1Y]]+Table2[[#This Row],[Rank 6M]]+Table2[[#This Row],[Rank Sharpe]])/3</f>
        <v>431.33333333333331</v>
      </c>
    </row>
    <row r="461" spans="1:48" x14ac:dyDescent="0.3">
      <c r="A461" t="s">
        <v>19</v>
      </c>
      <c r="B461" t="s">
        <v>20</v>
      </c>
      <c r="C461" t="s">
        <v>3170</v>
      </c>
      <c r="D461" t="s">
        <v>21</v>
      </c>
      <c r="E461">
        <v>1556772.6068074501</v>
      </c>
      <c r="F461">
        <v>4276.6499999999996</v>
      </c>
      <c r="G461">
        <v>1.0875097299702099</v>
      </c>
      <c r="H461">
        <f>(Table2[[#This Row],[1Y Return vs Nifty]]-AVERAGE(Table2[1Y Return vs Nifty]))/_xlfn.STDEV.P(Table2[1Y Return vs Nifty])</f>
        <v>-0.30270609569247459</v>
      </c>
      <c r="I461">
        <v>7.0209189481167602</v>
      </c>
      <c r="J461">
        <f>(Table2[[#This Row],[1M Return vs Nifty]]-AVERAGE(Table2[1M Return vs Nifty]))/_xlfn.STDEV.P(Table2[1M Return vs Nifty])</f>
        <v>0.82682948030980064</v>
      </c>
      <c r="K461">
        <v>10.366980287527801</v>
      </c>
      <c r="L461">
        <f>(Table2[[#This Row],[6M Return vs Nifty]]-AVERAGE(Table2[6M Return vs Nifty]))/_xlfn.STDEV.P(Table2[6M Return vs Nifty])</f>
        <v>7.3595475579078487E-2</v>
      </c>
      <c r="M461">
        <v>-1.99615318774257</v>
      </c>
      <c r="N461">
        <f>(Table2[[#This Row],[1W Return vs Nifty]]-AVERAGE(Table2[1W Return vs Nifty]))/_xlfn.STDEV.P(Table2[1W Return vs Nifty])</f>
        <v>-0.78837110345695682</v>
      </c>
      <c r="O461">
        <v>4206.78</v>
      </c>
      <c r="P461">
        <v>4191.5938418243904</v>
      </c>
      <c r="Q461">
        <v>4075.7584396328698</v>
      </c>
      <c r="R461">
        <v>63.112894838040802</v>
      </c>
      <c r="S461" s="1">
        <f>(Table2[[#This Row],[Close Price]]-Table2[[#This Row],[20D EMA]])/Table2[[#This Row],[20D EMA]]</f>
        <v>1.6608902771240688E-2</v>
      </c>
      <c r="T461" s="1">
        <f>(Table2[[#This Row],[Close Price]]-Table2[[#This Row],[50D EMA]])/Table2[[#This Row],[50D EMA]]</f>
        <v>2.0292080145481967E-2</v>
      </c>
      <c r="U461" s="1">
        <f>(Table2[[#This Row],[Close Price]]-Table2[[#This Row],[200D EMA]])/Table2[[#This Row],[200D EMA]]</f>
        <v>4.9289368676428594E-2</v>
      </c>
      <c r="V461">
        <v>1.04022794971355</v>
      </c>
      <c r="W461">
        <v>4265.45</v>
      </c>
      <c r="X461">
        <v>4325</v>
      </c>
      <c r="Y461">
        <v>4230.05</v>
      </c>
      <c r="Z461">
        <v>4325</v>
      </c>
      <c r="AA461">
        <v>4230.05</v>
      </c>
      <c r="AB461">
        <v>4325</v>
      </c>
      <c r="AC461" s="1">
        <f>(Table2[[#This Row],[Close Price]]/Table2[[#This Row],[Day Low]])-1</f>
        <v>2.625748748666501E-3</v>
      </c>
      <c r="AD461" s="1">
        <f>(Table2[[#This Row],[Day High]]/Table2[[#This Row],[Close Price]])-1</f>
        <v>1.1305577964060731E-2</v>
      </c>
      <c r="AE461" s="1">
        <f>(Table2[[#This Row],[Close Price]]/Table2[[#This Row],[Current Week Low]])-1</f>
        <v>1.1016418245647142E-2</v>
      </c>
      <c r="AF461" s="1">
        <f>(Table2[[#This Row],[Current Week High]]/Table2[[#This Row],[Close Price]])-1</f>
        <v>1.1305577964060731E-2</v>
      </c>
      <c r="AG461" s="1">
        <f>(Table2[[#This Row],[Close Price]]/Table2[[#This Row],[Current Month Low]])-1</f>
        <v>1.1016418245647142E-2</v>
      </c>
      <c r="AH461" s="1">
        <f>(Table2[[#This Row],[Current Month High]]/Table2[[#This Row],[Close Price]])-1</f>
        <v>1.1305577964060731E-2</v>
      </c>
      <c r="AI461">
        <v>7.3796078706464199</v>
      </c>
      <c r="AJ461">
        <v>22.2598627787306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-0.06</v>
      </c>
      <c r="AM461" t="s">
        <v>3218</v>
      </c>
      <c r="AN461">
        <v>3.67</v>
      </c>
      <c r="AO461" t="s">
        <v>3217</v>
      </c>
      <c r="AP461">
        <v>-2.1929535855705E-2</v>
      </c>
      <c r="AQ461">
        <f>(Table2[[#This Row],[Sharpe Ratio]]-AVERAGE(Table2[Sharpe Ratio]))/_xlfn.STDEV.P(Table2[Sharpe Ratio])</f>
        <v>-0.94878849666207732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-1.1394407399226296</v>
      </c>
      <c r="AS461">
        <f>_xlfn.RANK.AVG(Table2[[#This Row],[1Y Return vs Nifty Z-Score]],Table2[1Y Return vs Nifty Z-Score])</f>
        <v>415</v>
      </c>
      <c r="AT461">
        <f>_xlfn.RANK.AVG(Table2[[#This Row],[6M Return vs Nifty Z-Score]],Table2[6M Return vs Nifty Z-Score])</f>
        <v>267</v>
      </c>
      <c r="AU461">
        <f>_xlfn.RANK.AVG(Table2[[#This Row],[Sharpe Ratio Z-Score]],Table2[Sharpe Ratio Z-Score])</f>
        <v>613</v>
      </c>
      <c r="AV461">
        <f>(Table2[[#This Row],[Rank 1Y]]+Table2[[#This Row],[Rank 6M]]+Table2[[#This Row],[Rank Sharpe]])/3</f>
        <v>431.66666666666669</v>
      </c>
    </row>
    <row r="462" spans="1:48" x14ac:dyDescent="0.3">
      <c r="A462" t="s">
        <v>745</v>
      </c>
      <c r="B462" t="s">
        <v>746</v>
      </c>
      <c r="C462" t="s">
        <v>3179</v>
      </c>
      <c r="D462" t="s">
        <v>466</v>
      </c>
      <c r="E462">
        <v>23606.635139999999</v>
      </c>
      <c r="F462">
        <v>3367.95</v>
      </c>
      <c r="G462">
        <v>-32.008789192711298</v>
      </c>
      <c r="H462">
        <f>(Table2[[#This Row],[1Y Return vs Nifty]]-AVERAGE(Table2[1Y Return vs Nifty]))/_xlfn.STDEV.P(Table2[1Y Return vs Nifty])</f>
        <v>-0.94881279159309839</v>
      </c>
      <c r="I462">
        <v>-7.9746817493620403</v>
      </c>
      <c r="J462">
        <f>(Table2[[#This Row],[1M Return vs Nifty]]-AVERAGE(Table2[1M Return vs Nifty]))/_xlfn.STDEV.P(Table2[1M Return vs Nifty])</f>
        <v>-0.76072600020074554</v>
      </c>
      <c r="K462">
        <v>-5.2300413880280399</v>
      </c>
      <c r="L462">
        <f>(Table2[[#This Row],[6M Return vs Nifty]]-AVERAGE(Table2[6M Return vs Nifty]))/_xlfn.STDEV.P(Table2[6M Return vs Nifty])</f>
        <v>-0.41321865161475974</v>
      </c>
      <c r="M462">
        <v>-5.6056924449075698</v>
      </c>
      <c r="N462">
        <f>(Table2[[#This Row],[1W Return vs Nifty]]-AVERAGE(Table2[1W Return vs Nifty]))/_xlfn.STDEV.P(Table2[1W Return vs Nifty])</f>
        <v>-1.5003458571881023</v>
      </c>
      <c r="O462">
        <v>3496.53</v>
      </c>
      <c r="P462">
        <v>3552.26987462958</v>
      </c>
      <c r="Q462">
        <v>3410.6497227896598</v>
      </c>
      <c r="R462">
        <v>33.231451318492503</v>
      </c>
      <c r="S462" s="1">
        <f>(Table2[[#This Row],[Close Price]]-Table2[[#This Row],[20D EMA]])/Table2[[#This Row],[20D EMA]]</f>
        <v>-3.6773601256102587E-2</v>
      </c>
      <c r="T462" s="1">
        <f>(Table2[[#This Row],[Close Price]]-Table2[[#This Row],[50D EMA]])/Table2[[#This Row],[50D EMA]]</f>
        <v>-5.188791424491658E-2</v>
      </c>
      <c r="U462" s="1">
        <f>(Table2[[#This Row],[Close Price]]-Table2[[#This Row],[200D EMA]])/Table2[[#This Row],[200D EMA]]</f>
        <v>-1.2519527439110561E-2</v>
      </c>
      <c r="V462">
        <v>1.4333445048111499</v>
      </c>
      <c r="W462">
        <v>3352.55</v>
      </c>
      <c r="X462">
        <v>3460.6</v>
      </c>
      <c r="Y462">
        <v>3350.05</v>
      </c>
      <c r="Z462">
        <v>3460.6</v>
      </c>
      <c r="AA462">
        <v>3350.05</v>
      </c>
      <c r="AB462">
        <v>3460.6</v>
      </c>
      <c r="AC462" s="1">
        <f>(Table2[[#This Row],[Close Price]]/Table2[[#This Row],[Day Low]])-1</f>
        <v>4.593518366616367E-3</v>
      </c>
      <c r="AD462" s="1">
        <f>(Table2[[#This Row],[Day High]]/Table2[[#This Row],[Close Price]])-1</f>
        <v>2.750931575587523E-2</v>
      </c>
      <c r="AE462" s="1">
        <f>(Table2[[#This Row],[Close Price]]/Table2[[#This Row],[Current Week Low]])-1</f>
        <v>5.3432038327785314E-3</v>
      </c>
      <c r="AF462" s="1">
        <f>(Table2[[#This Row],[Current Week High]]/Table2[[#This Row],[Close Price]])-1</f>
        <v>2.750931575587523E-2</v>
      </c>
      <c r="AG462" s="1">
        <f>(Table2[[#This Row],[Close Price]]/Table2[[#This Row],[Current Month Low]])-1</f>
        <v>5.3432038327785314E-3</v>
      </c>
      <c r="AH462" s="1">
        <f>(Table2[[#This Row],[Current Month High]]/Table2[[#This Row],[Close Price]])-1</f>
        <v>2.750931575587523E-2</v>
      </c>
      <c r="AI462">
        <v>18.128238245817101</v>
      </c>
      <c r="AJ462">
        <v>30.4648460197559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-0.12</v>
      </c>
      <c r="AM462" t="s">
        <v>3218</v>
      </c>
      <c r="AN462">
        <v>-4.1100000000000003</v>
      </c>
      <c r="AO462" t="s">
        <v>3218</v>
      </c>
      <c r="AP462">
        <v>0.11080269135465901</v>
      </c>
      <c r="AQ462">
        <f>(Table2[[#This Row],[Sharpe Ratio]]-AVERAGE(Table2[Sharpe Ratio]))/_xlfn.STDEV.P(Table2[Sharpe Ratio])</f>
        <v>0.59613740190587128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649</v>
      </c>
      <c r="AT462">
        <f>_xlfn.RANK.AVG(Table2[[#This Row],[6M Return vs Nifty Z-Score]],Table2[6M Return vs Nifty Z-Score])</f>
        <v>459</v>
      </c>
      <c r="AU462">
        <f>_xlfn.RANK.AVG(Table2[[#This Row],[Sharpe Ratio Z-Score]],Table2[Sharpe Ratio Z-Score])</f>
        <v>191</v>
      </c>
      <c r="AV462">
        <f>(Table2[[#This Row],[Rank 1Y]]+Table2[[#This Row],[Rank 6M]]+Table2[[#This Row],[Rank Sharpe]])/3</f>
        <v>433</v>
      </c>
    </row>
    <row r="463" spans="1:48" x14ac:dyDescent="0.3">
      <c r="A463" t="s">
        <v>248</v>
      </c>
      <c r="B463" t="s">
        <v>249</v>
      </c>
      <c r="C463" t="s">
        <v>3171</v>
      </c>
      <c r="D463" t="s">
        <v>34</v>
      </c>
      <c r="E463">
        <v>102923.63473392</v>
      </c>
      <c r="F463">
        <v>54.45</v>
      </c>
      <c r="G463">
        <v>11.8123682182277</v>
      </c>
      <c r="H463">
        <f>(Table2[[#This Row],[1Y Return vs Nifty]]-AVERAGE(Table2[1Y Return vs Nifty]))/_xlfn.STDEV.P(Table2[1Y Return vs Nifty])</f>
        <v>-9.3335165787651969E-2</v>
      </c>
      <c r="I463">
        <v>-2.52172840904948</v>
      </c>
      <c r="J463">
        <f>(Table2[[#This Row],[1M Return vs Nifty]]-AVERAGE(Table2[1M Return vs Nifty]))/_xlfn.STDEV.P(Table2[1M Return vs Nifty])</f>
        <v>-0.18343229019705312</v>
      </c>
      <c r="K463">
        <v>-30.743945678448199</v>
      </c>
      <c r="L463">
        <f>(Table2[[#This Row],[6M Return vs Nifty]]-AVERAGE(Table2[6M Return vs Nifty]))/_xlfn.STDEV.P(Table2[6M Return vs Nifty])</f>
        <v>-1.2095584469177227</v>
      </c>
      <c r="M463">
        <v>0.78465170700741405</v>
      </c>
      <c r="N463">
        <f>(Table2[[#This Row],[1W Return vs Nifty]]-AVERAGE(Table2[1W Return vs Nifty]))/_xlfn.STDEV.P(Table2[1W Return vs Nifty])</f>
        <v>-0.23986262659694738</v>
      </c>
      <c r="O463">
        <v>52.82</v>
      </c>
      <c r="P463">
        <v>54.2698695745338</v>
      </c>
      <c r="Q463">
        <v>56.2167468525966</v>
      </c>
      <c r="R463">
        <v>63.281172794327802</v>
      </c>
      <c r="S463" s="1">
        <f>(Table2[[#This Row],[Close Price]]-Table2[[#This Row],[20D EMA]])/Table2[[#This Row],[20D EMA]]</f>
        <v>3.0859522907989448E-2</v>
      </c>
      <c r="T463" s="1">
        <f>(Table2[[#This Row],[Close Price]]-Table2[[#This Row],[50D EMA]])/Table2[[#This Row],[50D EMA]]</f>
        <v>3.3191608323070165E-3</v>
      </c>
      <c r="U463" s="1">
        <f>(Table2[[#This Row],[Close Price]]-Table2[[#This Row],[200D EMA]])/Table2[[#This Row],[200D EMA]]</f>
        <v>-3.1427411785835004E-2</v>
      </c>
      <c r="V463">
        <v>1.0515977459945001</v>
      </c>
      <c r="W463">
        <v>53.43</v>
      </c>
      <c r="X463">
        <v>55.2</v>
      </c>
      <c r="Y463">
        <v>52.9</v>
      </c>
      <c r="Z463">
        <v>55.2</v>
      </c>
      <c r="AA463">
        <v>52.9</v>
      </c>
      <c r="AB463">
        <v>55.2</v>
      </c>
      <c r="AC463" s="1">
        <f>(Table2[[#This Row],[Close Price]]/Table2[[#This Row],[Day Low]])-1</f>
        <v>1.9090398652442442E-2</v>
      </c>
      <c r="AD463" s="1">
        <f>(Table2[[#This Row],[Day High]]/Table2[[#This Row],[Close Price]])-1</f>
        <v>1.377410468319562E-2</v>
      </c>
      <c r="AE463" s="1">
        <f>(Table2[[#This Row],[Close Price]]/Table2[[#This Row],[Current Week Low]])-1</f>
        <v>2.9300567107750641E-2</v>
      </c>
      <c r="AF463" s="1">
        <f>(Table2[[#This Row],[Current Week High]]/Table2[[#This Row],[Close Price]])-1</f>
        <v>1.377410468319562E-2</v>
      </c>
      <c r="AG463" s="1">
        <f>(Table2[[#This Row],[Close Price]]/Table2[[#This Row],[Current Month Low]])-1</f>
        <v>2.9300567107750641E-2</v>
      </c>
      <c r="AH463" s="1">
        <f>(Table2[[#This Row],[Current Month High]]/Table2[[#This Row],[Close Price]])-1</f>
        <v>1.377410468319562E-2</v>
      </c>
      <c r="AI463">
        <v>53.810835629017397</v>
      </c>
      <c r="AJ463">
        <v>35.955056179775298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-7.0000000000000007E-2</v>
      </c>
      <c r="AM463" t="s">
        <v>3218</v>
      </c>
      <c r="AN463">
        <v>10.4</v>
      </c>
      <c r="AO463" t="s">
        <v>3217</v>
      </c>
      <c r="AP463">
        <v>8.7759958255411996E-2</v>
      </c>
      <c r="AQ463">
        <f>(Table2[[#This Row],[Sharpe Ratio]]-AVERAGE(Table2[Sharpe Ratio]))/_xlfn.STDEV.P(Table2[Sharpe Ratio])</f>
        <v>0.32793339533559707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335</v>
      </c>
      <c r="AT463">
        <f>_xlfn.RANK.AVG(Table2[[#This Row],[6M Return vs Nifty Z-Score]],Table2[6M Return vs Nifty Z-Score])</f>
        <v>705</v>
      </c>
      <c r="AU463">
        <f>_xlfn.RANK.AVG(Table2[[#This Row],[Sharpe Ratio Z-Score]],Table2[Sharpe Ratio Z-Score])</f>
        <v>263</v>
      </c>
      <c r="AV463">
        <f>(Table2[[#This Row],[Rank 1Y]]+Table2[[#This Row],[Rank 6M]]+Table2[[#This Row],[Rank Sharpe]])/3</f>
        <v>434.33333333333331</v>
      </c>
    </row>
    <row r="464" spans="1:48" x14ac:dyDescent="0.3">
      <c r="A464" t="s">
        <v>124</v>
      </c>
      <c r="B464" t="s">
        <v>125</v>
      </c>
      <c r="C464" t="s">
        <v>3171</v>
      </c>
      <c r="D464" t="s">
        <v>54</v>
      </c>
      <c r="E464">
        <v>216234.02733858</v>
      </c>
      <c r="F464">
        <v>340.35</v>
      </c>
      <c r="G464">
        <v>27.244566849733602</v>
      </c>
      <c r="H464">
        <f>(Table2[[#This Row],[1Y Return vs Nifty]]-AVERAGE(Table2[1Y Return vs Nifty]))/_xlfn.STDEV.P(Table2[1Y Return vs Nifty])</f>
        <v>0.20793256483014227</v>
      </c>
      <c r="I464">
        <v>1.4930343164547699</v>
      </c>
      <c r="J464">
        <f>(Table2[[#This Row],[1M Return vs Nifty]]-AVERAGE(Table2[1M Return vs Nifty]))/_xlfn.STDEV.P(Table2[1M Return vs Nifty])</f>
        <v>0.24160293822799608</v>
      </c>
      <c r="K464">
        <v>-9.5521064916292993</v>
      </c>
      <c r="L464">
        <f>(Table2[[#This Row],[6M Return vs Nifty]]-AVERAGE(Table2[6M Return vs Nifty]))/_xlfn.STDEV.P(Table2[6M Return vs Nifty])</f>
        <v>-0.54811891621990017</v>
      </c>
      <c r="M464">
        <v>1.62470307320559</v>
      </c>
      <c r="N464">
        <f>(Table2[[#This Row],[1W Return vs Nifty]]-AVERAGE(Table2[1W Return vs Nifty]))/_xlfn.STDEV.P(Table2[1W Return vs Nifty])</f>
        <v>-7.4164092252646058E-2</v>
      </c>
      <c r="O464">
        <v>324.31</v>
      </c>
      <c r="P464">
        <v>327.41096576227602</v>
      </c>
      <c r="Q464">
        <v>317.24295378827901</v>
      </c>
      <c r="R464">
        <v>74.276966432834797</v>
      </c>
      <c r="S464" s="1">
        <f>(Table2[[#This Row],[Close Price]]-Table2[[#This Row],[20D EMA]])/Table2[[#This Row],[20D EMA]]</f>
        <v>4.9458851099256948E-2</v>
      </c>
      <c r="T464" s="1">
        <f>(Table2[[#This Row],[Close Price]]-Table2[[#This Row],[50D EMA]])/Table2[[#This Row],[50D EMA]]</f>
        <v>3.9519245201819764E-2</v>
      </c>
      <c r="U464" s="1">
        <f>(Table2[[#This Row],[Close Price]]-Table2[[#This Row],[200D EMA]])/Table2[[#This Row],[200D EMA]]</f>
        <v>7.2837066783655494E-2</v>
      </c>
      <c r="V464">
        <v>0.78463848442207496</v>
      </c>
      <c r="W464">
        <v>329.85</v>
      </c>
      <c r="X464">
        <v>342.45</v>
      </c>
      <c r="Y464">
        <v>325.10000000000002</v>
      </c>
      <c r="Z464">
        <v>342.45</v>
      </c>
      <c r="AA464">
        <v>325.10000000000002</v>
      </c>
      <c r="AB464">
        <v>342.45</v>
      </c>
      <c r="AC464" s="1">
        <f>(Table2[[#This Row],[Close Price]]/Table2[[#This Row],[Day Low]])-1</f>
        <v>3.1832651205093265E-2</v>
      </c>
      <c r="AD464" s="1">
        <f>(Table2[[#This Row],[Day High]]/Table2[[#This Row],[Close Price]])-1</f>
        <v>6.170118995151963E-3</v>
      </c>
      <c r="AE464" s="1">
        <f>(Table2[[#This Row],[Close Price]]/Table2[[#This Row],[Current Week Low]])-1</f>
        <v>4.6908643494309343E-2</v>
      </c>
      <c r="AF464" s="1">
        <f>(Table2[[#This Row],[Current Week High]]/Table2[[#This Row],[Close Price]])-1</f>
        <v>6.170118995151963E-3</v>
      </c>
      <c r="AG464" s="1">
        <f>(Table2[[#This Row],[Close Price]]/Table2[[#This Row],[Current Month Low]])-1</f>
        <v>4.6908643494309343E-2</v>
      </c>
      <c r="AH464" s="1">
        <f>(Table2[[#This Row],[Current Month High]]/Table2[[#This Row],[Close Price]])-1</f>
        <v>6.170118995151963E-3</v>
      </c>
      <c r="AI464">
        <v>15.9688555898339</v>
      </c>
      <c r="AJ464">
        <v>49.341816586222002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-0.04</v>
      </c>
      <c r="AM464" t="s">
        <v>3218</v>
      </c>
      <c r="AN464">
        <v>13.68</v>
      </c>
      <c r="AO464" t="s">
        <v>3217</v>
      </c>
      <c r="AQ464">
        <f>(Table2[[#This Row],[Sharpe Ratio]]-AVERAGE(Table2[Sharpe Ratio]))/_xlfn.STDEV.P(Table2[Sharpe Ratio])</f>
        <v>-0.69354145832708192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243</v>
      </c>
      <c r="AT464">
        <f>_xlfn.RANK.AVG(Table2[[#This Row],[6M Return vs Nifty Z-Score]],Table2[6M Return vs Nifty Z-Score])</f>
        <v>523</v>
      </c>
      <c r="AU464">
        <f>_xlfn.RANK.AVG(Table2[[#This Row],[Sharpe Ratio Z-Score]],Table2[Sharpe Ratio Z-Score])</f>
        <v>538.5</v>
      </c>
      <c r="AV464">
        <f>(Table2[[#This Row],[Rank 1Y]]+Table2[[#This Row],[Rank 6M]]+Table2[[#This Row],[Rank Sharpe]])/3</f>
        <v>434.83333333333331</v>
      </c>
    </row>
    <row r="465" spans="1:48" x14ac:dyDescent="0.3">
      <c r="A465" t="s">
        <v>150</v>
      </c>
      <c r="B465" t="s">
        <v>151</v>
      </c>
      <c r="C465" t="s">
        <v>3170</v>
      </c>
      <c r="D465" t="s">
        <v>21</v>
      </c>
      <c r="E465">
        <v>182620.55391439999</v>
      </c>
      <c r="F465">
        <v>6167</v>
      </c>
      <c r="G465">
        <v>-10.098149698317</v>
      </c>
      <c r="H465">
        <f>(Table2[[#This Row],[1Y Return vs Nifty]]-AVERAGE(Table2[1Y Return vs Nifty]))/_xlfn.STDEV.P(Table2[1Y Return vs Nifty])</f>
        <v>-0.5210727919676108</v>
      </c>
      <c r="I465">
        <v>8.45112302905682</v>
      </c>
      <c r="J465">
        <f>(Table2[[#This Row],[1M Return vs Nifty]]-AVERAGE(Table2[1M Return vs Nifty]))/_xlfn.STDEV.P(Table2[1M Return vs Nifty])</f>
        <v>0.97824244286799167</v>
      </c>
      <c r="K465">
        <v>27.511579272065301</v>
      </c>
      <c r="L465">
        <f>(Table2[[#This Row],[6M Return vs Nifty]]-AVERAGE(Table2[6M Return vs Nifty]))/_xlfn.STDEV.P(Table2[6M Return vs Nifty])</f>
        <v>0.60871257449460259</v>
      </c>
      <c r="M465">
        <v>5.7158917763418998E-2</v>
      </c>
      <c r="N465">
        <f>(Table2[[#This Row],[1W Return vs Nifty]]-AVERAGE(Table2[1W Return vs Nifty]))/_xlfn.STDEV.P(Table2[1W Return vs Nifty])</f>
        <v>-0.38335919570477039</v>
      </c>
      <c r="O465">
        <v>6074.44</v>
      </c>
      <c r="P465">
        <v>6032.7098305755499</v>
      </c>
      <c r="Q465">
        <v>5680.0626063133795</v>
      </c>
      <c r="R465">
        <v>58.062144117646703</v>
      </c>
      <c r="S465" s="1">
        <f>(Table2[[#This Row],[Close Price]]-Table2[[#This Row],[20D EMA]])/Table2[[#This Row],[20D EMA]]</f>
        <v>1.5237618611756871E-2</v>
      </c>
      <c r="T465" s="1">
        <f>(Table2[[#This Row],[Close Price]]-Table2[[#This Row],[50D EMA]])/Table2[[#This Row],[50D EMA]]</f>
        <v>2.2260339581364915E-2</v>
      </c>
      <c r="U465" s="1">
        <f>(Table2[[#This Row],[Close Price]]-Table2[[#This Row],[200D EMA]])/Table2[[#This Row],[200D EMA]]</f>
        <v>8.5727469472852355E-2</v>
      </c>
      <c r="V465">
        <v>0.56872443792025995</v>
      </c>
      <c r="W465">
        <v>6125.75</v>
      </c>
      <c r="X465">
        <v>6286.1</v>
      </c>
      <c r="Y465">
        <v>6125.75</v>
      </c>
      <c r="Z465">
        <v>6286.1</v>
      </c>
      <c r="AA465">
        <v>6125.75</v>
      </c>
      <c r="AB465">
        <v>6286.1</v>
      </c>
      <c r="AC465" s="1">
        <f>(Table2[[#This Row],[Close Price]]/Table2[[#This Row],[Day Low]])-1</f>
        <v>6.73386932212372E-3</v>
      </c>
      <c r="AD465" s="1">
        <f>(Table2[[#This Row],[Day High]]/Table2[[#This Row],[Close Price]])-1</f>
        <v>1.9312469596238113E-2</v>
      </c>
      <c r="AE465" s="1">
        <f>(Table2[[#This Row],[Close Price]]/Table2[[#This Row],[Current Week Low]])-1</f>
        <v>6.73386932212372E-3</v>
      </c>
      <c r="AF465" s="1">
        <f>(Table2[[#This Row],[Current Week High]]/Table2[[#This Row],[Close Price]])-1</f>
        <v>1.9312469596238113E-2</v>
      </c>
      <c r="AG465" s="1">
        <f>(Table2[[#This Row],[Close Price]]/Table2[[#This Row],[Current Month Low]])-1</f>
        <v>6.73386932212372E-3</v>
      </c>
      <c r="AH465" s="1">
        <f>(Table2[[#This Row],[Current Month High]]/Table2[[#This Row],[Close Price]])-1</f>
        <v>1.9312469596238113E-2</v>
      </c>
      <c r="AI465">
        <v>6.6150478352521498</v>
      </c>
      <c r="AJ465">
        <v>36.633027218043402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-0.05</v>
      </c>
      <c r="AM465" t="s">
        <v>3218</v>
      </c>
      <c r="AN465">
        <v>3.69</v>
      </c>
      <c r="AO465" t="s">
        <v>3217</v>
      </c>
      <c r="AP465">
        <v>-4.8587601293465003E-2</v>
      </c>
      <c r="AQ465">
        <f>(Table2[[#This Row],[Sharpe Ratio]]-AVERAGE(Table2[Sharpe Ratio]))/_xlfn.STDEV.P(Table2[Sharpe Ratio])</f>
        <v>-1.2590728681828074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-0.57654983849259434</v>
      </c>
      <c r="AS465">
        <f>_xlfn.RANK.AVG(Table2[[#This Row],[1Y Return vs Nifty Z-Score]],Table2[1Y Return vs Nifty Z-Score])</f>
        <v>496</v>
      </c>
      <c r="AT465">
        <f>_xlfn.RANK.AVG(Table2[[#This Row],[6M Return vs Nifty Z-Score]],Table2[6M Return vs Nifty Z-Score])</f>
        <v>144</v>
      </c>
      <c r="AU465">
        <f>_xlfn.RANK.AVG(Table2[[#This Row],[Sharpe Ratio Z-Score]],Table2[Sharpe Ratio Z-Score])</f>
        <v>665</v>
      </c>
      <c r="AV465">
        <f>(Table2[[#This Row],[Rank 1Y]]+Table2[[#This Row],[Rank 6M]]+Table2[[#This Row],[Rank Sharpe]])/3</f>
        <v>435</v>
      </c>
    </row>
    <row r="466" spans="1:48" x14ac:dyDescent="0.3">
      <c r="A466" t="s">
        <v>172</v>
      </c>
      <c r="B466" t="s">
        <v>173</v>
      </c>
      <c r="C466" t="s">
        <v>3181</v>
      </c>
      <c r="D466" t="s">
        <v>174</v>
      </c>
      <c r="E466">
        <v>149262.71359291399</v>
      </c>
      <c r="F466">
        <v>667.55</v>
      </c>
      <c r="G466">
        <v>7.89104008142181</v>
      </c>
      <c r="H466">
        <f>(Table2[[#This Row],[1Y Return vs Nifty]]-AVERAGE(Table2[1Y Return vs Nifty]))/_xlfn.STDEV.P(Table2[1Y Return vs Nifty])</f>
        <v>-0.16988742233853424</v>
      </c>
      <c r="I466">
        <v>-4.0186481119572601</v>
      </c>
      <c r="J466">
        <f>(Table2[[#This Row],[1M Return vs Nifty]]-AVERAGE(Table2[1M Return vs Nifty]))/_xlfn.STDEV.P(Table2[1M Return vs Nifty])</f>
        <v>-0.34190830767563363</v>
      </c>
      <c r="K466">
        <v>-9.2099445077404596</v>
      </c>
      <c r="L466">
        <f>(Table2[[#This Row],[6M Return vs Nifty]]-AVERAGE(Table2[6M Return vs Nifty]))/_xlfn.STDEV.P(Table2[6M Return vs Nifty])</f>
        <v>-0.53743935886525407</v>
      </c>
      <c r="M466">
        <v>-1.05538406391119</v>
      </c>
      <c r="N466">
        <f>(Table2[[#This Row],[1W Return vs Nifty]]-AVERAGE(Table2[1W Return vs Nifty]))/_xlfn.STDEV.P(Table2[1W Return vs Nifty])</f>
        <v>-0.60280618296796662</v>
      </c>
      <c r="O466">
        <v>663.78</v>
      </c>
      <c r="P466">
        <v>678.70772067774703</v>
      </c>
      <c r="Q466">
        <v>646.01644722679896</v>
      </c>
      <c r="R466">
        <v>56.862005224891703</v>
      </c>
      <c r="S466" s="1">
        <f>(Table2[[#This Row],[Close Price]]-Table2[[#This Row],[20D EMA]])/Table2[[#This Row],[20D EMA]]</f>
        <v>5.6795926361143485E-3</v>
      </c>
      <c r="T466" s="1">
        <f>(Table2[[#This Row],[Close Price]]-Table2[[#This Row],[50D EMA]])/Table2[[#This Row],[50D EMA]]</f>
        <v>-1.6439654858508391E-2</v>
      </c>
      <c r="U466" s="1">
        <f>(Table2[[#This Row],[Close Price]]-Table2[[#This Row],[200D EMA]])/Table2[[#This Row],[200D EMA]]</f>
        <v>3.3332824366375836E-2</v>
      </c>
      <c r="V466">
        <v>0.710589553181317</v>
      </c>
      <c r="W466">
        <v>657</v>
      </c>
      <c r="X466">
        <v>669.6</v>
      </c>
      <c r="Y466">
        <v>653.04999999999995</v>
      </c>
      <c r="Z466">
        <v>669.6</v>
      </c>
      <c r="AA466">
        <v>653.04999999999995</v>
      </c>
      <c r="AB466">
        <v>669.6</v>
      </c>
      <c r="AC466" s="1">
        <f>(Table2[[#This Row],[Close Price]]/Table2[[#This Row],[Day Low]])-1</f>
        <v>1.6057838660578305E-2</v>
      </c>
      <c r="AD466" s="1">
        <f>(Table2[[#This Row],[Day High]]/Table2[[#This Row],[Close Price]])-1</f>
        <v>3.0709310164034331E-3</v>
      </c>
      <c r="AE466" s="1">
        <f>(Table2[[#This Row],[Close Price]]/Table2[[#This Row],[Current Week Low]])-1</f>
        <v>2.2203506622770153E-2</v>
      </c>
      <c r="AF466" s="1">
        <f>(Table2[[#This Row],[Current Week High]]/Table2[[#This Row],[Close Price]])-1</f>
        <v>3.0709310164034331E-3</v>
      </c>
      <c r="AG466" s="1">
        <f>(Table2[[#This Row],[Close Price]]/Table2[[#This Row],[Current Month Low]])-1</f>
        <v>2.2203506622770153E-2</v>
      </c>
      <c r="AH466" s="1">
        <f>(Table2[[#This Row],[Current Month High]]/Table2[[#This Row],[Close Price]])-1</f>
        <v>3.0709310164034331E-3</v>
      </c>
      <c r="AI466">
        <v>15.744139015804</v>
      </c>
      <c r="AJ466">
        <v>34.491790067492602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-0.01</v>
      </c>
      <c r="AM466" t="s">
        <v>3218</v>
      </c>
      <c r="AN466">
        <v>6.54</v>
      </c>
      <c r="AO466" t="s">
        <v>3217</v>
      </c>
      <c r="AP466">
        <v>3.2626108711211001E-2</v>
      </c>
      <c r="AQ466">
        <f>(Table2[[#This Row],[Sharpe Ratio]]-AVERAGE(Table2[Sharpe Ratio]))/_xlfn.STDEV.P(Table2[Sharpe Ratio])</f>
        <v>-0.31379253542565483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363</v>
      </c>
      <c r="AT466">
        <f>_xlfn.RANK.AVG(Table2[[#This Row],[6M Return vs Nifty Z-Score]],Table2[6M Return vs Nifty Z-Score])</f>
        <v>518</v>
      </c>
      <c r="AU466">
        <f>_xlfn.RANK.AVG(Table2[[#This Row],[Sharpe Ratio Z-Score]],Table2[Sharpe Ratio Z-Score])</f>
        <v>426</v>
      </c>
      <c r="AV466">
        <f>(Table2[[#This Row],[Rank 1Y]]+Table2[[#This Row],[Rank 6M]]+Table2[[#This Row],[Rank Sharpe]])/3</f>
        <v>435.66666666666669</v>
      </c>
    </row>
    <row r="467" spans="1:48" x14ac:dyDescent="0.3">
      <c r="A467" t="s">
        <v>1741</v>
      </c>
      <c r="B467" t="s">
        <v>1742</v>
      </c>
      <c r="C467" t="s">
        <v>3179</v>
      </c>
      <c r="D467" t="s">
        <v>270</v>
      </c>
      <c r="E467">
        <v>4868.12829435</v>
      </c>
      <c r="F467">
        <v>534.70000000000005</v>
      </c>
      <c r="G467">
        <v>7.9725025957439799</v>
      </c>
      <c r="H467">
        <f>(Table2[[#This Row],[1Y Return vs Nifty]]-AVERAGE(Table2[1Y Return vs Nifty]))/_xlfn.STDEV.P(Table2[1Y Return vs Nifty])</f>
        <v>-0.16829710929200856</v>
      </c>
      <c r="I467">
        <v>-2.5818190403672698</v>
      </c>
      <c r="J467">
        <f>(Table2[[#This Row],[1M Return vs Nifty]]-AVERAGE(Table2[1M Return vs Nifty]))/_xlfn.STDEV.P(Table2[1M Return vs Nifty])</f>
        <v>-0.18979397006573187</v>
      </c>
      <c r="K467">
        <v>4.0378153615212202</v>
      </c>
      <c r="L467">
        <f>(Table2[[#This Row],[6M Return vs Nifty]]-AVERAGE(Table2[6M Return vs Nifty]))/_xlfn.STDEV.P(Table2[6M Return vs Nifty])</f>
        <v>-0.12395037409737542</v>
      </c>
      <c r="M467">
        <v>2.8589304123875898</v>
      </c>
      <c r="N467">
        <f>(Table2[[#This Row],[1W Return vs Nifty]]-AVERAGE(Table2[1W Return vs Nifty]))/_xlfn.STDEV.P(Table2[1W Return vs Nifty])</f>
        <v>0.16928490310542887</v>
      </c>
      <c r="O467">
        <v>498.11</v>
      </c>
      <c r="P467">
        <v>501.22957868333799</v>
      </c>
      <c r="Q467">
        <v>486.64000663629298</v>
      </c>
      <c r="R467">
        <v>77.609373746249304</v>
      </c>
      <c r="S467" s="1">
        <f>(Table2[[#This Row],[Close Price]]-Table2[[#This Row],[20D EMA]])/Table2[[#This Row],[20D EMA]]</f>
        <v>7.3457669992571986E-2</v>
      </c>
      <c r="T467" s="1">
        <f>(Table2[[#This Row],[Close Price]]-Table2[[#This Row],[50D EMA]])/Table2[[#This Row],[50D EMA]]</f>
        <v>6.6776628395683074E-2</v>
      </c>
      <c r="U467" s="1">
        <f>(Table2[[#This Row],[Close Price]]-Table2[[#This Row],[200D EMA]])/Table2[[#This Row],[200D EMA]]</f>
        <v>9.8758821116872009E-2</v>
      </c>
      <c r="V467">
        <v>1.42401931024699</v>
      </c>
      <c r="W467">
        <v>502</v>
      </c>
      <c r="X467">
        <v>539.79999999999995</v>
      </c>
      <c r="Y467">
        <v>491.4</v>
      </c>
      <c r="Z467">
        <v>539.79999999999995</v>
      </c>
      <c r="AA467">
        <v>491.4</v>
      </c>
      <c r="AB467">
        <v>539.79999999999995</v>
      </c>
      <c r="AC467" s="1">
        <f>(Table2[[#This Row],[Close Price]]/Table2[[#This Row],[Day Low]])-1</f>
        <v>6.5139442231075817E-2</v>
      </c>
      <c r="AD467" s="1">
        <f>(Table2[[#This Row],[Day High]]/Table2[[#This Row],[Close Price]])-1</f>
        <v>9.5380587245181836E-3</v>
      </c>
      <c r="AE467" s="1">
        <f>(Table2[[#This Row],[Close Price]]/Table2[[#This Row],[Current Week Low]])-1</f>
        <v>8.8115588115588173E-2</v>
      </c>
      <c r="AF467" s="1">
        <f>(Table2[[#This Row],[Current Week High]]/Table2[[#This Row],[Close Price]])-1</f>
        <v>9.5380587245181836E-3</v>
      </c>
      <c r="AG467" s="1">
        <f>(Table2[[#This Row],[Close Price]]/Table2[[#This Row],[Current Month Low]])-1</f>
        <v>8.8115588115588173E-2</v>
      </c>
      <c r="AH467" s="1">
        <f>(Table2[[#This Row],[Current Month High]]/Table2[[#This Row],[Close Price]])-1</f>
        <v>9.5380587245181836E-3</v>
      </c>
      <c r="AI467">
        <v>14.802693098933901</v>
      </c>
      <c r="AJ467">
        <v>48.4865315190224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0.11</v>
      </c>
      <c r="AM467" t="s">
        <v>3217</v>
      </c>
      <c r="AN467">
        <v>10.98</v>
      </c>
      <c r="AO467" t="s">
        <v>3217</v>
      </c>
      <c r="AP467">
        <v>-2.0205943669553E-2</v>
      </c>
      <c r="AQ467">
        <f>(Table2[[#This Row],[Sharpe Ratio]]-AVERAGE(Table2[Sharpe Ratio]))/_xlfn.STDEV.P(Table2[Sharpe Ratio])</f>
        <v>-0.92872688643432666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362</v>
      </c>
      <c r="AT467">
        <f>_xlfn.RANK.AVG(Table2[[#This Row],[6M Return vs Nifty Z-Score]],Table2[6M Return vs Nifty Z-Score])</f>
        <v>335</v>
      </c>
      <c r="AU467">
        <f>_xlfn.RANK.AVG(Table2[[#This Row],[Sharpe Ratio Z-Score]],Table2[Sharpe Ratio Z-Score])</f>
        <v>610</v>
      </c>
      <c r="AV467">
        <f>(Table2[[#This Row],[Rank 1Y]]+Table2[[#This Row],[Rank 6M]]+Table2[[#This Row],[Rank Sharpe]])/3</f>
        <v>435.66666666666669</v>
      </c>
    </row>
    <row r="468" spans="1:48" x14ac:dyDescent="0.3">
      <c r="A468" t="s">
        <v>1995</v>
      </c>
      <c r="B468" t="s">
        <v>1996</v>
      </c>
      <c r="C468" t="s">
        <v>3170</v>
      </c>
      <c r="D468" t="s">
        <v>21</v>
      </c>
      <c r="E468">
        <v>3516.8690323800001</v>
      </c>
      <c r="F468">
        <v>595.04999999999995</v>
      </c>
      <c r="G468">
        <v>-43.510410577544</v>
      </c>
      <c r="H468">
        <f>(Table2[[#This Row],[1Y Return vs Nifty]]-AVERAGE(Table2[1Y Return vs Nifty]))/_xlfn.STDEV.P(Table2[1Y Return vs Nifty])</f>
        <v>-1.1733477043280516</v>
      </c>
      <c r="I468">
        <v>3.65193459556221</v>
      </c>
      <c r="J468">
        <f>(Table2[[#This Row],[1M Return vs Nifty]]-AVERAGE(Table2[1M Return vs Nifty]))/_xlfn.STDEV.P(Table2[1M Return vs Nifty])</f>
        <v>0.47016156946368953</v>
      </c>
      <c r="K468">
        <v>7.56967205627602</v>
      </c>
      <c r="L468">
        <f>(Table2[[#This Row],[6M Return vs Nifty]]-AVERAGE(Table2[6M Return vs Nifty]))/_xlfn.STDEV.P(Table2[6M Return vs Nifty])</f>
        <v>-1.3714088606703466E-2</v>
      </c>
      <c r="M468">
        <v>9.3512043085692191</v>
      </c>
      <c r="N468">
        <f>(Table2[[#This Row],[1W Return vs Nifty]]-AVERAGE(Table2[1W Return vs Nifty]))/_xlfn.STDEV.P(Table2[1W Return vs Nifty])</f>
        <v>1.4498735818997217</v>
      </c>
      <c r="O468">
        <v>565.45000000000005</v>
      </c>
      <c r="P468">
        <v>578.08247680591899</v>
      </c>
      <c r="Q468">
        <v>593.40620828214605</v>
      </c>
      <c r="R468">
        <v>70.015574399598506</v>
      </c>
      <c r="S468" s="1">
        <f>(Table2[[#This Row],[Close Price]]-Table2[[#This Row],[20D EMA]])/Table2[[#This Row],[20D EMA]]</f>
        <v>5.2347687682376701E-2</v>
      </c>
      <c r="T468" s="1">
        <f>(Table2[[#This Row],[Close Price]]-Table2[[#This Row],[50D EMA]])/Table2[[#This Row],[50D EMA]]</f>
        <v>2.9351388209917173E-2</v>
      </c>
      <c r="U468" s="1">
        <f>(Table2[[#This Row],[Close Price]]-Table2[[#This Row],[200D EMA]])/Table2[[#This Row],[200D EMA]]</f>
        <v>2.7700952482659731E-3</v>
      </c>
      <c r="V468">
        <v>0.79167689778251604</v>
      </c>
      <c r="W468">
        <v>591</v>
      </c>
      <c r="X468">
        <v>613.45000000000005</v>
      </c>
      <c r="Y468">
        <v>570.1</v>
      </c>
      <c r="Z468">
        <v>616</v>
      </c>
      <c r="AA468">
        <v>570.1</v>
      </c>
      <c r="AB468">
        <v>616</v>
      </c>
      <c r="AC468" s="1">
        <f>(Table2[[#This Row],[Close Price]]/Table2[[#This Row],[Day Low]])-1</f>
        <v>6.8527918781724484E-3</v>
      </c>
      <c r="AD468" s="1">
        <f>(Table2[[#This Row],[Day High]]/Table2[[#This Row],[Close Price]])-1</f>
        <v>3.0921771279724508E-2</v>
      </c>
      <c r="AE468" s="1">
        <f>(Table2[[#This Row],[Close Price]]/Table2[[#This Row],[Current Week Low]])-1</f>
        <v>4.3764251885634042E-2</v>
      </c>
      <c r="AF468" s="1">
        <f>(Table2[[#This Row],[Current Week High]]/Table2[[#This Row],[Close Price]])-1</f>
        <v>3.520712545164284E-2</v>
      </c>
      <c r="AG468" s="1">
        <f>(Table2[[#This Row],[Close Price]]/Table2[[#This Row],[Current Month Low]])-1</f>
        <v>4.3764251885634042E-2</v>
      </c>
      <c r="AH468" s="1">
        <f>(Table2[[#This Row],[Current Month High]]/Table2[[#This Row],[Close Price]])-1</f>
        <v>3.520712545164284E-2</v>
      </c>
      <c r="AI468">
        <v>33.014032434249202</v>
      </c>
      <c r="AJ468">
        <v>32.233333333333299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-7.0000000000000007E-2</v>
      </c>
      <c r="AM468" t="s">
        <v>3218</v>
      </c>
      <c r="AN468">
        <v>10.45</v>
      </c>
      <c r="AO468" t="s">
        <v>3217</v>
      </c>
      <c r="AP468">
        <v>7.1247596927874995E-2</v>
      </c>
      <c r="AQ468">
        <f>(Table2[[#This Row],[Sharpe Ratio]]-AVERAGE(Table2[Sharpe Ratio]))/_xlfn.STDEV.P(Table2[Sharpe Ratio])</f>
        <v>0.13573911669222746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698</v>
      </c>
      <c r="AT468">
        <f>_xlfn.RANK.AVG(Table2[[#This Row],[6M Return vs Nifty Z-Score]],Table2[6M Return vs Nifty Z-Score])</f>
        <v>297</v>
      </c>
      <c r="AU468">
        <f>_xlfn.RANK.AVG(Table2[[#This Row],[Sharpe Ratio Z-Score]],Table2[Sharpe Ratio Z-Score])</f>
        <v>314</v>
      </c>
      <c r="AV468">
        <f>(Table2[[#This Row],[Rank 1Y]]+Table2[[#This Row],[Rank 6M]]+Table2[[#This Row],[Rank Sharpe]])/3</f>
        <v>436.33333333333331</v>
      </c>
    </row>
    <row r="469" spans="1:48" x14ac:dyDescent="0.3">
      <c r="A469" t="s">
        <v>1315</v>
      </c>
      <c r="B469" t="s">
        <v>1316</v>
      </c>
      <c r="C469" t="s">
        <v>3185</v>
      </c>
      <c r="D469" t="s">
        <v>377</v>
      </c>
      <c r="E469">
        <v>8925.0997169399998</v>
      </c>
      <c r="F469">
        <v>223.98</v>
      </c>
      <c r="G469">
        <v>-16.637799770082498</v>
      </c>
      <c r="H469">
        <f>(Table2[[#This Row],[1Y Return vs Nifty]]-AVERAGE(Table2[1Y Return vs Nifty]))/_xlfn.STDEV.P(Table2[1Y Return vs Nifty])</f>
        <v>-0.64873998853498882</v>
      </c>
      <c r="I469">
        <v>5.6619369347761399</v>
      </c>
      <c r="J469">
        <f>(Table2[[#This Row],[1M Return vs Nifty]]-AVERAGE(Table2[1M Return vs Nifty]))/_xlfn.STDEV.P(Table2[1M Return vs Nifty])</f>
        <v>0.68295666142653377</v>
      </c>
      <c r="K469">
        <v>-2.8785638695192501</v>
      </c>
      <c r="L469">
        <f>(Table2[[#This Row],[6M Return vs Nifty]]-AVERAGE(Table2[6M Return vs Nifty]))/_xlfn.STDEV.P(Table2[6M Return vs Nifty])</f>
        <v>-0.33982435239525871</v>
      </c>
      <c r="M469">
        <v>10.5969942714481</v>
      </c>
      <c r="N469">
        <f>(Table2[[#This Row],[1W Return vs Nifty]]-AVERAGE(Table2[1W Return vs Nifty]))/_xlfn.STDEV.P(Table2[1W Return vs Nifty])</f>
        <v>1.695603282791815</v>
      </c>
      <c r="O469">
        <v>207.51</v>
      </c>
      <c r="P469">
        <v>210.15859244564001</v>
      </c>
      <c r="Q469">
        <v>218.47854159839699</v>
      </c>
      <c r="R469">
        <v>76.469012752322996</v>
      </c>
      <c r="S469" s="1">
        <f>(Table2[[#This Row],[Close Price]]-Table2[[#This Row],[20D EMA]])/Table2[[#This Row],[20D EMA]]</f>
        <v>7.9369668931617746E-2</v>
      </c>
      <c r="T469" s="1">
        <f>(Table2[[#This Row],[Close Price]]-Table2[[#This Row],[50D EMA]])/Table2[[#This Row],[50D EMA]]</f>
        <v>6.5766559404108346E-2</v>
      </c>
      <c r="U469" s="1">
        <f>(Table2[[#This Row],[Close Price]]-Table2[[#This Row],[200D EMA]])/Table2[[#This Row],[200D EMA]]</f>
        <v>2.5180772268773549E-2</v>
      </c>
      <c r="V469">
        <v>1.4289138762306199</v>
      </c>
      <c r="W469">
        <v>222.76</v>
      </c>
      <c r="X469">
        <v>226.9</v>
      </c>
      <c r="Y469">
        <v>220.04</v>
      </c>
      <c r="Z469">
        <v>226.9</v>
      </c>
      <c r="AA469">
        <v>220.04</v>
      </c>
      <c r="AB469">
        <v>226.9</v>
      </c>
      <c r="AC469" s="1">
        <f>(Table2[[#This Row],[Close Price]]/Table2[[#This Row],[Day Low]])-1</f>
        <v>5.4767462740168416E-3</v>
      </c>
      <c r="AD469" s="1">
        <f>(Table2[[#This Row],[Day High]]/Table2[[#This Row],[Close Price]])-1</f>
        <v>1.3036878292704834E-2</v>
      </c>
      <c r="AE469" s="1">
        <f>(Table2[[#This Row],[Close Price]]/Table2[[#This Row],[Current Week Low]])-1</f>
        <v>1.7905835302672202E-2</v>
      </c>
      <c r="AF469" s="1">
        <f>(Table2[[#This Row],[Current Week High]]/Table2[[#This Row],[Close Price]])-1</f>
        <v>1.3036878292704834E-2</v>
      </c>
      <c r="AG469" s="1">
        <f>(Table2[[#This Row],[Close Price]]/Table2[[#This Row],[Current Month Low]])-1</f>
        <v>1.7905835302672202E-2</v>
      </c>
      <c r="AH469" s="1">
        <f>(Table2[[#This Row],[Current Month High]]/Table2[[#This Row],[Close Price]])-1</f>
        <v>1.3036878292704834E-2</v>
      </c>
      <c r="AI469">
        <v>43.874453076167498</v>
      </c>
      <c r="AJ469">
        <v>19.4559999999999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0.09</v>
      </c>
      <c r="AM469" t="s">
        <v>3217</v>
      </c>
      <c r="AN469">
        <v>13.14</v>
      </c>
      <c r="AO469" t="s">
        <v>3217</v>
      </c>
      <c r="AP469">
        <v>6.4750004575428996E-2</v>
      </c>
      <c r="AQ469">
        <f>(Table2[[#This Row],[Sharpe Ratio]]-AVERAGE(Table2[Sharpe Ratio]))/_xlfn.STDEV.P(Table2[Sharpe Ratio])</f>
        <v>6.0110922133859837E-2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548</v>
      </c>
      <c r="AT469">
        <f>_xlfn.RANK.AVG(Table2[[#This Row],[6M Return vs Nifty Z-Score]],Table2[6M Return vs Nifty Z-Score])</f>
        <v>427</v>
      </c>
      <c r="AU469">
        <f>_xlfn.RANK.AVG(Table2[[#This Row],[Sharpe Ratio Z-Score]],Table2[Sharpe Ratio Z-Score])</f>
        <v>337</v>
      </c>
      <c r="AV469">
        <f>(Table2[[#This Row],[Rank 1Y]]+Table2[[#This Row],[Rank 6M]]+Table2[[#This Row],[Rank Sharpe]])/3</f>
        <v>437.33333333333331</v>
      </c>
    </row>
    <row r="470" spans="1:48" x14ac:dyDescent="0.3">
      <c r="A470" t="s">
        <v>1406</v>
      </c>
      <c r="B470" t="s">
        <v>1407</v>
      </c>
      <c r="C470" t="s">
        <v>3184</v>
      </c>
      <c r="D470" t="s">
        <v>136</v>
      </c>
      <c r="E470">
        <v>7907.4807543199904</v>
      </c>
      <c r="F470">
        <v>526.15</v>
      </c>
      <c r="G470">
        <v>-13.9560685269832</v>
      </c>
      <c r="H470">
        <f>(Table2[[#This Row],[1Y Return vs Nifty]]-AVERAGE(Table2[1Y Return vs Nifty]))/_xlfn.STDEV.P(Table2[1Y Return vs Nifty])</f>
        <v>-0.59638717057125823</v>
      </c>
      <c r="I470">
        <v>-6.69011164436656</v>
      </c>
      <c r="J470">
        <f>(Table2[[#This Row],[1M Return vs Nifty]]-AVERAGE(Table2[1M Return vs Nifty]))/_xlfn.STDEV.P(Table2[1M Return vs Nifty])</f>
        <v>-0.62473102731323371</v>
      </c>
      <c r="K470">
        <v>6.2370905661712497</v>
      </c>
      <c r="L470">
        <f>(Table2[[#This Row],[6M Return vs Nifty]]-AVERAGE(Table2[6M Return vs Nifty]))/_xlfn.STDEV.P(Table2[6M Return vs Nifty])</f>
        <v>-5.5306612391979246E-2</v>
      </c>
      <c r="M470">
        <v>-0.26158573216782</v>
      </c>
      <c r="N470">
        <f>(Table2[[#This Row],[1W Return vs Nifty]]-AVERAGE(Table2[1W Return vs Nifty]))/_xlfn.STDEV.P(Table2[1W Return vs Nifty])</f>
        <v>-0.44623097170428</v>
      </c>
      <c r="O470">
        <v>526.42999999999995</v>
      </c>
      <c r="P470">
        <v>542.63267959987502</v>
      </c>
      <c r="Q470">
        <v>523.04377406430899</v>
      </c>
      <c r="R470">
        <v>64.307281276324204</v>
      </c>
      <c r="S470" s="1">
        <f>(Table2[[#This Row],[Close Price]]-Table2[[#This Row],[20D EMA]])/Table2[[#This Row],[20D EMA]]</f>
        <v>-5.3188458104586121E-4</v>
      </c>
      <c r="T470" s="1">
        <f>(Table2[[#This Row],[Close Price]]-Table2[[#This Row],[50D EMA]])/Table2[[#This Row],[50D EMA]]</f>
        <v>-3.037539060866919E-2</v>
      </c>
      <c r="U470" s="1">
        <f>(Table2[[#This Row],[Close Price]]-Table2[[#This Row],[200D EMA]])/Table2[[#This Row],[200D EMA]]</f>
        <v>5.9387494693877597E-3</v>
      </c>
      <c r="V470">
        <v>0.49601031466854301</v>
      </c>
      <c r="W470">
        <v>526.9</v>
      </c>
      <c r="X470">
        <v>541.9</v>
      </c>
      <c r="Y470">
        <v>510.1</v>
      </c>
      <c r="Z470">
        <v>541.9</v>
      </c>
      <c r="AA470">
        <v>510.1</v>
      </c>
      <c r="AB470">
        <v>541.9</v>
      </c>
      <c r="AC470" s="1">
        <f>(Table2[[#This Row],[Close Price]]/Table2[[#This Row],[Day Low]])-1</f>
        <v>-1.4234200037958056E-3</v>
      </c>
      <c r="AD470" s="1">
        <f>(Table2[[#This Row],[Day High]]/Table2[[#This Row],[Close Price]])-1</f>
        <v>2.9934429345243707E-2</v>
      </c>
      <c r="AE470" s="1">
        <f>(Table2[[#This Row],[Close Price]]/Table2[[#This Row],[Current Week Low]])-1</f>
        <v>3.146441874142325E-2</v>
      </c>
      <c r="AF470" s="1">
        <f>(Table2[[#This Row],[Current Week High]]/Table2[[#This Row],[Close Price]])-1</f>
        <v>2.9934429345243707E-2</v>
      </c>
      <c r="AG470" s="1">
        <f>(Table2[[#This Row],[Close Price]]/Table2[[#This Row],[Current Month Low]])-1</f>
        <v>3.146441874142325E-2</v>
      </c>
      <c r="AH470" s="1">
        <f>(Table2[[#This Row],[Current Month High]]/Table2[[#This Row],[Close Price]])-1</f>
        <v>2.9934429345243707E-2</v>
      </c>
      <c r="AI470">
        <v>32.851848332224598</v>
      </c>
      <c r="AJ470">
        <v>38.442310222339103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-7.0000000000000007E-2</v>
      </c>
      <c r="AM470" t="s">
        <v>3218</v>
      </c>
      <c r="AN470">
        <v>10.16</v>
      </c>
      <c r="AO470" t="s">
        <v>3217</v>
      </c>
      <c r="AP470">
        <v>1.3407104969498001E-2</v>
      </c>
      <c r="AQ470">
        <f>(Table2[[#This Row],[Sharpe Ratio]]-AVERAGE(Table2[Sharpe Ratio]))/_xlfn.STDEV.P(Table2[Sharpe Ratio])</f>
        <v>-0.53749055699345927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527</v>
      </c>
      <c r="AT470">
        <f>_xlfn.RANK.AVG(Table2[[#This Row],[6M Return vs Nifty Z-Score]],Table2[6M Return vs Nifty Z-Score])</f>
        <v>306</v>
      </c>
      <c r="AU470">
        <f>_xlfn.RANK.AVG(Table2[[#This Row],[Sharpe Ratio Z-Score]],Table2[Sharpe Ratio Z-Score])</f>
        <v>481</v>
      </c>
      <c r="AV470">
        <f>(Table2[[#This Row],[Rank 1Y]]+Table2[[#This Row],[Rank 6M]]+Table2[[#This Row],[Rank Sharpe]])/3</f>
        <v>438</v>
      </c>
    </row>
    <row r="471" spans="1:48" x14ac:dyDescent="0.3">
      <c r="A471" t="s">
        <v>1578</v>
      </c>
      <c r="B471" t="s">
        <v>1579</v>
      </c>
      <c r="C471" t="s">
        <v>3179</v>
      </c>
      <c r="D471" t="s">
        <v>111</v>
      </c>
      <c r="E471">
        <v>6344.0594895599997</v>
      </c>
      <c r="F471">
        <v>583.70000000000005</v>
      </c>
      <c r="G471">
        <v>-6.7655881143465804</v>
      </c>
      <c r="H471">
        <f>(Table2[[#This Row],[1Y Return vs Nifty]]-AVERAGE(Table2[1Y Return vs Nifty]))/_xlfn.STDEV.P(Table2[1Y Return vs Nifty])</f>
        <v>-0.45601444937363406</v>
      </c>
      <c r="I471">
        <v>-15.6807773737006</v>
      </c>
      <c r="J471">
        <f>(Table2[[#This Row],[1M Return vs Nifty]]-AVERAGE(Table2[1M Return vs Nifty]))/_xlfn.STDEV.P(Table2[1M Return vs Nifty])</f>
        <v>-1.5765555617210045</v>
      </c>
      <c r="K471">
        <v>-7.8701730013989302</v>
      </c>
      <c r="L471">
        <f>(Table2[[#This Row],[6M Return vs Nifty]]-AVERAGE(Table2[6M Return vs Nifty]))/_xlfn.STDEV.P(Table2[6M Return vs Nifty])</f>
        <v>-0.4956224203454464</v>
      </c>
      <c r="M471">
        <v>-0.40656495494716399</v>
      </c>
      <c r="N471">
        <f>(Table2[[#This Row],[1W Return vs Nifty]]-AVERAGE(Table2[1W Return vs Nifty]))/_xlfn.STDEV.P(Table2[1W Return vs Nifty])</f>
        <v>-0.47482784767108371</v>
      </c>
      <c r="O471">
        <v>599.86</v>
      </c>
      <c r="P471">
        <v>630.65429203335998</v>
      </c>
      <c r="Q471">
        <v>618.31640256528704</v>
      </c>
      <c r="R471">
        <v>47.3645818166788</v>
      </c>
      <c r="S471" s="1">
        <f>(Table2[[#This Row],[Close Price]]-Table2[[#This Row],[20D EMA]])/Table2[[#This Row],[20D EMA]]</f>
        <v>-2.6939619244490329E-2</v>
      </c>
      <c r="T471" s="1">
        <f>(Table2[[#This Row],[Close Price]]-Table2[[#This Row],[50D EMA]])/Table2[[#This Row],[50D EMA]]</f>
        <v>-7.4453298148450836E-2</v>
      </c>
      <c r="U471" s="1">
        <f>(Table2[[#This Row],[Close Price]]-Table2[[#This Row],[200D EMA]])/Table2[[#This Row],[200D EMA]]</f>
        <v>-5.5984933315159628E-2</v>
      </c>
      <c r="V471">
        <v>0.80238925754686696</v>
      </c>
      <c r="W471">
        <v>569.95000000000005</v>
      </c>
      <c r="X471">
        <v>585</v>
      </c>
      <c r="Y471">
        <v>568.45000000000005</v>
      </c>
      <c r="Z471">
        <v>585</v>
      </c>
      <c r="AA471">
        <v>568.45000000000005</v>
      </c>
      <c r="AB471">
        <v>585</v>
      </c>
      <c r="AC471" s="1">
        <f>(Table2[[#This Row],[Close Price]]/Table2[[#This Row],[Day Low]])-1</f>
        <v>2.4124923238880491E-2</v>
      </c>
      <c r="AD471" s="1">
        <f>(Table2[[#This Row],[Day High]]/Table2[[#This Row],[Close Price]])-1</f>
        <v>2.2271714922048602E-3</v>
      </c>
      <c r="AE471" s="1">
        <f>(Table2[[#This Row],[Close Price]]/Table2[[#This Row],[Current Week Low]])-1</f>
        <v>2.6827337496701631E-2</v>
      </c>
      <c r="AF471" s="1">
        <f>(Table2[[#This Row],[Current Week High]]/Table2[[#This Row],[Close Price]])-1</f>
        <v>2.2271714922048602E-3</v>
      </c>
      <c r="AG471" s="1">
        <f>(Table2[[#This Row],[Close Price]]/Table2[[#This Row],[Current Month Low]])-1</f>
        <v>2.6827337496701631E-2</v>
      </c>
      <c r="AH471" s="1">
        <f>(Table2[[#This Row],[Current Month High]]/Table2[[#This Row],[Close Price]])-1</f>
        <v>2.2271714922048602E-3</v>
      </c>
      <c r="AI471">
        <v>44.192222031865597</v>
      </c>
      <c r="AJ471">
        <v>24.842262859587201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0</v>
      </c>
      <c r="AM471">
        <v>0</v>
      </c>
      <c r="AN471">
        <v>-10.69</v>
      </c>
      <c r="AO471" t="s">
        <v>3218</v>
      </c>
      <c r="AP471">
        <v>6.2358188238533001E-2</v>
      </c>
      <c r="AQ471">
        <f>(Table2[[#This Row],[Sharpe Ratio]]-AVERAGE(Table2[Sharpe Ratio]))/_xlfn.STDEV.P(Table2[Sharpe Ratio])</f>
        <v>3.2271571577102073E-2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471</v>
      </c>
      <c r="AT471">
        <f>_xlfn.RANK.AVG(Table2[[#This Row],[6M Return vs Nifty Z-Score]],Table2[6M Return vs Nifty Z-Score])</f>
        <v>499</v>
      </c>
      <c r="AU471">
        <f>_xlfn.RANK.AVG(Table2[[#This Row],[Sharpe Ratio Z-Score]],Table2[Sharpe Ratio Z-Score])</f>
        <v>344</v>
      </c>
      <c r="AV471">
        <f>(Table2[[#This Row],[Rank 1Y]]+Table2[[#This Row],[Rank 6M]]+Table2[[#This Row],[Rank Sharpe]])/3</f>
        <v>438</v>
      </c>
    </row>
    <row r="472" spans="1:48" x14ac:dyDescent="0.3">
      <c r="A472" t="s">
        <v>574</v>
      </c>
      <c r="B472" t="s">
        <v>575</v>
      </c>
      <c r="C472" t="s">
        <v>3171</v>
      </c>
      <c r="D472" t="s">
        <v>576</v>
      </c>
      <c r="E472">
        <v>34948.252704999999</v>
      </c>
      <c r="F472">
        <v>635.35</v>
      </c>
      <c r="G472">
        <v>4.5104016362434898</v>
      </c>
      <c r="H472">
        <f>(Table2[[#This Row],[1Y Return vs Nifty]]-AVERAGE(Table2[1Y Return vs Nifty]))/_xlfn.STDEV.P(Table2[1Y Return vs Nifty])</f>
        <v>-0.23588432250406535</v>
      </c>
      <c r="I472">
        <v>-2.0751212080427499</v>
      </c>
      <c r="J472">
        <f>(Table2[[#This Row],[1M Return vs Nifty]]-AVERAGE(Table2[1M Return vs Nifty]))/_xlfn.STDEV.P(Table2[1M Return vs Nifty])</f>
        <v>-0.13615084253134438</v>
      </c>
      <c r="K472">
        <v>-11.825718491020799</v>
      </c>
      <c r="L472">
        <f>(Table2[[#This Row],[6M Return vs Nifty]]-AVERAGE(Table2[6M Return vs Nifty]))/_xlfn.STDEV.P(Table2[6M Return vs Nifty])</f>
        <v>-0.6190828774225613</v>
      </c>
      <c r="M472">
        <v>-0.99775996069323003</v>
      </c>
      <c r="N472">
        <f>(Table2[[#This Row],[1W Return vs Nifty]]-AVERAGE(Table2[1W Return vs Nifty]))/_xlfn.STDEV.P(Table2[1W Return vs Nifty])</f>
        <v>-0.59143993819970531</v>
      </c>
      <c r="O472">
        <v>625.78</v>
      </c>
      <c r="P472">
        <v>634.92884237445196</v>
      </c>
      <c r="Q472">
        <v>636.97628041845996</v>
      </c>
      <c r="R472">
        <v>59.421762080068397</v>
      </c>
      <c r="S472" s="1">
        <f>(Table2[[#This Row],[Close Price]]-Table2[[#This Row],[20D EMA]])/Table2[[#This Row],[20D EMA]]</f>
        <v>1.5292914442775496E-2</v>
      </c>
      <c r="T472" s="1">
        <f>(Table2[[#This Row],[Close Price]]-Table2[[#This Row],[50D EMA]])/Table2[[#This Row],[50D EMA]]</f>
        <v>6.633146857418752E-4</v>
      </c>
      <c r="U472" s="1">
        <f>(Table2[[#This Row],[Close Price]]-Table2[[#This Row],[200D EMA]])/Table2[[#This Row],[200D EMA]]</f>
        <v>-2.5531255534218021E-3</v>
      </c>
      <c r="V472">
        <v>0.51414668393688701</v>
      </c>
      <c r="W472">
        <v>626.85</v>
      </c>
      <c r="X472">
        <v>643.95000000000005</v>
      </c>
      <c r="Y472">
        <v>623.85</v>
      </c>
      <c r="Z472">
        <v>643.95000000000005</v>
      </c>
      <c r="AA472">
        <v>623.85</v>
      </c>
      <c r="AB472">
        <v>643.95000000000005</v>
      </c>
      <c r="AC472" s="1">
        <f>(Table2[[#This Row],[Close Price]]/Table2[[#This Row],[Day Low]])-1</f>
        <v>1.3559862806094003E-2</v>
      </c>
      <c r="AD472" s="1">
        <f>(Table2[[#This Row],[Day High]]/Table2[[#This Row],[Close Price]])-1</f>
        <v>1.3535846383882832E-2</v>
      </c>
      <c r="AE472" s="1">
        <f>(Table2[[#This Row],[Close Price]]/Table2[[#This Row],[Current Week Low]])-1</f>
        <v>1.8433918409874073E-2</v>
      </c>
      <c r="AF472" s="1">
        <f>(Table2[[#This Row],[Current Week High]]/Table2[[#This Row],[Close Price]])-1</f>
        <v>1.3535846383882832E-2</v>
      </c>
      <c r="AG472" s="1">
        <f>(Table2[[#This Row],[Close Price]]/Table2[[#This Row],[Current Month Low]])-1</f>
        <v>1.8433918409874073E-2</v>
      </c>
      <c r="AH472" s="1">
        <f>(Table2[[#This Row],[Current Month High]]/Table2[[#This Row],[Close Price]])-1</f>
        <v>1.3535846383882832E-2</v>
      </c>
      <c r="AI472">
        <v>30.125127882269599</v>
      </c>
      <c r="AJ472">
        <v>28.0947580645161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-0.11</v>
      </c>
      <c r="AM472" t="s">
        <v>3218</v>
      </c>
      <c r="AN472">
        <v>4.7</v>
      </c>
      <c r="AO472" t="s">
        <v>3217</v>
      </c>
      <c r="AP472">
        <v>5.0403417912450003E-2</v>
      </c>
      <c r="AQ472">
        <f>(Table2[[#This Row],[Sharpe Ratio]]-AVERAGE(Table2[Sharpe Ratio]))/_xlfn.STDEV.P(Table2[Sharpe Ratio])</f>
        <v>-0.10687499950337706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384</v>
      </c>
      <c r="AT472">
        <f>_xlfn.RANK.AVG(Table2[[#This Row],[6M Return vs Nifty Z-Score]],Table2[6M Return vs Nifty Z-Score])</f>
        <v>548</v>
      </c>
      <c r="AU472">
        <f>_xlfn.RANK.AVG(Table2[[#This Row],[Sharpe Ratio Z-Score]],Table2[Sharpe Ratio Z-Score])</f>
        <v>385</v>
      </c>
      <c r="AV472">
        <f>(Table2[[#This Row],[Rank 1Y]]+Table2[[#This Row],[Rank 6M]]+Table2[[#This Row],[Rank Sharpe]])/3</f>
        <v>439</v>
      </c>
    </row>
    <row r="473" spans="1:48" x14ac:dyDescent="0.3">
      <c r="A473" t="s">
        <v>961</v>
      </c>
      <c r="B473" t="s">
        <v>962</v>
      </c>
      <c r="C473" t="s">
        <v>3174</v>
      </c>
      <c r="D473" t="s">
        <v>46</v>
      </c>
      <c r="E473">
        <v>15871.9887963</v>
      </c>
      <c r="F473">
        <v>1641</v>
      </c>
      <c r="G473">
        <v>32.052812763815098</v>
      </c>
      <c r="H473">
        <f>(Table2[[#This Row],[1Y Return vs Nifty]]-AVERAGE(Table2[1Y Return vs Nifty]))/_xlfn.STDEV.P(Table2[1Y Return vs Nifty])</f>
        <v>0.30179925028287224</v>
      </c>
      <c r="I473">
        <v>0.93380595963272806</v>
      </c>
      <c r="J473">
        <f>(Table2[[#This Row],[1M Return vs Nifty]]-AVERAGE(Table2[1M Return vs Nifty]))/_xlfn.STDEV.P(Table2[1M Return vs Nifty])</f>
        <v>0.18239850483180636</v>
      </c>
      <c r="K473">
        <v>-4.8419581876778901</v>
      </c>
      <c r="L473">
        <f>(Table2[[#This Row],[6M Return vs Nifty]]-AVERAGE(Table2[6M Return vs Nifty]))/_xlfn.STDEV.P(Table2[6M Return vs Nifty])</f>
        <v>-0.4011058015856328</v>
      </c>
      <c r="M473">
        <v>0.44519433323823598</v>
      </c>
      <c r="N473">
        <f>(Table2[[#This Row],[1W Return vs Nifty]]-AVERAGE(Table2[1W Return vs Nifty]))/_xlfn.STDEV.P(Table2[1W Return vs Nifty])</f>
        <v>-0.30681994798132706</v>
      </c>
      <c r="O473">
        <v>1601.85</v>
      </c>
      <c r="P473">
        <v>1604.84003712</v>
      </c>
      <c r="Q473">
        <v>1530.64963711005</v>
      </c>
      <c r="R473">
        <v>67.0741088847155</v>
      </c>
      <c r="S473" s="1">
        <f>(Table2[[#This Row],[Close Price]]-Table2[[#This Row],[20D EMA]])/Table2[[#This Row],[20D EMA]]</f>
        <v>2.4440490682648246E-2</v>
      </c>
      <c r="T473" s="1">
        <f>(Table2[[#This Row],[Close Price]]-Table2[[#This Row],[50D EMA]])/Table2[[#This Row],[50D EMA]]</f>
        <v>2.2531817529235873E-2</v>
      </c>
      <c r="U473" s="1">
        <f>(Table2[[#This Row],[Close Price]]-Table2[[#This Row],[200D EMA]])/Table2[[#This Row],[200D EMA]]</f>
        <v>7.2093809200058034E-2</v>
      </c>
      <c r="V473">
        <v>0.48783195638041299</v>
      </c>
      <c r="W473">
        <v>1616.15</v>
      </c>
      <c r="X473">
        <v>1650</v>
      </c>
      <c r="Y473">
        <v>1616</v>
      </c>
      <c r="Z473">
        <v>1664.65</v>
      </c>
      <c r="AA473">
        <v>1616</v>
      </c>
      <c r="AB473">
        <v>1664.65</v>
      </c>
      <c r="AC473" s="1">
        <f>(Table2[[#This Row],[Close Price]]/Table2[[#This Row],[Day Low]])-1</f>
        <v>1.537604801534509E-2</v>
      </c>
      <c r="AD473" s="1">
        <f>(Table2[[#This Row],[Day High]]/Table2[[#This Row],[Close Price]])-1</f>
        <v>5.4844606946984342E-3</v>
      </c>
      <c r="AE473" s="1">
        <f>(Table2[[#This Row],[Close Price]]/Table2[[#This Row],[Current Week Low]])-1</f>
        <v>1.5470297029702929E-2</v>
      </c>
      <c r="AF473" s="1">
        <f>(Table2[[#This Row],[Current Week High]]/Table2[[#This Row],[Close Price]])-1</f>
        <v>1.441194393662415E-2</v>
      </c>
      <c r="AG473" s="1">
        <f>(Table2[[#This Row],[Close Price]]/Table2[[#This Row],[Current Month Low]])-1</f>
        <v>1.5470297029702929E-2</v>
      </c>
      <c r="AH473" s="1">
        <f>(Table2[[#This Row],[Current Month High]]/Table2[[#This Row],[Close Price]])-1</f>
        <v>1.441194393662415E-2</v>
      </c>
      <c r="AI473">
        <v>13.345521023766</v>
      </c>
      <c r="AJ473">
        <v>56.890864764089997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0.06</v>
      </c>
      <c r="AM473" t="s">
        <v>3217</v>
      </c>
      <c r="AN473">
        <v>4.45</v>
      </c>
      <c r="AO473" t="s">
        <v>3217</v>
      </c>
      <c r="AP473">
        <v>-3.8042066917395999E-2</v>
      </c>
      <c r="AQ473">
        <f>(Table2[[#This Row],[Sharpe Ratio]]-AVERAGE(Table2[Sharpe Ratio]))/_xlfn.STDEV.P(Table2[Sharpe Ratio])</f>
        <v>-1.1363289836399322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215</v>
      </c>
      <c r="AT473">
        <f>_xlfn.RANK.AVG(Table2[[#This Row],[6M Return vs Nifty Z-Score]],Table2[6M Return vs Nifty Z-Score])</f>
        <v>455</v>
      </c>
      <c r="AU473">
        <f>_xlfn.RANK.AVG(Table2[[#This Row],[Sharpe Ratio Z-Score]],Table2[Sharpe Ratio Z-Score])</f>
        <v>647</v>
      </c>
      <c r="AV473">
        <f>(Table2[[#This Row],[Rank 1Y]]+Table2[[#This Row],[Rank 6M]]+Table2[[#This Row],[Rank Sharpe]])/3</f>
        <v>439</v>
      </c>
    </row>
    <row r="474" spans="1:48" x14ac:dyDescent="0.3">
      <c r="A474" t="s">
        <v>569</v>
      </c>
      <c r="B474" t="s">
        <v>570</v>
      </c>
      <c r="C474" t="s">
        <v>3171</v>
      </c>
      <c r="D474" t="s">
        <v>54</v>
      </c>
      <c r="E474">
        <v>35223.688628999997</v>
      </c>
      <c r="F474">
        <v>285.3</v>
      </c>
      <c r="G474">
        <v>-17.932617312027201</v>
      </c>
      <c r="H474">
        <f>(Table2[[#This Row],[1Y Return vs Nifty]]-AVERAGE(Table2[1Y Return vs Nifty]))/_xlfn.STDEV.P(Table2[1Y Return vs Nifty])</f>
        <v>-0.67401744586562506</v>
      </c>
      <c r="I474">
        <v>1.02026162104716</v>
      </c>
      <c r="J474">
        <f>(Table2[[#This Row],[1M Return vs Nifty]]-AVERAGE(Table2[1M Return vs Nifty]))/_xlfn.STDEV.P(Table2[1M Return vs Nifty])</f>
        <v>0.1915513998620616</v>
      </c>
      <c r="K474">
        <v>-0.73841221675061097</v>
      </c>
      <c r="L474">
        <f>(Table2[[#This Row],[6M Return vs Nifty]]-AVERAGE(Table2[6M Return vs Nifty]))/_xlfn.STDEV.P(Table2[6M Return vs Nifty])</f>
        <v>-0.27302595456153339</v>
      </c>
      <c r="M474">
        <v>0.52614431109542203</v>
      </c>
      <c r="N474">
        <f>(Table2[[#This Row],[1W Return vs Nifty]]-AVERAGE(Table2[1W Return vs Nifty]))/_xlfn.STDEV.P(Table2[1W Return vs Nifty])</f>
        <v>-0.29085271880242108</v>
      </c>
      <c r="O474">
        <v>272.56</v>
      </c>
      <c r="P474">
        <v>281.58917052601402</v>
      </c>
      <c r="Q474">
        <v>288.365881209581</v>
      </c>
      <c r="R474">
        <v>75.485717198118607</v>
      </c>
      <c r="S474" s="1">
        <f>(Table2[[#This Row],[Close Price]]-Table2[[#This Row],[20D EMA]])/Table2[[#This Row],[20D EMA]]</f>
        <v>4.6742001761080162E-2</v>
      </c>
      <c r="T474" s="1">
        <f>(Table2[[#This Row],[Close Price]]-Table2[[#This Row],[50D EMA]])/Table2[[#This Row],[50D EMA]]</f>
        <v>1.31781682763371E-2</v>
      </c>
      <c r="U474" s="1">
        <f>(Table2[[#This Row],[Close Price]]-Table2[[#This Row],[200D EMA]])/Table2[[#This Row],[200D EMA]]</f>
        <v>-1.0631913861379275E-2</v>
      </c>
      <c r="V474">
        <v>0.38876666447437502</v>
      </c>
      <c r="W474">
        <v>277.3</v>
      </c>
      <c r="X474">
        <v>287.7</v>
      </c>
      <c r="Y474">
        <v>271</v>
      </c>
      <c r="Z474">
        <v>287.7</v>
      </c>
      <c r="AA474">
        <v>271</v>
      </c>
      <c r="AB474">
        <v>287.7</v>
      </c>
      <c r="AC474" s="1">
        <f>(Table2[[#This Row],[Close Price]]/Table2[[#This Row],[Day Low]])-1</f>
        <v>2.8849621348719712E-2</v>
      </c>
      <c r="AD474" s="1">
        <f>(Table2[[#This Row],[Day High]]/Table2[[#This Row],[Close Price]])-1</f>
        <v>8.4121976866455839E-3</v>
      </c>
      <c r="AE474" s="1">
        <f>(Table2[[#This Row],[Close Price]]/Table2[[#This Row],[Current Week Low]])-1</f>
        <v>5.2767527675276815E-2</v>
      </c>
      <c r="AF474" s="1">
        <f>(Table2[[#This Row],[Current Week High]]/Table2[[#This Row],[Close Price]])-1</f>
        <v>8.4121976866455839E-3</v>
      </c>
      <c r="AG474" s="1">
        <f>(Table2[[#This Row],[Close Price]]/Table2[[#This Row],[Current Month Low]])-1</f>
        <v>5.2767527675276815E-2</v>
      </c>
      <c r="AH474" s="1">
        <f>(Table2[[#This Row],[Current Month High]]/Table2[[#This Row],[Close Price]])-1</f>
        <v>8.4121976866455839E-3</v>
      </c>
      <c r="AI474">
        <v>20.224325271643799</v>
      </c>
      <c r="AJ474">
        <v>15.881397238017801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-0.15</v>
      </c>
      <c r="AM474" t="s">
        <v>3218</v>
      </c>
      <c r="AN474">
        <v>10.47</v>
      </c>
      <c r="AO474" t="s">
        <v>3217</v>
      </c>
      <c r="AP474">
        <v>5.8267600728675997E-2</v>
      </c>
      <c r="AQ474">
        <f>(Table2[[#This Row],[Sharpe Ratio]]-AVERAGE(Table2[Sharpe Ratio]))/_xlfn.STDEV.P(Table2[Sharpe Ratio])</f>
        <v>-1.5340487055205772E-2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559</v>
      </c>
      <c r="AT474">
        <f>_xlfn.RANK.AVG(Table2[[#This Row],[6M Return vs Nifty Z-Score]],Table2[6M Return vs Nifty Z-Score])</f>
        <v>398</v>
      </c>
      <c r="AU474">
        <f>_xlfn.RANK.AVG(Table2[[#This Row],[Sharpe Ratio Z-Score]],Table2[Sharpe Ratio Z-Score])</f>
        <v>361</v>
      </c>
      <c r="AV474">
        <f>(Table2[[#This Row],[Rank 1Y]]+Table2[[#This Row],[Rank 6M]]+Table2[[#This Row],[Rank Sharpe]])/3</f>
        <v>439.33333333333331</v>
      </c>
    </row>
    <row r="475" spans="1:48" x14ac:dyDescent="0.3">
      <c r="A475" t="s">
        <v>433</v>
      </c>
      <c r="B475" t="s">
        <v>434</v>
      </c>
      <c r="C475" t="s">
        <v>3176</v>
      </c>
      <c r="D475" t="s">
        <v>426</v>
      </c>
      <c r="E475">
        <v>53262.415571215002</v>
      </c>
      <c r="F475">
        <v>125585.05</v>
      </c>
      <c r="G475">
        <v>-8.0437689010990603</v>
      </c>
      <c r="H475">
        <f>(Table2[[#This Row],[1Y Return vs Nifty]]-AVERAGE(Table2[1Y Return vs Nifty]))/_xlfn.STDEV.P(Table2[1Y Return vs Nifty])</f>
        <v>-0.48096712359323807</v>
      </c>
      <c r="I475">
        <v>0.71273684079683997</v>
      </c>
      <c r="J475">
        <f>(Table2[[#This Row],[1M Return vs Nifty]]-AVERAGE(Table2[1M Return vs Nifty]))/_xlfn.STDEV.P(Table2[1M Return vs Nifty])</f>
        <v>0.15899434128679024</v>
      </c>
      <c r="K475">
        <v>-6.2202726509513502</v>
      </c>
      <c r="L475">
        <f>(Table2[[#This Row],[6M Return vs Nifty]]-AVERAGE(Table2[6M Return vs Nifty]))/_xlfn.STDEV.P(Table2[6M Return vs Nifty])</f>
        <v>-0.44412574259710813</v>
      </c>
      <c r="M475">
        <v>-0.67969868856684101</v>
      </c>
      <c r="N475">
        <f>(Table2[[#This Row],[1W Return vs Nifty]]-AVERAGE(Table2[1W Return vs Nifty]))/_xlfn.STDEV.P(Table2[1W Return vs Nifty])</f>
        <v>-0.52870295717253124</v>
      </c>
      <c r="O475">
        <v>124070.68</v>
      </c>
      <c r="P475">
        <v>126560.57411421101</v>
      </c>
      <c r="Q475">
        <v>128310.132312227</v>
      </c>
      <c r="R475">
        <v>65.729852892312806</v>
      </c>
      <c r="S475" s="1">
        <f>(Table2[[#This Row],[Close Price]]-Table2[[#This Row],[20D EMA]])/Table2[[#This Row],[20D EMA]]</f>
        <v>1.220570403902042E-2</v>
      </c>
      <c r="T475" s="1">
        <f>(Table2[[#This Row],[Close Price]]-Table2[[#This Row],[50D EMA]])/Table2[[#This Row],[50D EMA]]</f>
        <v>-7.707962144124508E-3</v>
      </c>
      <c r="U475" s="1">
        <f>(Table2[[#This Row],[Close Price]]-Table2[[#This Row],[200D EMA]])/Table2[[#This Row],[200D EMA]]</f>
        <v>-2.1238247230513641E-2</v>
      </c>
      <c r="V475">
        <v>1.07943383567054</v>
      </c>
      <c r="W475">
        <v>124894.5</v>
      </c>
      <c r="X475">
        <v>125896.6</v>
      </c>
      <c r="Y475">
        <v>124261</v>
      </c>
      <c r="Z475">
        <v>125896.6</v>
      </c>
      <c r="AA475">
        <v>124261</v>
      </c>
      <c r="AB475">
        <v>125896.6</v>
      </c>
      <c r="AC475" s="1">
        <f>(Table2[[#This Row],[Close Price]]/Table2[[#This Row],[Day Low]])-1</f>
        <v>5.5290665321532373E-3</v>
      </c>
      <c r="AD475" s="1">
        <f>(Table2[[#This Row],[Day High]]/Table2[[#This Row],[Close Price]])-1</f>
        <v>2.4807889155595841E-3</v>
      </c>
      <c r="AE475" s="1">
        <f>(Table2[[#This Row],[Close Price]]/Table2[[#This Row],[Current Week Low]])-1</f>
        <v>1.0655394693427578E-2</v>
      </c>
      <c r="AF475" s="1">
        <f>(Table2[[#This Row],[Current Week High]]/Table2[[#This Row],[Close Price]])-1</f>
        <v>2.4807889155595841E-3</v>
      </c>
      <c r="AG475" s="1">
        <f>(Table2[[#This Row],[Close Price]]/Table2[[#This Row],[Current Month Low]])-1</f>
        <v>1.0655394693427578E-2</v>
      </c>
      <c r="AH475" s="1">
        <f>(Table2[[#This Row],[Current Month High]]/Table2[[#This Row],[Close Price]])-1</f>
        <v>2.4807889155595841E-3</v>
      </c>
      <c r="AI475">
        <v>20.591583154205001</v>
      </c>
      <c r="AJ475">
        <v>13.286446766170901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0</v>
      </c>
      <c r="AM475" t="s">
        <v>3216</v>
      </c>
      <c r="AN475">
        <v>4.2300000000000004</v>
      </c>
      <c r="AO475" t="s">
        <v>3217</v>
      </c>
      <c r="AP475">
        <v>5.7678206239942E-2</v>
      </c>
      <c r="AQ475">
        <f>(Table2[[#This Row],[Sharpe Ratio]]-AVERAGE(Table2[Sharpe Ratio]))/_xlfn.STDEV.P(Table2[Sharpe Ratio])</f>
        <v>-2.2200695983028755E-2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480</v>
      </c>
      <c r="AT475">
        <f>_xlfn.RANK.AVG(Table2[[#This Row],[6M Return vs Nifty Z-Score]],Table2[6M Return vs Nifty Z-Score])</f>
        <v>474</v>
      </c>
      <c r="AU475">
        <f>_xlfn.RANK.AVG(Table2[[#This Row],[Sharpe Ratio Z-Score]],Table2[Sharpe Ratio Z-Score])</f>
        <v>365</v>
      </c>
      <c r="AV475">
        <f>(Table2[[#This Row],[Rank 1Y]]+Table2[[#This Row],[Rank 6M]]+Table2[[#This Row],[Rank Sharpe]])/3</f>
        <v>439.66666666666669</v>
      </c>
    </row>
    <row r="476" spans="1:48" x14ac:dyDescent="0.3">
      <c r="A476" t="s">
        <v>306</v>
      </c>
      <c r="B476" t="s">
        <v>307</v>
      </c>
      <c r="C476" t="s">
        <v>3171</v>
      </c>
      <c r="D476" t="s">
        <v>24</v>
      </c>
      <c r="E476">
        <v>89363.214476424997</v>
      </c>
      <c r="F476">
        <v>83.11</v>
      </c>
      <c r="G476">
        <v>10.522408027190799</v>
      </c>
      <c r="H476">
        <f>(Table2[[#This Row],[1Y Return vs Nifty]]-AVERAGE(Table2[1Y Return vs Nifty]))/_xlfn.STDEV.P(Table2[1Y Return vs Nifty])</f>
        <v>-0.11851779780403762</v>
      </c>
      <c r="I476">
        <v>-3.0475660317455602</v>
      </c>
      <c r="J476">
        <f>(Table2[[#This Row],[1M Return vs Nifty]]-AVERAGE(Table2[1M Return vs Nifty]))/_xlfn.STDEV.P(Table2[1M Return vs Nifty])</f>
        <v>-0.23910171062314864</v>
      </c>
      <c r="K476">
        <v>-14.4472494087837</v>
      </c>
      <c r="L476">
        <f>(Table2[[#This Row],[6M Return vs Nifty]]-AVERAGE(Table2[6M Return vs Nifty]))/_xlfn.STDEV.P(Table2[6M Return vs Nifty])</f>
        <v>-0.70090608137710275</v>
      </c>
      <c r="M476">
        <v>-0.814874704342191</v>
      </c>
      <c r="N476">
        <f>(Table2[[#This Row],[1W Return vs Nifty]]-AVERAGE(Table2[1W Return vs Nifty]))/_xlfn.STDEV.P(Table2[1W Return vs Nifty])</f>
        <v>-0.55536616920186999</v>
      </c>
      <c r="O476">
        <v>81.099999999999994</v>
      </c>
      <c r="P476">
        <v>83.055805367198502</v>
      </c>
      <c r="Q476">
        <v>83.545841577715706</v>
      </c>
      <c r="R476">
        <v>64.574735137236203</v>
      </c>
      <c r="S476" s="1">
        <f>(Table2[[#This Row],[Close Price]]-Table2[[#This Row],[20D EMA]])/Table2[[#This Row],[20D EMA]]</f>
        <v>2.4784217016029658E-2</v>
      </c>
      <c r="T476" s="1">
        <f>(Table2[[#This Row],[Close Price]]-Table2[[#This Row],[50D EMA]])/Table2[[#This Row],[50D EMA]]</f>
        <v>6.5250866645500663E-4</v>
      </c>
      <c r="U476" s="1">
        <f>(Table2[[#This Row],[Close Price]]-Table2[[#This Row],[200D EMA]])/Table2[[#This Row],[200D EMA]]</f>
        <v>-5.2167955877286763E-3</v>
      </c>
      <c r="V476">
        <v>0.77325543971183797</v>
      </c>
      <c r="W476">
        <v>81.64</v>
      </c>
      <c r="X476">
        <v>83.9</v>
      </c>
      <c r="Y476">
        <v>81</v>
      </c>
      <c r="Z476">
        <v>83.9</v>
      </c>
      <c r="AA476">
        <v>81</v>
      </c>
      <c r="AB476">
        <v>83.9</v>
      </c>
      <c r="AC476" s="1">
        <f>(Table2[[#This Row],[Close Price]]/Table2[[#This Row],[Day Low]])-1</f>
        <v>1.800587947084753E-2</v>
      </c>
      <c r="AD476" s="1">
        <f>(Table2[[#This Row],[Day High]]/Table2[[#This Row],[Close Price]])-1</f>
        <v>9.5054746721212613E-3</v>
      </c>
      <c r="AE476" s="1">
        <f>(Table2[[#This Row],[Close Price]]/Table2[[#This Row],[Current Week Low]])-1</f>
        <v>2.6049382716049285E-2</v>
      </c>
      <c r="AF476" s="1">
        <f>(Table2[[#This Row],[Current Week High]]/Table2[[#This Row],[Close Price]])-1</f>
        <v>9.5054746721212613E-3</v>
      </c>
      <c r="AG476" s="1">
        <f>(Table2[[#This Row],[Close Price]]/Table2[[#This Row],[Current Month Low]])-1</f>
        <v>2.6049382716049285E-2</v>
      </c>
      <c r="AH476" s="1">
        <f>(Table2[[#This Row],[Current Month High]]/Table2[[#This Row],[Close Price]])-1</f>
        <v>9.5054746721212613E-3</v>
      </c>
      <c r="AI476">
        <v>29.827938876188199</v>
      </c>
      <c r="AJ476">
        <v>31.9206349206349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-7.0000000000000007E-2</v>
      </c>
      <c r="AM476" t="s">
        <v>3218</v>
      </c>
      <c r="AN476">
        <v>8.19</v>
      </c>
      <c r="AO476" t="s">
        <v>3217</v>
      </c>
      <c r="AP476">
        <v>4.0337112395218998E-2</v>
      </c>
      <c r="AQ476">
        <f>(Table2[[#This Row],[Sharpe Ratio]]-AVERAGE(Table2[Sharpe Ratio]))/_xlfn.STDEV.P(Table2[Sharpe Ratio])</f>
        <v>-0.22404093895393803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342</v>
      </c>
      <c r="AT476">
        <f>_xlfn.RANK.AVG(Table2[[#This Row],[6M Return vs Nifty Z-Score]],Table2[6M Return vs Nifty Z-Score])</f>
        <v>573</v>
      </c>
      <c r="AU476">
        <f>_xlfn.RANK.AVG(Table2[[#This Row],[Sharpe Ratio Z-Score]],Table2[Sharpe Ratio Z-Score])</f>
        <v>407</v>
      </c>
      <c r="AV476">
        <f>(Table2[[#This Row],[Rank 1Y]]+Table2[[#This Row],[Rank 6M]]+Table2[[#This Row],[Rank Sharpe]])/3</f>
        <v>440.66666666666669</v>
      </c>
    </row>
    <row r="477" spans="1:48" x14ac:dyDescent="0.3">
      <c r="A477" t="s">
        <v>1142</v>
      </c>
      <c r="B477" t="s">
        <v>1143</v>
      </c>
      <c r="C477" t="s">
        <v>3171</v>
      </c>
      <c r="D477" t="s">
        <v>576</v>
      </c>
      <c r="E477">
        <v>11113.043272499999</v>
      </c>
      <c r="F477">
        <v>834.6</v>
      </c>
      <c r="G477">
        <v>-19.524137287738601</v>
      </c>
      <c r="H477">
        <f>(Table2[[#This Row],[1Y Return vs Nifty]]-AVERAGE(Table2[1Y Return vs Nifty]))/_xlfn.STDEV.P(Table2[1Y Return vs Nifty])</f>
        <v>-0.70508713481691809</v>
      </c>
      <c r="I477">
        <v>-7.8553455210050904</v>
      </c>
      <c r="J477">
        <f>(Table2[[#This Row],[1M Return vs Nifty]]-AVERAGE(Table2[1M Return vs Nifty]))/_xlfn.STDEV.P(Table2[1M Return vs Nifty])</f>
        <v>-0.74809210262147841</v>
      </c>
      <c r="K477">
        <v>5.8327176135572802</v>
      </c>
      <c r="L477">
        <f>(Table2[[#This Row],[6M Return vs Nifty]]-AVERAGE(Table2[6M Return vs Nifty]))/_xlfn.STDEV.P(Table2[6M Return vs Nifty])</f>
        <v>-6.7927898050386806E-2</v>
      </c>
      <c r="M477">
        <v>-4.4546976517739401</v>
      </c>
      <c r="N477">
        <f>(Table2[[#This Row],[1W Return vs Nifty]]-AVERAGE(Table2[1W Return vs Nifty]))/_xlfn.STDEV.P(Table2[1W Return vs Nifty])</f>
        <v>-1.2733143232435786</v>
      </c>
      <c r="O477">
        <v>835.3</v>
      </c>
      <c r="P477">
        <v>846.68775055609399</v>
      </c>
      <c r="Q477">
        <v>823.60381864575697</v>
      </c>
      <c r="R477">
        <v>52.505034231921101</v>
      </c>
      <c r="S477" s="1">
        <f>(Table2[[#This Row],[Close Price]]-Table2[[#This Row],[20D EMA]])/Table2[[#This Row],[20D EMA]]</f>
        <v>-8.3802226744873916E-4</v>
      </c>
      <c r="T477" s="1">
        <f>(Table2[[#This Row],[Close Price]]-Table2[[#This Row],[50D EMA]])/Table2[[#This Row],[50D EMA]]</f>
        <v>-1.4276515218455542E-2</v>
      </c>
      <c r="U477" s="1">
        <f>(Table2[[#This Row],[Close Price]]-Table2[[#This Row],[200D EMA]])/Table2[[#This Row],[200D EMA]]</f>
        <v>1.3351299624040056E-2</v>
      </c>
      <c r="V477">
        <v>1.24715005723114</v>
      </c>
      <c r="W477">
        <v>816.65</v>
      </c>
      <c r="X477">
        <v>837</v>
      </c>
      <c r="Y477">
        <v>813.5</v>
      </c>
      <c r="Z477">
        <v>837</v>
      </c>
      <c r="AA477">
        <v>813.5</v>
      </c>
      <c r="AB477">
        <v>837</v>
      </c>
      <c r="AC477" s="1">
        <f>(Table2[[#This Row],[Close Price]]/Table2[[#This Row],[Day Low]])-1</f>
        <v>2.1980040408988044E-2</v>
      </c>
      <c r="AD477" s="1">
        <f>(Table2[[#This Row],[Day High]]/Table2[[#This Row],[Close Price]])-1</f>
        <v>2.8756290438534116E-3</v>
      </c>
      <c r="AE477" s="1">
        <f>(Table2[[#This Row],[Close Price]]/Table2[[#This Row],[Current Week Low]])-1</f>
        <v>2.5937307928703079E-2</v>
      </c>
      <c r="AF477" s="1">
        <f>(Table2[[#This Row],[Current Week High]]/Table2[[#This Row],[Close Price]])-1</f>
        <v>2.8756290438534116E-3</v>
      </c>
      <c r="AG477" s="1">
        <f>(Table2[[#This Row],[Close Price]]/Table2[[#This Row],[Current Month Low]])-1</f>
        <v>2.5937307928703079E-2</v>
      </c>
      <c r="AH477" s="1">
        <f>(Table2[[#This Row],[Current Month High]]/Table2[[#This Row],[Close Price]])-1</f>
        <v>2.8756290438534116E-3</v>
      </c>
      <c r="AI477">
        <v>14.0366642703091</v>
      </c>
      <c r="AJ477">
        <v>22.735294117647001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-0.09</v>
      </c>
      <c r="AM477" t="s">
        <v>3218</v>
      </c>
      <c r="AN477">
        <v>2.33</v>
      </c>
      <c r="AO477" t="s">
        <v>3217</v>
      </c>
      <c r="AP477">
        <v>2.4890075355293001E-2</v>
      </c>
      <c r="AQ477">
        <f>(Table2[[#This Row],[Sharpe Ratio]]-AVERAGE(Table2[Sharpe Ratio]))/_xlfn.STDEV.P(Table2[Sharpe Ratio])</f>
        <v>-0.40383546271565984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565</v>
      </c>
      <c r="AT477">
        <f>_xlfn.RANK.AVG(Table2[[#This Row],[6M Return vs Nifty Z-Score]],Table2[6M Return vs Nifty Z-Score])</f>
        <v>313</v>
      </c>
      <c r="AU477">
        <f>_xlfn.RANK.AVG(Table2[[#This Row],[Sharpe Ratio Z-Score]],Table2[Sharpe Ratio Z-Score])</f>
        <v>445</v>
      </c>
      <c r="AV477">
        <f>(Table2[[#This Row],[Rank 1Y]]+Table2[[#This Row],[Rank 6M]]+Table2[[#This Row],[Rank Sharpe]])/3</f>
        <v>441</v>
      </c>
    </row>
    <row r="478" spans="1:48" x14ac:dyDescent="0.3">
      <c r="A478" t="s">
        <v>396</v>
      </c>
      <c r="B478" t="s">
        <v>397</v>
      </c>
      <c r="C478" t="s">
        <v>3185</v>
      </c>
      <c r="D478" t="s">
        <v>285</v>
      </c>
      <c r="E478">
        <v>59430.737218665003</v>
      </c>
      <c r="F478">
        <v>6968.55</v>
      </c>
      <c r="G478">
        <v>-4.6670530892981201</v>
      </c>
      <c r="H478">
        <f>(Table2[[#This Row],[1Y Return vs Nifty]]-AVERAGE(Table2[1Y Return vs Nifty]))/_xlfn.STDEV.P(Table2[1Y Return vs Nifty])</f>
        <v>-0.41504680116519388</v>
      </c>
      <c r="I478">
        <v>-11.815540688644999</v>
      </c>
      <c r="J478">
        <f>(Table2[[#This Row],[1M Return vs Nifty]]-AVERAGE(Table2[1M Return vs Nifty]))/_xlfn.STDEV.P(Table2[1M Return vs Nifty])</f>
        <v>-1.1673503683697222</v>
      </c>
      <c r="K478">
        <v>-26.979712217749501</v>
      </c>
      <c r="L478">
        <f>(Table2[[#This Row],[6M Return vs Nifty]]-AVERAGE(Table2[6M Return vs Nifty]))/_xlfn.STDEV.P(Table2[6M Return vs Nifty])</f>
        <v>-1.0920692194970925</v>
      </c>
      <c r="M478">
        <v>3.7817758551426399</v>
      </c>
      <c r="N478">
        <f>(Table2[[#This Row],[1W Return vs Nifty]]-AVERAGE(Table2[1W Return vs Nifty]))/_xlfn.STDEV.P(Table2[1W Return vs Nifty])</f>
        <v>0.35131441158998</v>
      </c>
      <c r="O478">
        <v>7057.17</v>
      </c>
      <c r="P478">
        <v>7431.2617305458898</v>
      </c>
      <c r="Q478">
        <v>7388.0260658485104</v>
      </c>
      <c r="R478">
        <v>50.873467129382</v>
      </c>
      <c r="S478" s="1">
        <f>(Table2[[#This Row],[Close Price]]-Table2[[#This Row],[20D EMA]])/Table2[[#This Row],[20D EMA]]</f>
        <v>-1.2557441580690261E-2</v>
      </c>
      <c r="T478" s="1">
        <f>(Table2[[#This Row],[Close Price]]-Table2[[#This Row],[50D EMA]])/Table2[[#This Row],[50D EMA]]</f>
        <v>-6.2265567722360318E-2</v>
      </c>
      <c r="U478" s="1">
        <f>(Table2[[#This Row],[Close Price]]-Table2[[#This Row],[200D EMA]])/Table2[[#This Row],[200D EMA]]</f>
        <v>-5.6777827001390474E-2</v>
      </c>
      <c r="V478">
        <v>0.61913958593137197</v>
      </c>
      <c r="W478">
        <v>6950</v>
      </c>
      <c r="X478">
        <v>7058.95</v>
      </c>
      <c r="Y478">
        <v>6854.1</v>
      </c>
      <c r="Z478">
        <v>7058.95</v>
      </c>
      <c r="AA478">
        <v>6854.1</v>
      </c>
      <c r="AB478">
        <v>7058.95</v>
      </c>
      <c r="AC478" s="1">
        <f>(Table2[[#This Row],[Close Price]]/Table2[[#This Row],[Day Low]])-1</f>
        <v>2.6690647482014995E-3</v>
      </c>
      <c r="AD478" s="1">
        <f>(Table2[[#This Row],[Day High]]/Table2[[#This Row],[Close Price]])-1</f>
        <v>1.2972569616347629E-2</v>
      </c>
      <c r="AE478" s="1">
        <f>(Table2[[#This Row],[Close Price]]/Table2[[#This Row],[Current Week Low]])-1</f>
        <v>1.6698034752921531E-2</v>
      </c>
      <c r="AF478" s="1">
        <f>(Table2[[#This Row],[Current Week High]]/Table2[[#This Row],[Close Price]])-1</f>
        <v>1.2972569616347629E-2</v>
      </c>
      <c r="AG478" s="1">
        <f>(Table2[[#This Row],[Close Price]]/Table2[[#This Row],[Current Month Low]])-1</f>
        <v>1.6698034752921531E-2</v>
      </c>
      <c r="AH478" s="1">
        <f>(Table2[[#This Row],[Current Month High]]/Table2[[#This Row],[Close Price]])-1</f>
        <v>1.2972569616347629E-2</v>
      </c>
      <c r="AI478">
        <v>42.569831600548099</v>
      </c>
      <c r="AJ478">
        <v>30.864788732394299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0.03</v>
      </c>
      <c r="AM478" t="s">
        <v>3217</v>
      </c>
      <c r="AN478">
        <v>4.2</v>
      </c>
      <c r="AO478" t="s">
        <v>3217</v>
      </c>
      <c r="AP478">
        <v>0.113567452178233</v>
      </c>
      <c r="AQ478">
        <f>(Table2[[#This Row],[Sharpe Ratio]]-AVERAGE(Table2[Sharpe Ratio]))/_xlfn.STDEV.P(Table2[Sharpe Ratio])</f>
        <v>0.62831760930129121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456</v>
      </c>
      <c r="AT478">
        <f>_xlfn.RANK.AVG(Table2[[#This Row],[6M Return vs Nifty Z-Score]],Table2[6M Return vs Nifty Z-Score])</f>
        <v>686</v>
      </c>
      <c r="AU478">
        <f>_xlfn.RANK.AVG(Table2[[#This Row],[Sharpe Ratio Z-Score]],Table2[Sharpe Ratio Z-Score])</f>
        <v>182</v>
      </c>
      <c r="AV478">
        <f>(Table2[[#This Row],[Rank 1Y]]+Table2[[#This Row],[Rank 6M]]+Table2[[#This Row],[Rank Sharpe]])/3</f>
        <v>441.33333333333331</v>
      </c>
    </row>
    <row r="479" spans="1:48" x14ac:dyDescent="0.3">
      <c r="A479" t="s">
        <v>412</v>
      </c>
      <c r="B479" t="s">
        <v>413</v>
      </c>
      <c r="C479" t="s">
        <v>3176</v>
      </c>
      <c r="D479" t="s">
        <v>217</v>
      </c>
      <c r="E479">
        <v>56488.927856349997</v>
      </c>
      <c r="F479">
        <v>3649.45</v>
      </c>
      <c r="G479">
        <v>3.43835134095408</v>
      </c>
      <c r="H479">
        <f>(Table2[[#This Row],[1Y Return vs Nifty]]-AVERAGE(Table2[1Y Return vs Nifty]))/_xlfn.STDEV.P(Table2[1Y Return vs Nifty])</f>
        <v>-0.25681291260856298</v>
      </c>
      <c r="I479">
        <v>4.3114235677876502</v>
      </c>
      <c r="J479">
        <f>(Table2[[#This Row],[1M Return vs Nifty]]-AVERAGE(Table2[1M Return vs Nifty]))/_xlfn.STDEV.P(Table2[1M Return vs Nifty])</f>
        <v>0.53998040188757446</v>
      </c>
      <c r="K479">
        <v>-24.1993561252599</v>
      </c>
      <c r="L479">
        <f>(Table2[[#This Row],[6M Return vs Nifty]]-AVERAGE(Table2[6M Return vs Nifty]))/_xlfn.STDEV.P(Table2[6M Return vs Nifty])</f>
        <v>-1.0052887653431646</v>
      </c>
      <c r="M479">
        <v>5.8188533108714298</v>
      </c>
      <c r="N479">
        <f>(Table2[[#This Row],[1W Return vs Nifty]]-AVERAGE(Table2[1W Return vs Nifty]))/_xlfn.STDEV.P(Table2[1W Return vs Nifty])</f>
        <v>0.75312406554922362</v>
      </c>
      <c r="O479">
        <v>3531.01</v>
      </c>
      <c r="P479">
        <v>3646.37086141596</v>
      </c>
      <c r="Q479">
        <v>3694.2008136999498</v>
      </c>
      <c r="R479">
        <v>66.839864190322103</v>
      </c>
      <c r="S479" s="1">
        <f>(Table2[[#This Row],[Close Price]]-Table2[[#This Row],[20D EMA]])/Table2[[#This Row],[20D EMA]]</f>
        <v>3.3542810697222494E-2</v>
      </c>
      <c r="T479" s="1">
        <f>(Table2[[#This Row],[Close Price]]-Table2[[#This Row],[50D EMA]])/Table2[[#This Row],[50D EMA]]</f>
        <v>8.4443922493504086E-4</v>
      </c>
      <c r="U479" s="1">
        <f>(Table2[[#This Row],[Close Price]]-Table2[[#This Row],[200D EMA]])/Table2[[#This Row],[200D EMA]]</f>
        <v>-1.2113801051093782E-2</v>
      </c>
      <c r="V479">
        <v>1.1199097750442599</v>
      </c>
      <c r="W479">
        <v>3608.1</v>
      </c>
      <c r="X479">
        <v>3690</v>
      </c>
      <c r="Y479">
        <v>3540</v>
      </c>
      <c r="Z479">
        <v>3690</v>
      </c>
      <c r="AA479">
        <v>3540</v>
      </c>
      <c r="AB479">
        <v>3690</v>
      </c>
      <c r="AC479" s="1">
        <f>(Table2[[#This Row],[Close Price]]/Table2[[#This Row],[Day Low]])-1</f>
        <v>1.1460325379008207E-2</v>
      </c>
      <c r="AD479" s="1">
        <f>(Table2[[#This Row],[Day High]]/Table2[[#This Row],[Close Price]])-1</f>
        <v>1.1111263341051503E-2</v>
      </c>
      <c r="AE479" s="1">
        <f>(Table2[[#This Row],[Close Price]]/Table2[[#This Row],[Current Week Low]])-1</f>
        <v>3.0918079096045048E-2</v>
      </c>
      <c r="AF479" s="1">
        <f>(Table2[[#This Row],[Current Week High]]/Table2[[#This Row],[Close Price]])-1</f>
        <v>1.1111263341051503E-2</v>
      </c>
      <c r="AG479" s="1">
        <f>(Table2[[#This Row],[Close Price]]/Table2[[#This Row],[Current Month Low]])-1</f>
        <v>3.0918079096045048E-2</v>
      </c>
      <c r="AH479" s="1">
        <f>(Table2[[#This Row],[Current Month High]]/Table2[[#This Row],[Close Price]])-1</f>
        <v>1.1111263341051503E-2</v>
      </c>
      <c r="AI479">
        <v>35.664278178903601</v>
      </c>
      <c r="AJ479">
        <v>33.021687625296103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0.02</v>
      </c>
      <c r="AM479" t="s">
        <v>3217</v>
      </c>
      <c r="AN479">
        <v>6.38</v>
      </c>
      <c r="AO479" t="s">
        <v>3217</v>
      </c>
      <c r="AP479">
        <v>8.9433345001913994E-2</v>
      </c>
      <c r="AQ479">
        <f>(Table2[[#This Row],[Sharpe Ratio]]-AVERAGE(Table2[Sharpe Ratio]))/_xlfn.STDEV.P(Table2[Sharpe Ratio])</f>
        <v>0.34741064345631145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392</v>
      </c>
      <c r="AT479">
        <f>_xlfn.RANK.AVG(Table2[[#This Row],[6M Return vs Nifty Z-Score]],Table2[6M Return vs Nifty Z-Score])</f>
        <v>672</v>
      </c>
      <c r="AU479">
        <f>_xlfn.RANK.AVG(Table2[[#This Row],[Sharpe Ratio Z-Score]],Table2[Sharpe Ratio Z-Score])</f>
        <v>260</v>
      </c>
      <c r="AV479">
        <f>(Table2[[#This Row],[Rank 1Y]]+Table2[[#This Row],[Rank 6M]]+Table2[[#This Row],[Rank Sharpe]])/3</f>
        <v>441.33333333333331</v>
      </c>
    </row>
    <row r="480" spans="1:48" x14ac:dyDescent="0.3">
      <c r="A480" t="s">
        <v>785</v>
      </c>
      <c r="B480" t="s">
        <v>786</v>
      </c>
      <c r="C480" t="s">
        <v>3170</v>
      </c>
      <c r="D480" t="s">
        <v>243</v>
      </c>
      <c r="E480">
        <v>20657.354204520001</v>
      </c>
      <c r="F480">
        <v>1876.6</v>
      </c>
      <c r="G480">
        <v>-34.946614495290802</v>
      </c>
      <c r="H480">
        <f>(Table2[[#This Row],[1Y Return vs Nifty]]-AVERAGE(Table2[1Y Return vs Nifty]))/_xlfn.STDEV.P(Table2[1Y Return vs Nifty])</f>
        <v>-1.0061650835764795</v>
      </c>
      <c r="I480">
        <v>0.35140693973371301</v>
      </c>
      <c r="J480">
        <f>(Table2[[#This Row],[1M Return vs Nifty]]-AVERAGE(Table2[1M Return vs Nifty]))/_xlfn.STDEV.P(Table2[1M Return vs Nifty])</f>
        <v>0.12074103778281361</v>
      </c>
      <c r="K480">
        <v>3.30092340228946</v>
      </c>
      <c r="L480">
        <f>(Table2[[#This Row],[6M Return vs Nifty]]-AVERAGE(Table2[6M Return vs Nifty]))/_xlfn.STDEV.P(Table2[6M Return vs Nifty])</f>
        <v>-0.1469502405739207</v>
      </c>
      <c r="M480">
        <v>-0.79597095073880098</v>
      </c>
      <c r="N480">
        <f>(Table2[[#This Row],[1W Return vs Nifty]]-AVERAGE(Table2[1W Return vs Nifty]))/_xlfn.STDEV.P(Table2[1W Return vs Nifty])</f>
        <v>-0.55163743975540347</v>
      </c>
      <c r="O480">
        <v>1846.71</v>
      </c>
      <c r="P480">
        <v>1858.1847318727901</v>
      </c>
      <c r="Q480">
        <v>1858.4248967574599</v>
      </c>
      <c r="R480">
        <v>59.737929970307299</v>
      </c>
      <c r="S480" s="1">
        <f>(Table2[[#This Row],[Close Price]]-Table2[[#This Row],[20D EMA]])/Table2[[#This Row],[20D EMA]]</f>
        <v>1.6185540772508878E-2</v>
      </c>
      <c r="T480" s="1">
        <f>(Table2[[#This Row],[Close Price]]-Table2[[#This Row],[50D EMA]])/Table2[[#This Row],[50D EMA]]</f>
        <v>9.9103538046240672E-3</v>
      </c>
      <c r="U480" s="1">
        <f>(Table2[[#This Row],[Close Price]]-Table2[[#This Row],[200D EMA]])/Table2[[#This Row],[200D EMA]]</f>
        <v>9.7798427443861313E-3</v>
      </c>
      <c r="V480">
        <v>0.85823738355316603</v>
      </c>
      <c r="W480">
        <v>1869.65</v>
      </c>
      <c r="X480">
        <v>1898</v>
      </c>
      <c r="Y480">
        <v>1848.7</v>
      </c>
      <c r="Z480">
        <v>1900</v>
      </c>
      <c r="AA480">
        <v>1848.7</v>
      </c>
      <c r="AB480">
        <v>1900</v>
      </c>
      <c r="AC480" s="1">
        <f>(Table2[[#This Row],[Close Price]]/Table2[[#This Row],[Day Low]])-1</f>
        <v>3.7172732864438895E-3</v>
      </c>
      <c r="AD480" s="1">
        <f>(Table2[[#This Row],[Day High]]/Table2[[#This Row],[Close Price]])-1</f>
        <v>1.1403602259405288E-2</v>
      </c>
      <c r="AE480" s="1">
        <f>(Table2[[#This Row],[Close Price]]/Table2[[#This Row],[Current Week Low]])-1</f>
        <v>1.5091686049656383E-2</v>
      </c>
      <c r="AF480" s="1">
        <f>(Table2[[#This Row],[Current Week High]]/Table2[[#This Row],[Close Price]])-1</f>
        <v>1.2469359479910569E-2</v>
      </c>
      <c r="AG480" s="1">
        <f>(Table2[[#This Row],[Close Price]]/Table2[[#This Row],[Current Month Low]])-1</f>
        <v>1.5091686049656383E-2</v>
      </c>
      <c r="AH480" s="1">
        <f>(Table2[[#This Row],[Current Month High]]/Table2[[#This Row],[Close Price]])-1</f>
        <v>1.2469359479910569E-2</v>
      </c>
      <c r="AI480">
        <v>31.032185868059202</v>
      </c>
      <c r="AJ480">
        <v>13.6300333030578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-0.13</v>
      </c>
      <c r="AM480" t="s">
        <v>3218</v>
      </c>
      <c r="AN480">
        <v>4.5199999999999996</v>
      </c>
      <c r="AO480" t="s">
        <v>3217</v>
      </c>
      <c r="AP480">
        <v>7.0800814442792001E-2</v>
      </c>
      <c r="AQ480">
        <f>(Table2[[#This Row],[Sharpe Ratio]]-AVERAGE(Table2[Sharpe Ratio]))/_xlfn.STDEV.P(Table2[Sharpe Ratio])</f>
        <v>0.13053882851249765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663</v>
      </c>
      <c r="AT480">
        <f>_xlfn.RANK.AVG(Table2[[#This Row],[6M Return vs Nifty Z-Score]],Table2[6M Return vs Nifty Z-Score])</f>
        <v>342</v>
      </c>
      <c r="AU480">
        <f>_xlfn.RANK.AVG(Table2[[#This Row],[Sharpe Ratio Z-Score]],Table2[Sharpe Ratio Z-Score])</f>
        <v>319</v>
      </c>
      <c r="AV480">
        <f>(Table2[[#This Row],[Rank 1Y]]+Table2[[#This Row],[Rank 6M]]+Table2[[#This Row],[Rank Sharpe]])/3</f>
        <v>441.33333333333331</v>
      </c>
    </row>
    <row r="481" spans="1:48" x14ac:dyDescent="0.3">
      <c r="A481" t="s">
        <v>642</v>
      </c>
      <c r="B481" t="s">
        <v>643</v>
      </c>
      <c r="C481" t="s">
        <v>3185</v>
      </c>
      <c r="D481" t="s">
        <v>166</v>
      </c>
      <c r="E481">
        <v>28950.503431919999</v>
      </c>
      <c r="F481">
        <v>1129.8</v>
      </c>
      <c r="G481">
        <v>-4.56024224694736</v>
      </c>
      <c r="H481">
        <f>(Table2[[#This Row],[1Y Return vs Nifty]]-AVERAGE(Table2[1Y Return vs Nifty]))/_xlfn.STDEV.P(Table2[1Y Return vs Nifty])</f>
        <v>-0.41296163748574943</v>
      </c>
      <c r="I481">
        <v>-2.6323370276168201</v>
      </c>
      <c r="J481">
        <f>(Table2[[#This Row],[1M Return vs Nifty]]-AVERAGE(Table2[1M Return vs Nifty]))/_xlfn.STDEV.P(Table2[1M Return vs Nifty])</f>
        <v>-0.19514221246964367</v>
      </c>
      <c r="K481">
        <v>1.37031353373622</v>
      </c>
      <c r="L481">
        <f>(Table2[[#This Row],[6M Return vs Nifty]]-AVERAGE(Table2[6M Return vs Nifty]))/_xlfn.STDEV.P(Table2[6M Return vs Nifty])</f>
        <v>-0.20720842176145579</v>
      </c>
      <c r="M481">
        <v>3.03385869605615</v>
      </c>
      <c r="N481">
        <f>(Table2[[#This Row],[1W Return vs Nifty]]-AVERAGE(Table2[1W Return vs Nifty]))/_xlfn.STDEV.P(Table2[1W Return vs Nifty])</f>
        <v>0.20378917437448682</v>
      </c>
      <c r="O481">
        <v>1100.21</v>
      </c>
      <c r="P481">
        <v>1093.86893576426</v>
      </c>
      <c r="Q481">
        <v>1074.6359854248999</v>
      </c>
      <c r="R481">
        <v>69.575504976506394</v>
      </c>
      <c r="S481" s="1">
        <f>(Table2[[#This Row],[Close Price]]-Table2[[#This Row],[20D EMA]])/Table2[[#This Row],[20D EMA]]</f>
        <v>2.6894865525672298E-2</v>
      </c>
      <c r="T481" s="1">
        <f>(Table2[[#This Row],[Close Price]]-Table2[[#This Row],[50D EMA]])/Table2[[#This Row],[50D EMA]]</f>
        <v>3.2847686830630968E-2</v>
      </c>
      <c r="U481" s="1">
        <f>(Table2[[#This Row],[Close Price]]-Table2[[#This Row],[200D EMA]])/Table2[[#This Row],[200D EMA]]</f>
        <v>5.1332744597500868E-2</v>
      </c>
      <c r="V481">
        <v>0.319080680006263</v>
      </c>
      <c r="W481">
        <v>1127</v>
      </c>
      <c r="X481">
        <v>1139</v>
      </c>
      <c r="Y481">
        <v>1095.45</v>
      </c>
      <c r="Z481">
        <v>1139</v>
      </c>
      <c r="AA481">
        <v>1095.45</v>
      </c>
      <c r="AB481">
        <v>1139</v>
      </c>
      <c r="AC481" s="1">
        <f>(Table2[[#This Row],[Close Price]]/Table2[[#This Row],[Day Low]])-1</f>
        <v>2.4844720496894901E-3</v>
      </c>
      <c r="AD481" s="1">
        <f>(Table2[[#This Row],[Day High]]/Table2[[#This Row],[Close Price]])-1</f>
        <v>8.1430341653390137E-3</v>
      </c>
      <c r="AE481" s="1">
        <f>(Table2[[#This Row],[Close Price]]/Table2[[#This Row],[Current Week Low]])-1</f>
        <v>3.1356976584965057E-2</v>
      </c>
      <c r="AF481" s="1">
        <f>(Table2[[#This Row],[Current Week High]]/Table2[[#This Row],[Close Price]])-1</f>
        <v>8.1430341653390137E-3</v>
      </c>
      <c r="AG481" s="1">
        <f>(Table2[[#This Row],[Close Price]]/Table2[[#This Row],[Current Month Low]])-1</f>
        <v>3.1356976584965057E-2</v>
      </c>
      <c r="AH481" s="1">
        <f>(Table2[[#This Row],[Current Month High]]/Table2[[#This Row],[Close Price]])-1</f>
        <v>8.1430341653390137E-3</v>
      </c>
      <c r="AI481">
        <v>19.401664011329402</v>
      </c>
      <c r="AJ481">
        <v>21.093247588424401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0.17</v>
      </c>
      <c r="AM481" t="s">
        <v>3217</v>
      </c>
      <c r="AN481">
        <v>9.15</v>
      </c>
      <c r="AO481" t="s">
        <v>3217</v>
      </c>
      <c r="AP481">
        <v>5.725779071083E-3</v>
      </c>
      <c r="AQ481">
        <f>(Table2[[#This Row],[Sharpe Ratio]]-AVERAGE(Table2[Sharpe Ratio]))/_xlfn.STDEV.P(Table2[Sharpe Ratio])</f>
        <v>-0.62689672130797947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-1.2384198186503415</v>
      </c>
      <c r="AS481">
        <f>_xlfn.RANK.AVG(Table2[[#This Row],[1Y Return vs Nifty Z-Score]],Table2[1Y Return vs Nifty Z-Score])</f>
        <v>454</v>
      </c>
      <c r="AT481">
        <f>_xlfn.RANK.AVG(Table2[[#This Row],[6M Return vs Nifty Z-Score]],Table2[6M Return vs Nifty Z-Score])</f>
        <v>368</v>
      </c>
      <c r="AU481">
        <f>_xlfn.RANK.AVG(Table2[[#This Row],[Sharpe Ratio Z-Score]],Table2[Sharpe Ratio Z-Score])</f>
        <v>503</v>
      </c>
      <c r="AV481">
        <f>(Table2[[#This Row],[Rank 1Y]]+Table2[[#This Row],[Rank 6M]]+Table2[[#This Row],[Rank Sharpe]])/3</f>
        <v>441.66666666666669</v>
      </c>
    </row>
    <row r="482" spans="1:48" x14ac:dyDescent="0.3">
      <c r="A482" t="s">
        <v>2135</v>
      </c>
      <c r="B482" t="s">
        <v>2136</v>
      </c>
      <c r="C482" t="s">
        <v>3176</v>
      </c>
      <c r="D482" t="s">
        <v>270</v>
      </c>
      <c r="E482">
        <v>2970.1930769999999</v>
      </c>
      <c r="F482">
        <v>306.45</v>
      </c>
      <c r="G482">
        <v>-10.4355706569494</v>
      </c>
      <c r="H482">
        <f>(Table2[[#This Row],[1Y Return vs Nifty]]-AVERAGE(Table2[1Y Return vs Nifty]))/_xlfn.STDEV.P(Table2[1Y Return vs Nifty])</f>
        <v>-0.52765993155137236</v>
      </c>
      <c r="I482">
        <v>8.88481947314623</v>
      </c>
      <c r="J482">
        <f>(Table2[[#This Row],[1M Return vs Nifty]]-AVERAGE(Table2[1M Return vs Nifty]))/_xlfn.STDEV.P(Table2[1M Return vs Nifty])</f>
        <v>1.0241570534649407</v>
      </c>
      <c r="K482">
        <v>-6.1466334405527299</v>
      </c>
      <c r="L482">
        <f>(Table2[[#This Row],[6M Return vs Nifty]]-AVERAGE(Table2[6M Return vs Nifty]))/_xlfn.STDEV.P(Table2[6M Return vs Nifty])</f>
        <v>-0.44182731609728276</v>
      </c>
      <c r="M482">
        <v>4.5452881842538897</v>
      </c>
      <c r="N482">
        <f>(Table2[[#This Row],[1W Return vs Nifty]]-AVERAGE(Table2[1W Return vs Nifty]))/_xlfn.STDEV.P(Table2[1W Return vs Nifty])</f>
        <v>0.50191576643343172</v>
      </c>
      <c r="O482">
        <v>285.27</v>
      </c>
      <c r="P482">
        <v>286.63947408444699</v>
      </c>
      <c r="Q482">
        <v>297.411233920119</v>
      </c>
      <c r="R482">
        <v>78.968121468106006</v>
      </c>
      <c r="S482" s="1">
        <f>(Table2[[#This Row],[Close Price]]-Table2[[#This Row],[20D EMA]])/Table2[[#This Row],[20D EMA]]</f>
        <v>7.4245451677358326E-2</v>
      </c>
      <c r="T482" s="1">
        <f>(Table2[[#This Row],[Close Price]]-Table2[[#This Row],[50D EMA]])/Table2[[#This Row],[50D EMA]]</f>
        <v>6.9113041666119618E-2</v>
      </c>
      <c r="U482" s="1">
        <f>(Table2[[#This Row],[Close Price]]-Table2[[#This Row],[200D EMA]])/Table2[[#This Row],[200D EMA]]</f>
        <v>3.0391474998246661E-2</v>
      </c>
      <c r="V482">
        <v>1.4297604248870299</v>
      </c>
      <c r="W482">
        <v>304.8</v>
      </c>
      <c r="X482">
        <v>312.39999999999998</v>
      </c>
      <c r="Y482">
        <v>290.95</v>
      </c>
      <c r="Z482">
        <v>314.60000000000002</v>
      </c>
      <c r="AA482">
        <v>290.95</v>
      </c>
      <c r="AB482">
        <v>314.60000000000002</v>
      </c>
      <c r="AC482" s="1">
        <f>(Table2[[#This Row],[Close Price]]/Table2[[#This Row],[Day Low]])-1</f>
        <v>5.4133858267715329E-3</v>
      </c>
      <c r="AD482" s="1">
        <f>(Table2[[#This Row],[Day High]]/Table2[[#This Row],[Close Price]])-1</f>
        <v>1.9415891662587725E-2</v>
      </c>
      <c r="AE482" s="1">
        <f>(Table2[[#This Row],[Close Price]]/Table2[[#This Row],[Current Week Low]])-1</f>
        <v>5.3273758377728075E-2</v>
      </c>
      <c r="AF482" s="1">
        <f>(Table2[[#This Row],[Current Week High]]/Table2[[#This Row],[Close Price]])-1</f>
        <v>2.6594876815141166E-2</v>
      </c>
      <c r="AG482" s="1">
        <f>(Table2[[#This Row],[Close Price]]/Table2[[#This Row],[Current Month Low]])-1</f>
        <v>5.3273758377728075E-2</v>
      </c>
      <c r="AH482" s="1">
        <f>(Table2[[#This Row],[Current Month High]]/Table2[[#This Row],[Close Price]])-1</f>
        <v>2.6594876815141166E-2</v>
      </c>
      <c r="AI482">
        <v>31.032794909446899</v>
      </c>
      <c r="AJ482">
        <v>26.3190436933223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0.06</v>
      </c>
      <c r="AM482" t="s">
        <v>3217</v>
      </c>
      <c r="AN482">
        <v>12.29</v>
      </c>
      <c r="AO482" t="s">
        <v>3217</v>
      </c>
      <c r="AP482">
        <v>6.0796697740500998E-2</v>
      </c>
      <c r="AQ482">
        <f>(Table2[[#This Row],[Sharpe Ratio]]-AVERAGE(Table2[Sharpe Ratio]))/_xlfn.STDEV.P(Table2[Sharpe Ratio])</f>
        <v>1.4096730685190621E-2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500</v>
      </c>
      <c r="AT482">
        <f>_xlfn.RANK.AVG(Table2[[#This Row],[6M Return vs Nifty Z-Score]],Table2[6M Return vs Nifty Z-Score])</f>
        <v>471</v>
      </c>
      <c r="AU482">
        <f>_xlfn.RANK.AVG(Table2[[#This Row],[Sharpe Ratio Z-Score]],Table2[Sharpe Ratio Z-Score])</f>
        <v>355</v>
      </c>
      <c r="AV482">
        <f>(Table2[[#This Row],[Rank 1Y]]+Table2[[#This Row],[Rank 6M]]+Table2[[#This Row],[Rank Sharpe]])/3</f>
        <v>442</v>
      </c>
    </row>
    <row r="483" spans="1:48" x14ac:dyDescent="0.3">
      <c r="A483" t="s">
        <v>900</v>
      </c>
      <c r="B483" t="s">
        <v>901</v>
      </c>
      <c r="C483" t="s">
        <v>3180</v>
      </c>
      <c r="D483" t="s">
        <v>902</v>
      </c>
      <c r="E483">
        <v>16986.235950449998</v>
      </c>
      <c r="F483">
        <v>764.55</v>
      </c>
      <c r="G483">
        <v>-9.1701857066334895</v>
      </c>
      <c r="H483">
        <f>(Table2[[#This Row],[1Y Return vs Nifty]]-AVERAGE(Table2[1Y Return vs Nifty]))/_xlfn.STDEV.P(Table2[1Y Return vs Nifty])</f>
        <v>-0.50295705794000645</v>
      </c>
      <c r="I483">
        <v>-12.747037235633501</v>
      </c>
      <c r="J483">
        <f>(Table2[[#This Row],[1M Return vs Nifty]]-AVERAGE(Table2[1M Return vs Nifty]))/_xlfn.STDEV.P(Table2[1M Return vs Nifty])</f>
        <v>-1.2659661209548705</v>
      </c>
      <c r="K483">
        <v>9.9618817301637907</v>
      </c>
      <c r="L483">
        <f>(Table2[[#This Row],[6M Return vs Nifty]]-AVERAGE(Table2[6M Return vs Nifty]))/_xlfn.STDEV.P(Table2[6M Return vs Nifty])</f>
        <v>6.0951542350485631E-2</v>
      </c>
      <c r="M483">
        <v>1.9531350623542501</v>
      </c>
      <c r="N483">
        <f>(Table2[[#This Row],[1W Return vs Nifty]]-AVERAGE(Table2[1W Return vs Nifty]))/_xlfn.STDEV.P(Table2[1W Return vs Nifty])</f>
        <v>-9.3815070162117289E-3</v>
      </c>
      <c r="O483">
        <v>763.6</v>
      </c>
      <c r="P483">
        <v>799.10607748657196</v>
      </c>
      <c r="Q483">
        <v>755.06108483871105</v>
      </c>
      <c r="R483">
        <v>57.996413175548398</v>
      </c>
      <c r="S483" s="1">
        <f>(Table2[[#This Row],[Close Price]]-Table2[[#This Row],[20D EMA]])/Table2[[#This Row],[20D EMA]]</f>
        <v>1.2441068622314456E-3</v>
      </c>
      <c r="T483" s="1">
        <f>(Table2[[#This Row],[Close Price]]-Table2[[#This Row],[50D EMA]])/Table2[[#This Row],[50D EMA]]</f>
        <v>-4.3243417188442899E-2</v>
      </c>
      <c r="U483" s="1">
        <f>(Table2[[#This Row],[Close Price]]-Table2[[#This Row],[200D EMA]])/Table2[[#This Row],[200D EMA]]</f>
        <v>1.2567082785515072E-2</v>
      </c>
      <c r="V483">
        <v>0.85441191969311003</v>
      </c>
      <c r="W483">
        <v>745.05</v>
      </c>
      <c r="X483">
        <v>768.75</v>
      </c>
      <c r="Y483">
        <v>718.4</v>
      </c>
      <c r="Z483">
        <v>768.75</v>
      </c>
      <c r="AA483">
        <v>718.4</v>
      </c>
      <c r="AB483">
        <v>768.75</v>
      </c>
      <c r="AC483" s="1">
        <f>(Table2[[#This Row],[Close Price]]/Table2[[#This Row],[Day Low]])-1</f>
        <v>2.6172740084558166E-2</v>
      </c>
      <c r="AD483" s="1">
        <f>(Table2[[#This Row],[Day High]]/Table2[[#This Row],[Close Price]])-1</f>
        <v>5.4934275063762694E-3</v>
      </c>
      <c r="AE483" s="1">
        <f>(Table2[[#This Row],[Close Price]]/Table2[[#This Row],[Current Week Low]])-1</f>
        <v>6.4239977728285158E-2</v>
      </c>
      <c r="AF483" s="1">
        <f>(Table2[[#This Row],[Current Week High]]/Table2[[#This Row],[Close Price]])-1</f>
        <v>5.4934275063762694E-3</v>
      </c>
      <c r="AG483" s="1">
        <f>(Table2[[#This Row],[Close Price]]/Table2[[#This Row],[Current Month Low]])-1</f>
        <v>6.4239977728285158E-2</v>
      </c>
      <c r="AH483" s="1">
        <f>(Table2[[#This Row],[Current Month High]]/Table2[[#This Row],[Close Price]])-1</f>
        <v>5.4934275063762694E-3</v>
      </c>
      <c r="AI483">
        <v>22.294159963377101</v>
      </c>
      <c r="AJ483">
        <v>22.898247870117299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0</v>
      </c>
      <c r="AM483" t="s">
        <v>3216</v>
      </c>
      <c r="AN483">
        <v>2</v>
      </c>
      <c r="AO483" t="s">
        <v>3217</v>
      </c>
      <c r="AP483">
        <v>-2.3617661316350002E-3</v>
      </c>
      <c r="AQ483">
        <f>(Table2[[#This Row],[Sharpe Ratio]]-AVERAGE(Table2[Sharpe Ratio]))/_xlfn.STDEV.P(Table2[Sharpe Ratio])</f>
        <v>-0.72103104197838863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490</v>
      </c>
      <c r="AT483">
        <f>_xlfn.RANK.AVG(Table2[[#This Row],[6M Return vs Nifty Z-Score]],Table2[6M Return vs Nifty Z-Score])</f>
        <v>274</v>
      </c>
      <c r="AU483">
        <f>_xlfn.RANK.AVG(Table2[[#This Row],[Sharpe Ratio Z-Score]],Table2[Sharpe Ratio Z-Score])</f>
        <v>567</v>
      </c>
      <c r="AV483">
        <f>(Table2[[#This Row],[Rank 1Y]]+Table2[[#This Row],[Rank 6M]]+Table2[[#This Row],[Rank Sharpe]])/3</f>
        <v>443.66666666666669</v>
      </c>
    </row>
    <row r="484" spans="1:48" x14ac:dyDescent="0.3">
      <c r="A484" t="s">
        <v>126</v>
      </c>
      <c r="B484" t="s">
        <v>127</v>
      </c>
      <c r="C484" t="s">
        <v>3181</v>
      </c>
      <c r="D484" t="s">
        <v>128</v>
      </c>
      <c r="E484">
        <v>214287.05308499999</v>
      </c>
      <c r="F484">
        <v>507.15</v>
      </c>
      <c r="G484">
        <v>38.8619155440865</v>
      </c>
      <c r="H484">
        <f>(Table2[[#This Row],[1Y Return vs Nifty]]-AVERAGE(Table2[1Y Return vs Nifty]))/_xlfn.STDEV.P(Table2[1Y Return vs Nifty])</f>
        <v>0.43472670871822955</v>
      </c>
      <c r="I484">
        <v>-10.6734167595085</v>
      </c>
      <c r="J484">
        <f>(Table2[[#This Row],[1M Return vs Nifty]]-AVERAGE(Table2[1M Return vs Nifty]))/_xlfn.STDEV.P(Table2[1M Return vs Nifty])</f>
        <v>-1.0464358988728293</v>
      </c>
      <c r="K484">
        <v>-32.304665445681998</v>
      </c>
      <c r="L484">
        <f>(Table2[[#This Row],[6M Return vs Nifty]]-AVERAGE(Table2[6M Return vs Nifty]))/_xlfn.STDEV.P(Table2[6M Return vs Nifty])</f>
        <v>-1.258271620950868</v>
      </c>
      <c r="M484">
        <v>-0.29383546859570497</v>
      </c>
      <c r="N484">
        <f>(Table2[[#This Row],[1W Return vs Nifty]]-AVERAGE(Table2[1W Return vs Nifty]))/_xlfn.STDEV.P(Table2[1W Return vs Nifty])</f>
        <v>-0.4525921708810336</v>
      </c>
      <c r="O484">
        <v>504.44</v>
      </c>
      <c r="P484">
        <v>515.03322950568895</v>
      </c>
      <c r="Q484">
        <v>498.43350877174203</v>
      </c>
      <c r="R484">
        <v>55.983878271387702</v>
      </c>
      <c r="S484" s="1">
        <f>(Table2[[#This Row],[Close Price]]-Table2[[#This Row],[20D EMA]])/Table2[[#This Row],[20D EMA]]</f>
        <v>5.3722940290222418E-3</v>
      </c>
      <c r="T484" s="1">
        <f>(Table2[[#This Row],[Close Price]]-Table2[[#This Row],[50D EMA]])/Table2[[#This Row],[50D EMA]]</f>
        <v>-1.530625414840713E-2</v>
      </c>
      <c r="U484" s="1">
        <f>(Table2[[#This Row],[Close Price]]-Table2[[#This Row],[200D EMA]])/Table2[[#This Row],[200D EMA]]</f>
        <v>1.7487771337319286E-2</v>
      </c>
      <c r="V484">
        <v>0.46396221015404299</v>
      </c>
      <c r="W484">
        <v>500.5</v>
      </c>
      <c r="X484">
        <v>508.4</v>
      </c>
      <c r="Y484">
        <v>499.1</v>
      </c>
      <c r="Z484">
        <v>508.4</v>
      </c>
      <c r="AA484">
        <v>499.1</v>
      </c>
      <c r="AB484">
        <v>508.4</v>
      </c>
      <c r="AC484" s="1">
        <f>(Table2[[#This Row],[Close Price]]/Table2[[#This Row],[Day Low]])-1</f>
        <v>1.3286713286713159E-2</v>
      </c>
      <c r="AD484" s="1">
        <f>(Table2[[#This Row],[Day High]]/Table2[[#This Row],[Close Price]])-1</f>
        <v>2.4647540175490867E-3</v>
      </c>
      <c r="AE484" s="1">
        <f>(Table2[[#This Row],[Close Price]]/Table2[[#This Row],[Current Week Low]])-1</f>
        <v>1.6129032258064502E-2</v>
      </c>
      <c r="AF484" s="1">
        <f>(Table2[[#This Row],[Current Week High]]/Table2[[#This Row],[Close Price]])-1</f>
        <v>2.4647540175490867E-3</v>
      </c>
      <c r="AG484" s="1">
        <f>(Table2[[#This Row],[Close Price]]/Table2[[#This Row],[Current Month Low]])-1</f>
        <v>1.6129032258064502E-2</v>
      </c>
      <c r="AH484" s="1">
        <f>(Table2[[#This Row],[Current Month High]]/Table2[[#This Row],[Close Price]])-1</f>
        <v>2.4647540175490867E-3</v>
      </c>
      <c r="AI484">
        <v>59.262545597949298</v>
      </c>
      <c r="AJ484">
        <v>78.197470133520696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0.04</v>
      </c>
      <c r="AM484" t="s">
        <v>3217</v>
      </c>
      <c r="AN484">
        <v>4.42</v>
      </c>
      <c r="AO484" t="s">
        <v>3217</v>
      </c>
      <c r="AP484">
        <v>2.4930157712884999E-2</v>
      </c>
      <c r="AQ484">
        <f>(Table2[[#This Row],[Sharpe Ratio]]-AVERAGE(Table2[Sharpe Ratio]))/_xlfn.STDEV.P(Table2[Sharpe Ratio])</f>
        <v>-0.40336892739397495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180</v>
      </c>
      <c r="AT484">
        <f>_xlfn.RANK.AVG(Table2[[#This Row],[6M Return vs Nifty Z-Score]],Table2[6M Return vs Nifty Z-Score])</f>
        <v>709</v>
      </c>
      <c r="AU484">
        <f>_xlfn.RANK.AVG(Table2[[#This Row],[Sharpe Ratio Z-Score]],Table2[Sharpe Ratio Z-Score])</f>
        <v>444</v>
      </c>
      <c r="AV484">
        <f>(Table2[[#This Row],[Rank 1Y]]+Table2[[#This Row],[Rank 6M]]+Table2[[#This Row],[Rank Sharpe]])/3</f>
        <v>444.33333333333331</v>
      </c>
    </row>
    <row r="485" spans="1:48" x14ac:dyDescent="0.3">
      <c r="A485" t="s">
        <v>1217</v>
      </c>
      <c r="B485" t="s">
        <v>1218</v>
      </c>
      <c r="C485" t="s">
        <v>3189</v>
      </c>
      <c r="D485" t="s">
        <v>1078</v>
      </c>
      <c r="E485">
        <v>9971.2990656000002</v>
      </c>
      <c r="F485">
        <v>518.4</v>
      </c>
      <c r="G485">
        <v>18.274599239832099</v>
      </c>
      <c r="H485">
        <f>(Table2[[#This Row],[1Y Return vs Nifty]]-AVERAGE(Table2[1Y Return vs Nifty]))/_xlfn.STDEV.P(Table2[1Y Return vs Nifty])</f>
        <v>3.2820654331978595E-2</v>
      </c>
      <c r="I485">
        <v>-1.93811618668098</v>
      </c>
      <c r="J485">
        <f>(Table2[[#This Row],[1M Return vs Nifty]]-AVERAGE(Table2[1M Return vs Nifty]))/_xlfn.STDEV.P(Table2[1M Return vs Nifty])</f>
        <v>-0.12164638372984327</v>
      </c>
      <c r="K485">
        <v>-6.1601194151391399</v>
      </c>
      <c r="L485">
        <f>(Table2[[#This Row],[6M Return vs Nifty]]-AVERAGE(Table2[6M Return vs Nifty]))/_xlfn.STDEV.P(Table2[6M Return vs Nifty])</f>
        <v>-0.44224824023807113</v>
      </c>
      <c r="M485">
        <v>7.8938862366747298</v>
      </c>
      <c r="N485">
        <f>(Table2[[#This Row],[1W Return vs Nifty]]-AVERAGE(Table2[1W Return vs Nifty]))/_xlfn.STDEV.P(Table2[1W Return vs Nifty])</f>
        <v>1.1624203637956589</v>
      </c>
      <c r="O485">
        <v>497.73</v>
      </c>
      <c r="P485">
        <v>511.763916065361</v>
      </c>
      <c r="Q485">
        <v>486.40283217610801</v>
      </c>
      <c r="R485">
        <v>67.053035667683602</v>
      </c>
      <c r="S485" s="1">
        <f>(Table2[[#This Row],[Close Price]]-Table2[[#This Row],[20D EMA]])/Table2[[#This Row],[20D EMA]]</f>
        <v>4.1528539569646111E-2</v>
      </c>
      <c r="T485" s="1">
        <f>(Table2[[#This Row],[Close Price]]-Table2[[#This Row],[50D EMA]])/Table2[[#This Row],[50D EMA]]</f>
        <v>1.2967080574300268E-2</v>
      </c>
      <c r="U485" s="1">
        <f>(Table2[[#This Row],[Close Price]]-Table2[[#This Row],[200D EMA]])/Table2[[#This Row],[200D EMA]]</f>
        <v>6.5783267915485763E-2</v>
      </c>
      <c r="V485">
        <v>0.35367122655252903</v>
      </c>
      <c r="W485">
        <v>516.65</v>
      </c>
      <c r="X485">
        <v>525.04999999999995</v>
      </c>
      <c r="Y485">
        <v>503.8</v>
      </c>
      <c r="Z485">
        <v>525.04999999999995</v>
      </c>
      <c r="AA485">
        <v>503.8</v>
      </c>
      <c r="AB485">
        <v>525.04999999999995</v>
      </c>
      <c r="AC485" s="1">
        <f>(Table2[[#This Row],[Close Price]]/Table2[[#This Row],[Day Low]])-1</f>
        <v>3.3872060389044112E-3</v>
      </c>
      <c r="AD485" s="1">
        <f>(Table2[[#This Row],[Day High]]/Table2[[#This Row],[Close Price]])-1</f>
        <v>1.2827932098765427E-2</v>
      </c>
      <c r="AE485" s="1">
        <f>(Table2[[#This Row],[Close Price]]/Table2[[#This Row],[Current Week Low]])-1</f>
        <v>2.8979753870583602E-2</v>
      </c>
      <c r="AF485" s="1">
        <f>(Table2[[#This Row],[Current Week High]]/Table2[[#This Row],[Close Price]])-1</f>
        <v>1.2827932098765427E-2</v>
      </c>
      <c r="AG485" s="1">
        <f>(Table2[[#This Row],[Close Price]]/Table2[[#This Row],[Current Month Low]])-1</f>
        <v>2.8979753870583602E-2</v>
      </c>
      <c r="AH485" s="1">
        <f>(Table2[[#This Row],[Current Month High]]/Table2[[#This Row],[Close Price]])-1</f>
        <v>1.2827932098765427E-2</v>
      </c>
      <c r="AI485">
        <v>32.889660493827101</v>
      </c>
      <c r="AJ485">
        <v>59.091606567438902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0.01</v>
      </c>
      <c r="AM485" t="s">
        <v>3217</v>
      </c>
      <c r="AN485">
        <v>8.98</v>
      </c>
      <c r="AO485" t="s">
        <v>3217</v>
      </c>
      <c r="AP485">
        <v>-3.444718707082E-3</v>
      </c>
      <c r="AQ485">
        <f>(Table2[[#This Row],[Sharpe Ratio]]-AVERAGE(Table2[Sharpe Ratio]))/_xlfn.STDEV.P(Table2[Sharpe Ratio])</f>
        <v>-0.73363597987397067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294</v>
      </c>
      <c r="AT485">
        <f>_xlfn.RANK.AVG(Table2[[#This Row],[6M Return vs Nifty Z-Score]],Table2[6M Return vs Nifty Z-Score])</f>
        <v>472</v>
      </c>
      <c r="AU485">
        <f>_xlfn.RANK.AVG(Table2[[#This Row],[Sharpe Ratio Z-Score]],Table2[Sharpe Ratio Z-Score])</f>
        <v>570</v>
      </c>
      <c r="AV485">
        <f>(Table2[[#This Row],[Rank 1Y]]+Table2[[#This Row],[Rank 6M]]+Table2[[#This Row],[Rank Sharpe]])/3</f>
        <v>445.33333333333331</v>
      </c>
    </row>
    <row r="486" spans="1:48" x14ac:dyDescent="0.3">
      <c r="A486" t="s">
        <v>719</v>
      </c>
      <c r="B486" t="s">
        <v>720</v>
      </c>
      <c r="C486" t="s">
        <v>3178</v>
      </c>
      <c r="D486" t="s">
        <v>69</v>
      </c>
      <c r="E486">
        <v>24576.7704438</v>
      </c>
      <c r="F486">
        <v>1040.0999999999999</v>
      </c>
      <c r="G486">
        <v>-19.923548658895001</v>
      </c>
      <c r="H486">
        <f>(Table2[[#This Row],[1Y Return vs Nifty]]-AVERAGE(Table2[1Y Return vs Nifty]))/_xlfn.STDEV.P(Table2[1Y Return vs Nifty])</f>
        <v>-0.71288445263562272</v>
      </c>
      <c r="I486">
        <v>14.977112771469599</v>
      </c>
      <c r="J486">
        <f>(Table2[[#This Row],[1M Return vs Nifty]]-AVERAGE(Table2[1M Return vs Nifty]))/_xlfn.STDEV.P(Table2[1M Return vs Nifty])</f>
        <v>1.6691364584084891</v>
      </c>
      <c r="K486">
        <v>29.363599523552299</v>
      </c>
      <c r="L486">
        <f>(Table2[[#This Row],[6M Return vs Nifty]]-AVERAGE(Table2[6M Return vs Nifty]))/_xlfn.STDEV.P(Table2[6M Return vs Nifty])</f>
        <v>0.66651781712537717</v>
      </c>
      <c r="M486">
        <v>6.0887070826234604</v>
      </c>
      <c r="N486">
        <f>(Table2[[#This Row],[1W Return vs Nifty]]-AVERAGE(Table2[1W Return vs Nifty]))/_xlfn.STDEV.P(Table2[1W Return vs Nifty])</f>
        <v>0.80635220881022096</v>
      </c>
      <c r="O486">
        <v>945.8</v>
      </c>
      <c r="P486">
        <v>900.01346761715502</v>
      </c>
      <c r="Q486">
        <v>861.66413296031305</v>
      </c>
      <c r="R486">
        <v>85.812737726044404</v>
      </c>
      <c r="S486" s="1">
        <f>(Table2[[#This Row],[Close Price]]-Table2[[#This Row],[20D EMA]])/Table2[[#This Row],[20D EMA]]</f>
        <v>9.9703954324381436E-2</v>
      </c>
      <c r="T486" s="1">
        <f>(Table2[[#This Row],[Close Price]]-Table2[[#This Row],[50D EMA]])/Table2[[#This Row],[50D EMA]]</f>
        <v>0.15564937350741342</v>
      </c>
      <c r="U486" s="1">
        <f>(Table2[[#This Row],[Close Price]]-Table2[[#This Row],[200D EMA]])/Table2[[#This Row],[200D EMA]]</f>
        <v>0.20708285306788479</v>
      </c>
      <c r="V486">
        <v>1.67916766617261</v>
      </c>
      <c r="W486">
        <v>1029</v>
      </c>
      <c r="X486">
        <v>1048.55</v>
      </c>
      <c r="Y486">
        <v>1010.15</v>
      </c>
      <c r="Z486">
        <v>1048.55</v>
      </c>
      <c r="AA486">
        <v>1010.15</v>
      </c>
      <c r="AB486">
        <v>1048.55</v>
      </c>
      <c r="AC486" s="1">
        <f>(Table2[[#This Row],[Close Price]]/Table2[[#This Row],[Day Low]])-1</f>
        <v>1.0787172011661683E-2</v>
      </c>
      <c r="AD486" s="1">
        <f>(Table2[[#This Row],[Day High]]/Table2[[#This Row],[Close Price]])-1</f>
        <v>8.1242188251129388E-3</v>
      </c>
      <c r="AE486" s="1">
        <f>(Table2[[#This Row],[Close Price]]/Table2[[#This Row],[Current Week Low]])-1</f>
        <v>2.964906202049189E-2</v>
      </c>
      <c r="AF486" s="1">
        <f>(Table2[[#This Row],[Current Week High]]/Table2[[#This Row],[Close Price]])-1</f>
        <v>8.1242188251129388E-3</v>
      </c>
      <c r="AG486" s="1">
        <f>(Table2[[#This Row],[Close Price]]/Table2[[#This Row],[Current Month Low]])-1</f>
        <v>2.964906202049189E-2</v>
      </c>
      <c r="AH486" s="1">
        <f>(Table2[[#This Row],[Current Month High]]/Table2[[#This Row],[Close Price]])-1</f>
        <v>8.1242188251129388E-3</v>
      </c>
      <c r="AI486">
        <v>1.7402172867993599</v>
      </c>
      <c r="AJ486">
        <v>48.585714285714197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0.3</v>
      </c>
      <c r="AM486" t="s">
        <v>3217</v>
      </c>
      <c r="AN486">
        <v>17.670000000000002</v>
      </c>
      <c r="AO486" t="s">
        <v>3217</v>
      </c>
      <c r="AP486">
        <v>-3.4234834726421998E-2</v>
      </c>
      <c r="AQ486">
        <f>(Table2[[#This Row],[Sharpe Ratio]]-AVERAGE(Table2[Sharpe Ratio]))/_xlfn.STDEV.P(Table2[Sharpe Ratio])</f>
        <v>-1.0920150160578523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1.3371070156506124</v>
      </c>
      <c r="AS486">
        <f>_xlfn.RANK.AVG(Table2[[#This Row],[1Y Return vs Nifty Z-Score]],Table2[1Y Return vs Nifty Z-Score])</f>
        <v>570</v>
      </c>
      <c r="AT486">
        <f>_xlfn.RANK.AVG(Table2[[#This Row],[6M Return vs Nifty Z-Score]],Table2[6M Return vs Nifty Z-Score])</f>
        <v>135</v>
      </c>
      <c r="AU486">
        <f>_xlfn.RANK.AVG(Table2[[#This Row],[Sharpe Ratio Z-Score]],Table2[Sharpe Ratio Z-Score])</f>
        <v>637</v>
      </c>
      <c r="AV486">
        <f>(Table2[[#This Row],[Rank 1Y]]+Table2[[#This Row],[Rank 6M]]+Table2[[#This Row],[Rank Sharpe]])/3</f>
        <v>447.33333333333331</v>
      </c>
    </row>
    <row r="487" spans="1:48" x14ac:dyDescent="0.3">
      <c r="A487" t="s">
        <v>2230</v>
      </c>
      <c r="B487" t="s">
        <v>2231</v>
      </c>
      <c r="C487" t="s">
        <v>3169</v>
      </c>
      <c r="D487" t="s">
        <v>72</v>
      </c>
      <c r="E487">
        <v>2598.316142272</v>
      </c>
      <c r="F487">
        <v>196.48</v>
      </c>
      <c r="G487">
        <v>-0.20341181014583001</v>
      </c>
      <c r="H487">
        <f>(Table2[[#This Row],[1Y Return vs Nifty]]-AVERAGE(Table2[1Y Return vs Nifty]))/_xlfn.STDEV.P(Table2[1Y Return vs Nifty])</f>
        <v>-0.32790749518732004</v>
      </c>
      <c r="I487">
        <v>-8.3077771349231497</v>
      </c>
      <c r="J487">
        <f>(Table2[[#This Row],[1M Return vs Nifty]]-AVERAGE(Table2[1M Return vs Nifty]))/_xlfn.STDEV.P(Table2[1M Return vs Nifty])</f>
        <v>-0.79599016970942149</v>
      </c>
      <c r="K487">
        <v>-3.1146536776992302</v>
      </c>
      <c r="L487">
        <f>(Table2[[#This Row],[6M Return vs Nifty]]-AVERAGE(Table2[6M Return vs Nifty]))/_xlfn.STDEV.P(Table2[6M Return vs Nifty])</f>
        <v>-0.3471931857725068</v>
      </c>
      <c r="M487">
        <v>2.0184226993738101</v>
      </c>
      <c r="N487">
        <f>(Table2[[#This Row],[1W Return vs Nifty]]-AVERAGE(Table2[1W Return vs Nifty]))/_xlfn.STDEV.P(Table2[1W Return vs Nifty])</f>
        <v>3.4963552196456129E-3</v>
      </c>
      <c r="O487">
        <v>195.13</v>
      </c>
      <c r="P487">
        <v>208.21637889664299</v>
      </c>
      <c r="Q487">
        <v>210.883390372397</v>
      </c>
      <c r="R487">
        <v>59.026409015486898</v>
      </c>
      <c r="S487" s="1">
        <f>(Table2[[#This Row],[Close Price]]-Table2[[#This Row],[20D EMA]])/Table2[[#This Row],[20D EMA]]</f>
        <v>6.9184646133346713E-3</v>
      </c>
      <c r="T487" s="1">
        <f>(Table2[[#This Row],[Close Price]]-Table2[[#This Row],[50D EMA]])/Table2[[#This Row],[50D EMA]]</f>
        <v>-5.6366261668919199E-2</v>
      </c>
      <c r="U487" s="1">
        <f>(Table2[[#This Row],[Close Price]]-Table2[[#This Row],[200D EMA]])/Table2[[#This Row],[200D EMA]]</f>
        <v>-6.8300259906492397E-2</v>
      </c>
      <c r="V487">
        <v>0.59855985100839104</v>
      </c>
      <c r="W487">
        <v>193.79</v>
      </c>
      <c r="X487">
        <v>197.99</v>
      </c>
      <c r="Y487">
        <v>189.71</v>
      </c>
      <c r="Z487">
        <v>197.99</v>
      </c>
      <c r="AA487">
        <v>189.71</v>
      </c>
      <c r="AB487">
        <v>197.99</v>
      </c>
      <c r="AC487" s="1">
        <f>(Table2[[#This Row],[Close Price]]/Table2[[#This Row],[Day Low]])-1</f>
        <v>1.3881005211827224E-2</v>
      </c>
      <c r="AD487" s="1">
        <f>(Table2[[#This Row],[Day High]]/Table2[[#This Row],[Close Price]])-1</f>
        <v>7.6852605863193535E-3</v>
      </c>
      <c r="AE487" s="1">
        <f>(Table2[[#This Row],[Close Price]]/Table2[[#This Row],[Current Week Low]])-1</f>
        <v>3.5686047124558362E-2</v>
      </c>
      <c r="AF487" s="1">
        <f>(Table2[[#This Row],[Current Week High]]/Table2[[#This Row],[Close Price]])-1</f>
        <v>7.6852605863193535E-3</v>
      </c>
      <c r="AG487" s="1">
        <f>(Table2[[#This Row],[Close Price]]/Table2[[#This Row],[Current Month Low]])-1</f>
        <v>3.5686047124558362E-2</v>
      </c>
      <c r="AH487" s="1">
        <f>(Table2[[#This Row],[Current Month High]]/Table2[[#This Row],[Close Price]])-1</f>
        <v>7.6852605863193535E-3</v>
      </c>
      <c r="AI487">
        <v>49.404519543973898</v>
      </c>
      <c r="AJ487">
        <v>25.346092503987201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-0.09</v>
      </c>
      <c r="AM487" t="s">
        <v>3218</v>
      </c>
      <c r="AN487">
        <v>5.29</v>
      </c>
      <c r="AO487" t="s">
        <v>3217</v>
      </c>
      <c r="AP487">
        <v>1.231369091355E-2</v>
      </c>
      <c r="AQ487">
        <f>(Table2[[#This Row],[Sharpe Ratio]]-AVERAGE(Table2[Sharpe Ratio]))/_xlfn.STDEV.P(Table2[Sharpe Ratio])</f>
        <v>-0.55021726043538255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429</v>
      </c>
      <c r="AT487">
        <f>_xlfn.RANK.AVG(Table2[[#This Row],[6M Return vs Nifty Z-Score]],Table2[6M Return vs Nifty Z-Score])</f>
        <v>431</v>
      </c>
      <c r="AU487">
        <f>_xlfn.RANK.AVG(Table2[[#This Row],[Sharpe Ratio Z-Score]],Table2[Sharpe Ratio Z-Score])</f>
        <v>485</v>
      </c>
      <c r="AV487">
        <f>(Table2[[#This Row],[Rank 1Y]]+Table2[[#This Row],[Rank 6M]]+Table2[[#This Row],[Rank Sharpe]])/3</f>
        <v>448.33333333333331</v>
      </c>
    </row>
    <row r="488" spans="1:48" x14ac:dyDescent="0.3">
      <c r="A488" t="s">
        <v>484</v>
      </c>
      <c r="B488" t="s">
        <v>485</v>
      </c>
      <c r="C488" t="s">
        <v>3171</v>
      </c>
      <c r="D488" t="s">
        <v>54</v>
      </c>
      <c r="E488">
        <v>45234.045586250002</v>
      </c>
      <c r="F488">
        <v>4023.55</v>
      </c>
      <c r="G488">
        <v>-2.85637119150421</v>
      </c>
      <c r="H488">
        <f>(Table2[[#This Row],[1Y Return vs Nifty]]-AVERAGE(Table2[1Y Return vs Nifty]))/_xlfn.STDEV.P(Table2[1Y Return vs Nifty])</f>
        <v>-0.37969862821559119</v>
      </c>
      <c r="I488">
        <v>-17.7850521362328</v>
      </c>
      <c r="J488">
        <f>(Table2[[#This Row],[1M Return vs Nifty]]-AVERAGE(Table2[1M Return vs Nifty]))/_xlfn.STDEV.P(Table2[1M Return vs Nifty])</f>
        <v>-1.7993310943023493</v>
      </c>
      <c r="K488">
        <v>-14.460707134491299</v>
      </c>
      <c r="L488">
        <f>(Table2[[#This Row],[6M Return vs Nifty]]-AVERAGE(Table2[6M Return vs Nifty]))/_xlfn.STDEV.P(Table2[6M Return vs Nifty])</f>
        <v>-0.70132612381409098</v>
      </c>
      <c r="M488">
        <v>-6.5250602618482603</v>
      </c>
      <c r="N488">
        <f>(Table2[[#This Row],[1W Return vs Nifty]]-AVERAGE(Table2[1W Return vs Nifty]))/_xlfn.STDEV.P(Table2[1W Return vs Nifty])</f>
        <v>-1.6816894105946383</v>
      </c>
      <c r="O488">
        <v>4287.18</v>
      </c>
      <c r="P488">
        <v>4547.2812677620104</v>
      </c>
      <c r="Q488">
        <v>4369.7565704098197</v>
      </c>
      <c r="R488">
        <v>41.002348063230102</v>
      </c>
      <c r="S488" s="1">
        <f>(Table2[[#This Row],[Close Price]]-Table2[[#This Row],[20D EMA]])/Table2[[#This Row],[20D EMA]]</f>
        <v>-6.149263618509139E-2</v>
      </c>
      <c r="T488" s="1">
        <f>(Table2[[#This Row],[Close Price]]-Table2[[#This Row],[50D EMA]])/Table2[[#This Row],[50D EMA]]</f>
        <v>-0.11517459266815264</v>
      </c>
      <c r="U488" s="1">
        <f>(Table2[[#This Row],[Close Price]]-Table2[[#This Row],[200D EMA]])/Table2[[#This Row],[200D EMA]]</f>
        <v>-7.9227884856146652E-2</v>
      </c>
      <c r="V488">
        <v>1.14234995630134</v>
      </c>
      <c r="W488">
        <v>3965.4</v>
      </c>
      <c r="X488">
        <v>4188.95</v>
      </c>
      <c r="Y488">
        <v>3925.05</v>
      </c>
      <c r="Z488">
        <v>4188.95</v>
      </c>
      <c r="AA488">
        <v>3925.05</v>
      </c>
      <c r="AB488">
        <v>4188.95</v>
      </c>
      <c r="AC488" s="1">
        <f>(Table2[[#This Row],[Close Price]]/Table2[[#This Row],[Day Low]])-1</f>
        <v>1.4664346598073363E-2</v>
      </c>
      <c r="AD488" s="1">
        <f>(Table2[[#This Row],[Day High]]/Table2[[#This Row],[Close Price]])-1</f>
        <v>4.1107976786668443E-2</v>
      </c>
      <c r="AE488" s="1">
        <f>(Table2[[#This Row],[Close Price]]/Table2[[#This Row],[Current Week Low]])-1</f>
        <v>2.5095221716920912E-2</v>
      </c>
      <c r="AF488" s="1">
        <f>(Table2[[#This Row],[Current Week High]]/Table2[[#This Row],[Close Price]])-1</f>
        <v>4.1107976786668443E-2</v>
      </c>
      <c r="AG488" s="1">
        <f>(Table2[[#This Row],[Close Price]]/Table2[[#This Row],[Current Month Low]])-1</f>
        <v>2.5095221716920912E-2</v>
      </c>
      <c r="AH488" s="1">
        <f>(Table2[[#This Row],[Current Month High]]/Table2[[#This Row],[Close Price]])-1</f>
        <v>4.1107976786668443E-2</v>
      </c>
      <c r="AI488">
        <v>37.586211181667899</v>
      </c>
      <c r="AJ488">
        <v>26.0826648282777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-0.18</v>
      </c>
      <c r="AM488" t="s">
        <v>3218</v>
      </c>
      <c r="AN488">
        <v>-1.49</v>
      </c>
      <c r="AO488" t="s">
        <v>3218</v>
      </c>
      <c r="AP488">
        <v>6.4620178732938002E-2</v>
      </c>
      <c r="AQ488">
        <f>(Table2[[#This Row],[Sharpe Ratio]]-AVERAGE(Table2[Sharpe Ratio]))/_xlfn.STDEV.P(Table2[Sharpe Ratio])</f>
        <v>5.8599824862434868E-2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439</v>
      </c>
      <c r="AT488">
        <f>_xlfn.RANK.AVG(Table2[[#This Row],[6M Return vs Nifty Z-Score]],Table2[6M Return vs Nifty Z-Score])</f>
        <v>574</v>
      </c>
      <c r="AU488">
        <f>_xlfn.RANK.AVG(Table2[[#This Row],[Sharpe Ratio Z-Score]],Table2[Sharpe Ratio Z-Score])</f>
        <v>339</v>
      </c>
      <c r="AV488">
        <f>(Table2[[#This Row],[Rank 1Y]]+Table2[[#This Row],[Rank 6M]]+Table2[[#This Row],[Rank Sharpe]])/3</f>
        <v>450.66666666666669</v>
      </c>
    </row>
    <row r="489" spans="1:48" x14ac:dyDescent="0.3">
      <c r="A489" t="s">
        <v>1527</v>
      </c>
      <c r="B489" t="s">
        <v>1528</v>
      </c>
      <c r="C489" t="s">
        <v>587</v>
      </c>
      <c r="D489" t="s">
        <v>587</v>
      </c>
      <c r="E489">
        <v>6807.1276657999997</v>
      </c>
      <c r="F489">
        <v>343.7</v>
      </c>
      <c r="G489">
        <v>-6.5780972995357896</v>
      </c>
      <c r="H489">
        <f>(Table2[[#This Row],[1Y Return vs Nifty]]-AVERAGE(Table2[1Y Return vs Nifty]))/_xlfn.STDEV.P(Table2[1Y Return vs Nifty])</f>
        <v>-0.45235424944759045</v>
      </c>
      <c r="I489">
        <v>-14.423110284022</v>
      </c>
      <c r="J489">
        <f>(Table2[[#This Row],[1M Return vs Nifty]]-AVERAGE(Table2[1M Return vs Nifty]))/_xlfn.STDEV.P(Table2[1M Return vs Nifty])</f>
        <v>-1.4434087594583449</v>
      </c>
      <c r="K489">
        <v>-4.4554950364437804</v>
      </c>
      <c r="L489">
        <f>(Table2[[#This Row],[6M Return vs Nifty]]-AVERAGE(Table2[6M Return vs Nifty]))/_xlfn.STDEV.P(Table2[6M Return vs Nifty])</f>
        <v>-0.38904351651774288</v>
      </c>
      <c r="M489">
        <v>3.4864670343491699</v>
      </c>
      <c r="N489">
        <f>(Table2[[#This Row],[1W Return vs Nifty]]-AVERAGE(Table2[1W Return vs Nifty]))/_xlfn.STDEV.P(Table2[1W Return vs Nifty])</f>
        <v>0.29306530831683764</v>
      </c>
      <c r="O489">
        <v>341.18</v>
      </c>
      <c r="P489">
        <v>358.54746293837798</v>
      </c>
      <c r="Q489">
        <v>354.93149789454702</v>
      </c>
      <c r="R489">
        <v>56.867675022843201</v>
      </c>
      <c r="S489" s="1">
        <f>(Table2[[#This Row],[Close Price]]-Table2[[#This Row],[20D EMA]])/Table2[[#This Row],[20D EMA]]</f>
        <v>7.3861304883052403E-3</v>
      </c>
      <c r="T489" s="1">
        <f>(Table2[[#This Row],[Close Price]]-Table2[[#This Row],[50D EMA]])/Table2[[#This Row],[50D EMA]]</f>
        <v>-4.1410034857588041E-2</v>
      </c>
      <c r="U489" s="1">
        <f>(Table2[[#This Row],[Close Price]]-Table2[[#This Row],[200D EMA]])/Table2[[#This Row],[200D EMA]]</f>
        <v>-3.1644128405543766E-2</v>
      </c>
      <c r="V489">
        <v>0.87633814026982904</v>
      </c>
      <c r="W489">
        <v>338</v>
      </c>
      <c r="X489">
        <v>349.5</v>
      </c>
      <c r="Y489">
        <v>320.10000000000002</v>
      </c>
      <c r="Z489">
        <v>349.5</v>
      </c>
      <c r="AA489">
        <v>320.10000000000002</v>
      </c>
      <c r="AB489">
        <v>349.5</v>
      </c>
      <c r="AC489" s="1">
        <f>(Table2[[#This Row],[Close Price]]/Table2[[#This Row],[Day Low]])-1</f>
        <v>1.6863905325443795E-2</v>
      </c>
      <c r="AD489" s="1">
        <f>(Table2[[#This Row],[Day High]]/Table2[[#This Row],[Close Price]])-1</f>
        <v>1.6875181844631992E-2</v>
      </c>
      <c r="AE489" s="1">
        <f>(Table2[[#This Row],[Close Price]]/Table2[[#This Row],[Current Week Low]])-1</f>
        <v>7.372696032489845E-2</v>
      </c>
      <c r="AF489" s="1">
        <f>(Table2[[#This Row],[Current Week High]]/Table2[[#This Row],[Close Price]])-1</f>
        <v>1.6875181844631992E-2</v>
      </c>
      <c r="AG489" s="1">
        <f>(Table2[[#This Row],[Close Price]]/Table2[[#This Row],[Current Month Low]])-1</f>
        <v>7.372696032489845E-2</v>
      </c>
      <c r="AH489" s="1">
        <f>(Table2[[#This Row],[Current Month High]]/Table2[[#This Row],[Close Price]])-1</f>
        <v>1.6875181844631992E-2</v>
      </c>
      <c r="AI489">
        <v>31.117253418678999</v>
      </c>
      <c r="AJ489">
        <v>34.546878058328403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-0.09</v>
      </c>
      <c r="AM489" t="s">
        <v>3218</v>
      </c>
      <c r="AN489">
        <v>2.89</v>
      </c>
      <c r="AO489" t="s">
        <v>3217</v>
      </c>
      <c r="AP489">
        <v>2.8728696424662001E-2</v>
      </c>
      <c r="AQ489">
        <f>(Table2[[#This Row],[Sharpe Ratio]]-AVERAGE(Table2[Sharpe Ratio]))/_xlfn.STDEV.P(Table2[Sharpe Ratio])</f>
        <v>-0.35915614685171493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469</v>
      </c>
      <c r="AT489">
        <f>_xlfn.RANK.AVG(Table2[[#This Row],[6M Return vs Nifty Z-Score]],Table2[6M Return vs Nifty Z-Score])</f>
        <v>449</v>
      </c>
      <c r="AU489">
        <f>_xlfn.RANK.AVG(Table2[[#This Row],[Sharpe Ratio Z-Score]],Table2[Sharpe Ratio Z-Score])</f>
        <v>437</v>
      </c>
      <c r="AV489">
        <f>(Table2[[#This Row],[Rank 1Y]]+Table2[[#This Row],[Rank 6M]]+Table2[[#This Row],[Rank Sharpe]])/3</f>
        <v>451.66666666666669</v>
      </c>
    </row>
    <row r="490" spans="1:48" x14ac:dyDescent="0.3">
      <c r="A490" t="s">
        <v>351</v>
      </c>
      <c r="B490" t="s">
        <v>352</v>
      </c>
      <c r="C490" t="s">
        <v>3176</v>
      </c>
      <c r="D490" t="s">
        <v>353</v>
      </c>
      <c r="E490">
        <v>70032.050454305005</v>
      </c>
      <c r="F490">
        <v>3541.85</v>
      </c>
      <c r="G490">
        <v>-14.9109482527527</v>
      </c>
      <c r="H490">
        <f>(Table2[[#This Row],[1Y Return vs Nifty]]-AVERAGE(Table2[1Y Return vs Nifty]))/_xlfn.STDEV.P(Table2[1Y Return vs Nifty])</f>
        <v>-0.61502835416827406</v>
      </c>
      <c r="I490">
        <v>-21.0195640013701</v>
      </c>
      <c r="J490">
        <f>(Table2[[#This Row],[1M Return vs Nifty]]-AVERAGE(Table2[1M Return vs Nifty]))/_xlfn.STDEV.P(Table2[1M Return vs Nifty])</f>
        <v>-2.1417626608576286</v>
      </c>
      <c r="K490">
        <v>-12.7804835259588</v>
      </c>
      <c r="L490">
        <f>(Table2[[#This Row],[6M Return vs Nifty]]-AVERAGE(Table2[6M Return vs Nifty]))/_xlfn.STDEV.P(Table2[6M Return vs Nifty])</f>
        <v>-0.64888299675476546</v>
      </c>
      <c r="M490">
        <v>2.3971042472972002</v>
      </c>
      <c r="N490">
        <f>(Table2[[#This Row],[1W Return vs Nifty]]-AVERAGE(Table2[1W Return vs Nifty]))/_xlfn.STDEV.P(Table2[1W Return vs Nifty])</f>
        <v>7.8190570358073752E-2</v>
      </c>
      <c r="O490">
        <v>3691.61</v>
      </c>
      <c r="P490">
        <v>3930.4884162706398</v>
      </c>
      <c r="Q490">
        <v>3892.0344839887098</v>
      </c>
      <c r="R490">
        <v>50.936477134202903</v>
      </c>
      <c r="S490" s="1">
        <f>(Table2[[#This Row],[Close Price]]-Table2[[#This Row],[20D EMA]])/Table2[[#This Row],[20D EMA]]</f>
        <v>-4.0567665598478769E-2</v>
      </c>
      <c r="T490" s="1">
        <f>(Table2[[#This Row],[Close Price]]-Table2[[#This Row],[50D EMA]])/Table2[[#This Row],[50D EMA]]</f>
        <v>-9.8877893816410531E-2</v>
      </c>
      <c r="U490" s="1">
        <f>(Table2[[#This Row],[Close Price]]-Table2[[#This Row],[200D EMA]])/Table2[[#This Row],[200D EMA]]</f>
        <v>-8.9974661177674622E-2</v>
      </c>
      <c r="V490">
        <v>1.34235358939948</v>
      </c>
      <c r="W490">
        <v>3578.1</v>
      </c>
      <c r="X490">
        <v>3709</v>
      </c>
      <c r="Y490">
        <v>3500</v>
      </c>
      <c r="Z490">
        <v>3709</v>
      </c>
      <c r="AA490">
        <v>3500</v>
      </c>
      <c r="AB490">
        <v>3709</v>
      </c>
      <c r="AC490" s="1">
        <f>(Table2[[#This Row],[Close Price]]/Table2[[#This Row],[Day Low]])-1</f>
        <v>-1.013107515161682E-2</v>
      </c>
      <c r="AD490" s="1">
        <f>(Table2[[#This Row],[Day High]]/Table2[[#This Row],[Close Price]])-1</f>
        <v>4.7192851193585295E-2</v>
      </c>
      <c r="AE490" s="1">
        <f>(Table2[[#This Row],[Close Price]]/Table2[[#This Row],[Current Week Low]])-1</f>
        <v>1.1957142857142777E-2</v>
      </c>
      <c r="AF490" s="1">
        <f>(Table2[[#This Row],[Current Week High]]/Table2[[#This Row],[Close Price]])-1</f>
        <v>4.7192851193585295E-2</v>
      </c>
      <c r="AG490" s="1">
        <f>(Table2[[#This Row],[Close Price]]/Table2[[#This Row],[Current Month Low]])-1</f>
        <v>1.1957142857142777E-2</v>
      </c>
      <c r="AH490" s="1">
        <f>(Table2[[#This Row],[Current Month High]]/Table2[[#This Row],[Close Price]])-1</f>
        <v>4.7192851193585295E-2</v>
      </c>
      <c r="AI490">
        <v>35.827321879808501</v>
      </c>
      <c r="AJ490">
        <v>8.6373744344758698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0</v>
      </c>
      <c r="AM490" t="s">
        <v>3216</v>
      </c>
      <c r="AN490">
        <v>5</v>
      </c>
      <c r="AO490" t="s">
        <v>3217</v>
      </c>
      <c r="AP490">
        <v>8.5157225963163996E-2</v>
      </c>
      <c r="AQ490">
        <f>(Table2[[#This Row],[Sharpe Ratio]]-AVERAGE(Table2[Sharpe Ratio]))/_xlfn.STDEV.P(Table2[Sharpe Ratio])</f>
        <v>0.29763910577349822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535</v>
      </c>
      <c r="AT490">
        <f>_xlfn.RANK.AVG(Table2[[#This Row],[6M Return vs Nifty Z-Score]],Table2[6M Return vs Nifty Z-Score])</f>
        <v>557</v>
      </c>
      <c r="AU490">
        <f>_xlfn.RANK.AVG(Table2[[#This Row],[Sharpe Ratio Z-Score]],Table2[Sharpe Ratio Z-Score])</f>
        <v>268</v>
      </c>
      <c r="AV490">
        <f>(Table2[[#This Row],[Rank 1Y]]+Table2[[#This Row],[Rank 6M]]+Table2[[#This Row],[Rank Sharpe]])/3</f>
        <v>453.33333333333331</v>
      </c>
    </row>
    <row r="491" spans="1:48" x14ac:dyDescent="0.3">
      <c r="A491" t="s">
        <v>667</v>
      </c>
      <c r="B491" t="s">
        <v>668</v>
      </c>
      <c r="C491" t="s">
        <v>3172</v>
      </c>
      <c r="D491" t="s">
        <v>669</v>
      </c>
      <c r="E491">
        <v>27620.695032809999</v>
      </c>
      <c r="F491">
        <v>287.45</v>
      </c>
      <c r="G491">
        <v>-16.008906635899699</v>
      </c>
      <c r="H491">
        <f>(Table2[[#This Row],[1Y Return vs Nifty]]-AVERAGE(Table2[1Y Return vs Nifty]))/_xlfn.STDEV.P(Table2[1Y Return vs Nifty])</f>
        <v>-0.6364627225497288</v>
      </c>
      <c r="I491">
        <v>26.051235225768899</v>
      </c>
      <c r="J491">
        <f>(Table2[[#This Row],[1M Return vs Nifty]]-AVERAGE(Table2[1M Return vs Nifty]))/_xlfn.STDEV.P(Table2[1M Return vs Nifty])</f>
        <v>2.8415325596946213</v>
      </c>
      <c r="K491">
        <v>-11.022136415576201</v>
      </c>
      <c r="L491">
        <f>(Table2[[#This Row],[6M Return vs Nifty]]-AVERAGE(Table2[6M Return vs Nifty]))/_xlfn.STDEV.P(Table2[6M Return vs Nifty])</f>
        <v>-0.59400147952341831</v>
      </c>
      <c r="M491">
        <v>1.2902712167014401</v>
      </c>
      <c r="N491">
        <f>(Table2[[#This Row],[1W Return vs Nifty]]-AVERAGE(Table2[1W Return vs Nifty]))/_xlfn.STDEV.P(Table2[1W Return vs Nifty])</f>
        <v>-0.14013013991419879</v>
      </c>
      <c r="O491">
        <v>276.92</v>
      </c>
      <c r="P491">
        <v>269.92803680697699</v>
      </c>
      <c r="Q491">
        <v>272.11027310526998</v>
      </c>
      <c r="R491">
        <v>57.089631976531201</v>
      </c>
      <c r="S491" s="1">
        <f>(Table2[[#This Row],[Close Price]]-Table2[[#This Row],[20D EMA]])/Table2[[#This Row],[20D EMA]]</f>
        <v>3.8025422504694394E-2</v>
      </c>
      <c r="T491" s="1">
        <f>(Table2[[#This Row],[Close Price]]-Table2[[#This Row],[50D EMA]])/Table2[[#This Row],[50D EMA]]</f>
        <v>6.4913461381385845E-2</v>
      </c>
      <c r="U491" s="1">
        <f>(Table2[[#This Row],[Close Price]]-Table2[[#This Row],[200D EMA]])/Table2[[#This Row],[200D EMA]]</f>
        <v>5.6373200172400696E-2</v>
      </c>
      <c r="V491">
        <v>0.88713257688477498</v>
      </c>
      <c r="W491">
        <v>283.8</v>
      </c>
      <c r="X491">
        <v>291.5</v>
      </c>
      <c r="Y491">
        <v>279.60000000000002</v>
      </c>
      <c r="Z491">
        <v>292.60000000000002</v>
      </c>
      <c r="AA491">
        <v>279.60000000000002</v>
      </c>
      <c r="AB491">
        <v>292.60000000000002</v>
      </c>
      <c r="AC491" s="1">
        <f>(Table2[[#This Row],[Close Price]]/Table2[[#This Row],[Day Low]])-1</f>
        <v>1.2861169837913966E-2</v>
      </c>
      <c r="AD491" s="1">
        <f>(Table2[[#This Row],[Day High]]/Table2[[#This Row],[Close Price]])-1</f>
        <v>1.4089406853365904E-2</v>
      </c>
      <c r="AE491" s="1">
        <f>(Table2[[#This Row],[Close Price]]/Table2[[#This Row],[Current Week Low]])-1</f>
        <v>2.8075822603719436E-2</v>
      </c>
      <c r="AF491" s="1">
        <f>(Table2[[#This Row],[Current Week High]]/Table2[[#This Row],[Close Price]])-1</f>
        <v>1.7916159332057813E-2</v>
      </c>
      <c r="AG491" s="1">
        <f>(Table2[[#This Row],[Close Price]]/Table2[[#This Row],[Current Month Low]])-1</f>
        <v>2.8075822603719436E-2</v>
      </c>
      <c r="AH491" s="1">
        <f>(Table2[[#This Row],[Current Month High]]/Table2[[#This Row],[Close Price]])-1</f>
        <v>1.7916159332057813E-2</v>
      </c>
      <c r="AI491">
        <v>33.692816141937698</v>
      </c>
      <c r="AJ491">
        <v>36.880952380952301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-0.01</v>
      </c>
      <c r="AM491" t="s">
        <v>3218</v>
      </c>
      <c r="AN491">
        <v>-1.69</v>
      </c>
      <c r="AO491" t="s">
        <v>3218</v>
      </c>
      <c r="AP491">
        <v>8.1948616463917004E-2</v>
      </c>
      <c r="AQ491">
        <f>(Table2[[#This Row],[Sharpe Ratio]]-AVERAGE(Table2[Sharpe Ratio]))/_xlfn.STDEV.P(Table2[Sharpe Ratio])</f>
        <v>0.26029275803293417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542</v>
      </c>
      <c r="AT491">
        <f>_xlfn.RANK.AVG(Table2[[#This Row],[6M Return vs Nifty Z-Score]],Table2[6M Return vs Nifty Z-Score])</f>
        <v>539</v>
      </c>
      <c r="AU491">
        <f>_xlfn.RANK.AVG(Table2[[#This Row],[Sharpe Ratio Z-Score]],Table2[Sharpe Ratio Z-Score])</f>
        <v>279</v>
      </c>
      <c r="AV491">
        <f>(Table2[[#This Row],[Rank 1Y]]+Table2[[#This Row],[Rank 6M]]+Table2[[#This Row],[Rank Sharpe]])/3</f>
        <v>453.33333333333331</v>
      </c>
    </row>
    <row r="492" spans="1:48" x14ac:dyDescent="0.3">
      <c r="A492" t="s">
        <v>1209</v>
      </c>
      <c r="B492" t="s">
        <v>1210</v>
      </c>
      <c r="C492" t="s">
        <v>3180</v>
      </c>
      <c r="D492" t="s">
        <v>825</v>
      </c>
      <c r="E492">
        <v>10098.505958150001</v>
      </c>
      <c r="F492">
        <v>7830.7</v>
      </c>
      <c r="G492">
        <v>-29.653361336971599</v>
      </c>
      <c r="H492">
        <f>(Table2[[#This Row],[1Y Return vs Nifty]]-AVERAGE(Table2[1Y Return vs Nifty]))/_xlfn.STDEV.P(Table2[1Y Return vs Nifty])</f>
        <v>-0.90283007573536511</v>
      </c>
      <c r="I492">
        <v>0.73245507043984204</v>
      </c>
      <c r="J492">
        <f>(Table2[[#This Row],[1M Return vs Nifty]]-AVERAGE(Table2[1M Return vs Nifty]))/_xlfn.STDEV.P(Table2[1M Return vs Nifty])</f>
        <v>0.16108187243457392</v>
      </c>
      <c r="K492">
        <v>4.2396543535148199</v>
      </c>
      <c r="L492">
        <f>(Table2[[#This Row],[6M Return vs Nifty]]-AVERAGE(Table2[6M Return vs Nifty]))/_xlfn.STDEV.P(Table2[6M Return vs Nifty])</f>
        <v>-0.11765057694603584</v>
      </c>
      <c r="M492">
        <v>3.8759979375365101</v>
      </c>
      <c r="N492">
        <f>(Table2[[#This Row],[1W Return vs Nifty]]-AVERAGE(Table2[1W Return vs Nifty]))/_xlfn.STDEV.P(Table2[1W Return vs Nifty])</f>
        <v>0.36989953814740673</v>
      </c>
      <c r="O492">
        <v>7287.85</v>
      </c>
      <c r="P492">
        <v>7588.9723609682296</v>
      </c>
      <c r="Q492">
        <v>7972.1988112735598</v>
      </c>
      <c r="R492">
        <v>78.287962240302207</v>
      </c>
      <c r="S492" s="1">
        <f>(Table2[[#This Row],[Close Price]]-Table2[[#This Row],[20D EMA]])/Table2[[#This Row],[20D EMA]]</f>
        <v>7.4486988618042274E-2</v>
      </c>
      <c r="T492" s="1">
        <f>(Table2[[#This Row],[Close Price]]-Table2[[#This Row],[50D EMA]])/Table2[[#This Row],[50D EMA]]</f>
        <v>3.1852486415028879E-2</v>
      </c>
      <c r="U492" s="1">
        <f>(Table2[[#This Row],[Close Price]]-Table2[[#This Row],[200D EMA]])/Table2[[#This Row],[200D EMA]]</f>
        <v>-1.7749031932503396E-2</v>
      </c>
      <c r="V492">
        <v>1.25797022100873</v>
      </c>
      <c r="W492">
        <v>7431.05</v>
      </c>
      <c r="X492">
        <v>7896.75</v>
      </c>
      <c r="Y492">
        <v>7313.2</v>
      </c>
      <c r="Z492">
        <v>7896.75</v>
      </c>
      <c r="AA492">
        <v>7313.2</v>
      </c>
      <c r="AB492">
        <v>7896.75</v>
      </c>
      <c r="AC492" s="1">
        <f>(Table2[[#This Row],[Close Price]]/Table2[[#This Row],[Day Low]])-1</f>
        <v>5.3781094192610679E-2</v>
      </c>
      <c r="AD492" s="1">
        <f>(Table2[[#This Row],[Day High]]/Table2[[#This Row],[Close Price]])-1</f>
        <v>8.4347504054553823E-3</v>
      </c>
      <c r="AE492" s="1">
        <f>(Table2[[#This Row],[Close Price]]/Table2[[#This Row],[Current Week Low]])-1</f>
        <v>7.0762456927200068E-2</v>
      </c>
      <c r="AF492" s="1">
        <f>(Table2[[#This Row],[Current Week High]]/Table2[[#This Row],[Close Price]])-1</f>
        <v>8.4347504054553823E-3</v>
      </c>
      <c r="AG492" s="1">
        <f>(Table2[[#This Row],[Close Price]]/Table2[[#This Row],[Current Month Low]])-1</f>
        <v>7.0762456927200068E-2</v>
      </c>
      <c r="AH492" s="1">
        <f>(Table2[[#This Row],[Current Month High]]/Table2[[#This Row],[Close Price]])-1</f>
        <v>8.4347504054553823E-3</v>
      </c>
      <c r="AI492">
        <v>37.790363569029601</v>
      </c>
      <c r="AJ492">
        <v>18.805376866124501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-0.03</v>
      </c>
      <c r="AM492" t="s">
        <v>3218</v>
      </c>
      <c r="AN492">
        <v>15.75</v>
      </c>
      <c r="AO492" t="s">
        <v>3217</v>
      </c>
      <c r="AP492">
        <v>4.158643547186E-2</v>
      </c>
      <c r="AQ492">
        <f>(Table2[[#This Row],[Sharpe Ratio]]-AVERAGE(Table2[Sharpe Ratio]))/_xlfn.STDEV.P(Table2[Sharpe Ratio])</f>
        <v>-0.2094995452220127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629</v>
      </c>
      <c r="AT492">
        <f>_xlfn.RANK.AVG(Table2[[#This Row],[6M Return vs Nifty Z-Score]],Table2[6M Return vs Nifty Z-Score])</f>
        <v>332</v>
      </c>
      <c r="AU492">
        <f>_xlfn.RANK.AVG(Table2[[#This Row],[Sharpe Ratio Z-Score]],Table2[Sharpe Ratio Z-Score])</f>
        <v>402</v>
      </c>
      <c r="AV492">
        <f>(Table2[[#This Row],[Rank 1Y]]+Table2[[#This Row],[Rank 6M]]+Table2[[#This Row],[Rank Sharpe]])/3</f>
        <v>454.33333333333331</v>
      </c>
    </row>
    <row r="493" spans="1:48" x14ac:dyDescent="0.3">
      <c r="A493" t="s">
        <v>22</v>
      </c>
      <c r="B493" t="s">
        <v>23</v>
      </c>
      <c r="C493" t="s">
        <v>3171</v>
      </c>
      <c r="D493" t="s">
        <v>24</v>
      </c>
      <c r="E493">
        <v>1396180.5610003299</v>
      </c>
      <c r="F493">
        <v>1826.3</v>
      </c>
      <c r="G493">
        <v>-7.1923114057695496</v>
      </c>
      <c r="H493">
        <f>(Table2[[#This Row],[1Y Return vs Nifty]]-AVERAGE(Table2[1Y Return vs Nifty]))/_xlfn.STDEV.P(Table2[1Y Return vs Nifty])</f>
        <v>-0.46434495111732554</v>
      </c>
      <c r="I493">
        <v>3.2090504935797899</v>
      </c>
      <c r="J493">
        <f>(Table2[[#This Row],[1M Return vs Nifty]]-AVERAGE(Table2[1M Return vs Nifty]))/_xlfn.STDEV.P(Table2[1M Return vs Nifty])</f>
        <v>0.42327427914984467</v>
      </c>
      <c r="K493">
        <v>11.0328743148367</v>
      </c>
      <c r="L493">
        <f>(Table2[[#This Row],[6M Return vs Nifty]]-AVERAGE(Table2[6M Return vs Nifty]))/_xlfn.STDEV.P(Table2[6M Return vs Nifty])</f>
        <v>9.4379355120389655E-2</v>
      </c>
      <c r="M493">
        <v>-0.80496718199200501</v>
      </c>
      <c r="N493">
        <f>(Table2[[#This Row],[1W Return vs Nifty]]-AVERAGE(Table2[1W Return vs Nifty]))/_xlfn.STDEV.P(Table2[1W Return vs Nifty])</f>
        <v>-0.55341192926075911</v>
      </c>
      <c r="O493">
        <v>1765.1</v>
      </c>
      <c r="P493">
        <v>1729.32434465294</v>
      </c>
      <c r="Q493">
        <v>1641.6177030766601</v>
      </c>
      <c r="R493">
        <v>73.681458597481793</v>
      </c>
      <c r="S493" s="1">
        <f>(Table2[[#This Row],[Close Price]]-Table2[[#This Row],[20D EMA]])/Table2[[#This Row],[20D EMA]]</f>
        <v>3.4672256529375133E-2</v>
      </c>
      <c r="T493" s="1">
        <f>(Table2[[#This Row],[Close Price]]-Table2[[#This Row],[50D EMA]])/Table2[[#This Row],[50D EMA]]</f>
        <v>5.6077193180624603E-2</v>
      </c>
      <c r="U493" s="1">
        <f>(Table2[[#This Row],[Close Price]]-Table2[[#This Row],[200D EMA]])/Table2[[#This Row],[200D EMA]]</f>
        <v>0.1125001859916685</v>
      </c>
      <c r="V493">
        <v>2.0822759578701699</v>
      </c>
      <c r="W493">
        <v>1816.1</v>
      </c>
      <c r="X493">
        <v>1837.4</v>
      </c>
      <c r="Y493">
        <v>1775</v>
      </c>
      <c r="Z493">
        <v>1837.4</v>
      </c>
      <c r="AA493">
        <v>1775</v>
      </c>
      <c r="AB493">
        <v>1837.4</v>
      </c>
      <c r="AC493" s="1">
        <f>(Table2[[#This Row],[Close Price]]/Table2[[#This Row],[Day Low]])-1</f>
        <v>5.6164308132813368E-3</v>
      </c>
      <c r="AD493" s="1">
        <f>(Table2[[#This Row],[Day High]]/Table2[[#This Row],[Close Price]])-1</f>
        <v>6.0778623446313684E-3</v>
      </c>
      <c r="AE493" s="1">
        <f>(Table2[[#This Row],[Close Price]]/Table2[[#This Row],[Current Week Low]])-1</f>
        <v>2.8901408450704213E-2</v>
      </c>
      <c r="AF493" s="1">
        <f>(Table2[[#This Row],[Current Week High]]/Table2[[#This Row],[Close Price]])-1</f>
        <v>6.0778623446313684E-3</v>
      </c>
      <c r="AG493" s="1">
        <f>(Table2[[#This Row],[Close Price]]/Table2[[#This Row],[Current Month Low]])-1</f>
        <v>2.8901408450704213E-2</v>
      </c>
      <c r="AH493" s="1">
        <f>(Table2[[#This Row],[Current Month High]]/Table2[[#This Row],[Close Price]])-1</f>
        <v>6.0778623446313684E-3</v>
      </c>
      <c r="AI493">
        <v>0.60778623446313595</v>
      </c>
      <c r="AJ493">
        <v>33.937149352792296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0.08</v>
      </c>
      <c r="AM493" t="s">
        <v>3217</v>
      </c>
      <c r="AN493">
        <v>8.6199999999999992</v>
      </c>
      <c r="AO493" t="s">
        <v>3217</v>
      </c>
      <c r="AP493">
        <v>-2.9588231378761001E-2</v>
      </c>
      <c r="AQ493">
        <f>(Table2[[#This Row],[Sharpe Ratio]]-AVERAGE(Table2[Sharpe Ratio]))/_xlfn.STDEV.P(Table2[Sharpe Ratio])</f>
        <v>-1.037931256574206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-1.5380345026820565</v>
      </c>
      <c r="AS493">
        <f>_xlfn.RANK.AVG(Table2[[#This Row],[1Y Return vs Nifty Z-Score]],Table2[1Y Return vs Nifty Z-Score])</f>
        <v>475</v>
      </c>
      <c r="AT493">
        <f>_xlfn.RANK.AVG(Table2[[#This Row],[6M Return vs Nifty Z-Score]],Table2[6M Return vs Nifty Z-Score])</f>
        <v>262</v>
      </c>
      <c r="AU493">
        <f>_xlfn.RANK.AVG(Table2[[#This Row],[Sharpe Ratio Z-Score]],Table2[Sharpe Ratio Z-Score])</f>
        <v>628</v>
      </c>
      <c r="AV493">
        <f>(Table2[[#This Row],[Rank 1Y]]+Table2[[#This Row],[Rank 6M]]+Table2[[#This Row],[Rank Sharpe]])/3</f>
        <v>455</v>
      </c>
    </row>
    <row r="494" spans="1:48" x14ac:dyDescent="0.3">
      <c r="A494" t="s">
        <v>687</v>
      </c>
      <c r="B494" t="s">
        <v>688</v>
      </c>
      <c r="C494" t="s">
        <v>3180</v>
      </c>
      <c r="D494" t="s">
        <v>259</v>
      </c>
      <c r="E494">
        <v>26337.397759539999</v>
      </c>
      <c r="F494">
        <v>409.15</v>
      </c>
      <c r="G494">
        <v>18.119625891374898</v>
      </c>
      <c r="H494">
        <f>(Table2[[#This Row],[1Y Return vs Nifty]]-AVERAGE(Table2[1Y Return vs Nifty]))/_xlfn.STDEV.P(Table2[1Y Return vs Nifty])</f>
        <v>2.9795261119333977E-2</v>
      </c>
      <c r="I494">
        <v>6.1464084186491297</v>
      </c>
      <c r="J494">
        <f>(Table2[[#This Row],[1M Return vs Nifty]]-AVERAGE(Table2[1M Return vs Nifty]))/_xlfn.STDEV.P(Table2[1M Return vs Nifty])</f>
        <v>0.73424672808608105</v>
      </c>
      <c r="K494">
        <v>-1.7170849201609</v>
      </c>
      <c r="L494">
        <f>(Table2[[#This Row],[6M Return vs Nifty]]-AVERAGE(Table2[6M Return vs Nifty]))/_xlfn.STDEV.P(Table2[6M Return vs Nifty])</f>
        <v>-0.30357227986835744</v>
      </c>
      <c r="M494">
        <v>1.47316301183538</v>
      </c>
      <c r="N494">
        <f>(Table2[[#This Row],[1W Return vs Nifty]]-AVERAGE(Table2[1W Return vs Nifty]))/_xlfn.STDEV.P(Table2[1W Return vs Nifty])</f>
        <v>-0.1040550811538719</v>
      </c>
      <c r="O494">
        <v>401.39</v>
      </c>
      <c r="P494">
        <v>408.37815829785899</v>
      </c>
      <c r="Q494">
        <v>390.16967188989702</v>
      </c>
      <c r="R494">
        <v>58.218890452763702</v>
      </c>
      <c r="S494" s="1">
        <f>(Table2[[#This Row],[Close Price]]-Table2[[#This Row],[20D EMA]])/Table2[[#This Row],[20D EMA]]</f>
        <v>1.9332818455865843E-2</v>
      </c>
      <c r="T494" s="1">
        <f>(Table2[[#This Row],[Close Price]]-Table2[[#This Row],[50D EMA]])/Table2[[#This Row],[50D EMA]]</f>
        <v>1.890017099244643E-3</v>
      </c>
      <c r="U494" s="1">
        <f>(Table2[[#This Row],[Close Price]]-Table2[[#This Row],[200D EMA]])/Table2[[#This Row],[200D EMA]]</f>
        <v>4.8646344084527067E-2</v>
      </c>
      <c r="V494">
        <v>0.73161978933026295</v>
      </c>
      <c r="W494">
        <v>404.3</v>
      </c>
      <c r="X494">
        <v>416</v>
      </c>
      <c r="Y494">
        <v>404.3</v>
      </c>
      <c r="Z494">
        <v>419.45</v>
      </c>
      <c r="AA494">
        <v>404.3</v>
      </c>
      <c r="AB494">
        <v>419.45</v>
      </c>
      <c r="AC494" s="1">
        <f>(Table2[[#This Row],[Close Price]]/Table2[[#This Row],[Day Low]])-1</f>
        <v>1.1996042542666174E-2</v>
      </c>
      <c r="AD494" s="1">
        <f>(Table2[[#This Row],[Day High]]/Table2[[#This Row],[Close Price]])-1</f>
        <v>1.6742026151778111E-2</v>
      </c>
      <c r="AE494" s="1">
        <f>(Table2[[#This Row],[Close Price]]/Table2[[#This Row],[Current Week Low]])-1</f>
        <v>1.1996042542666174E-2</v>
      </c>
      <c r="AF494" s="1">
        <f>(Table2[[#This Row],[Current Week High]]/Table2[[#This Row],[Close Price]])-1</f>
        <v>2.5174141512892545E-2</v>
      </c>
      <c r="AG494" s="1">
        <f>(Table2[[#This Row],[Close Price]]/Table2[[#This Row],[Current Month Low]])-1</f>
        <v>1.1996042542666174E-2</v>
      </c>
      <c r="AH494" s="1">
        <f>(Table2[[#This Row],[Current Month High]]/Table2[[#This Row],[Close Price]])-1</f>
        <v>2.5174141512892545E-2</v>
      </c>
      <c r="AI494">
        <v>18.2940241965049</v>
      </c>
      <c r="AJ494">
        <v>56.612440191387499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-0.03</v>
      </c>
      <c r="AM494" t="s">
        <v>3218</v>
      </c>
      <c r="AN494">
        <v>6.27</v>
      </c>
      <c r="AO494" t="s">
        <v>3217</v>
      </c>
      <c r="AP494">
        <v>-4.2988658222165001E-2</v>
      </c>
      <c r="AQ494">
        <f>(Table2[[#This Row],[Sharpe Ratio]]-AVERAGE(Table2[Sharpe Ratio]))/_xlfn.STDEV.P(Table2[Sharpe Ratio])</f>
        <v>-1.1939044284055569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296</v>
      </c>
      <c r="AT494">
        <f>_xlfn.RANK.AVG(Table2[[#This Row],[6M Return vs Nifty Z-Score]],Table2[6M Return vs Nifty Z-Score])</f>
        <v>412</v>
      </c>
      <c r="AU494">
        <f>_xlfn.RANK.AVG(Table2[[#This Row],[Sharpe Ratio Z-Score]],Table2[Sharpe Ratio Z-Score])</f>
        <v>657</v>
      </c>
      <c r="AV494">
        <f>(Table2[[#This Row],[Rank 1Y]]+Table2[[#This Row],[Rank 6M]]+Table2[[#This Row],[Rank Sharpe]])/3</f>
        <v>455</v>
      </c>
    </row>
    <row r="495" spans="1:48" x14ac:dyDescent="0.3">
      <c r="A495" t="s">
        <v>467</v>
      </c>
      <c r="B495" t="s">
        <v>468</v>
      </c>
      <c r="C495" t="s">
        <v>3171</v>
      </c>
      <c r="D495" t="s">
        <v>34</v>
      </c>
      <c r="E495">
        <v>49238.288458304</v>
      </c>
      <c r="F495">
        <v>56.72</v>
      </c>
      <c r="G495">
        <v>-3.2366713912688101</v>
      </c>
      <c r="H495">
        <f>(Table2[[#This Row],[1Y Return vs Nifty]]-AVERAGE(Table2[1Y Return vs Nifty]))/_xlfn.STDEV.P(Table2[1Y Return vs Nifty])</f>
        <v>-0.38712285731426727</v>
      </c>
      <c r="I495">
        <v>-3.6526409028039102</v>
      </c>
      <c r="J495">
        <f>(Table2[[#This Row],[1M Return vs Nifty]]-AVERAGE(Table2[1M Return vs Nifty]))/_xlfn.STDEV.P(Table2[1M Return vs Nifty])</f>
        <v>-0.30315982653639773</v>
      </c>
      <c r="K495">
        <v>-26.678292548275699</v>
      </c>
      <c r="L495">
        <f>(Table2[[#This Row],[6M Return vs Nifty]]-AVERAGE(Table2[6M Return vs Nifty]))/_xlfn.STDEV.P(Table2[6M Return vs Nifty])</f>
        <v>-1.0826613109638941</v>
      </c>
      <c r="M495">
        <v>-3.0297271769075498</v>
      </c>
      <c r="N495">
        <f>(Table2[[#This Row],[1W Return vs Nifty]]-AVERAGE(Table2[1W Return vs Nifty]))/_xlfn.STDEV.P(Table2[1W Return vs Nifty])</f>
        <v>-0.99224160713354703</v>
      </c>
      <c r="O495">
        <v>55.28</v>
      </c>
      <c r="P495">
        <v>56.373029227665597</v>
      </c>
      <c r="Q495">
        <v>57.1852626177674</v>
      </c>
      <c r="R495">
        <v>61.397602893302597</v>
      </c>
      <c r="S495" s="1">
        <f>(Table2[[#This Row],[Close Price]]-Table2[[#This Row],[20D EMA]])/Table2[[#This Row],[20D EMA]]</f>
        <v>2.6049204052098367E-2</v>
      </c>
      <c r="T495" s="1">
        <f>(Table2[[#This Row],[Close Price]]-Table2[[#This Row],[50D EMA]])/Table2[[#This Row],[50D EMA]]</f>
        <v>6.1549073570827794E-3</v>
      </c>
      <c r="U495" s="1">
        <f>(Table2[[#This Row],[Close Price]]-Table2[[#This Row],[200D EMA]])/Table2[[#This Row],[200D EMA]]</f>
        <v>-8.1360580763136028E-3</v>
      </c>
      <c r="V495">
        <v>1.2554742810584301</v>
      </c>
      <c r="W495">
        <v>55.58</v>
      </c>
      <c r="X495">
        <v>57.19</v>
      </c>
      <c r="Y495">
        <v>55.01</v>
      </c>
      <c r="Z495">
        <v>57.19</v>
      </c>
      <c r="AA495">
        <v>55.01</v>
      </c>
      <c r="AB495">
        <v>57.19</v>
      </c>
      <c r="AC495" s="1">
        <f>(Table2[[#This Row],[Close Price]]/Table2[[#This Row],[Day Low]])-1</f>
        <v>2.0510975170924706E-2</v>
      </c>
      <c r="AD495" s="1">
        <f>(Table2[[#This Row],[Day High]]/Table2[[#This Row],[Close Price]])-1</f>
        <v>8.2863187588151366E-3</v>
      </c>
      <c r="AE495" s="1">
        <f>(Table2[[#This Row],[Close Price]]/Table2[[#This Row],[Current Week Low]])-1</f>
        <v>3.1085257225959007E-2</v>
      </c>
      <c r="AF495" s="1">
        <f>(Table2[[#This Row],[Current Week High]]/Table2[[#This Row],[Close Price]])-1</f>
        <v>8.2863187588151366E-3</v>
      </c>
      <c r="AG495" s="1">
        <f>(Table2[[#This Row],[Close Price]]/Table2[[#This Row],[Current Month Low]])-1</f>
        <v>3.1085257225959007E-2</v>
      </c>
      <c r="AH495" s="1">
        <f>(Table2[[#This Row],[Current Month High]]/Table2[[#This Row],[Close Price]])-1</f>
        <v>8.2863187588151366E-3</v>
      </c>
      <c r="AI495">
        <v>35.578279266572601</v>
      </c>
      <c r="AJ495">
        <v>26.044444444444402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-0.05</v>
      </c>
      <c r="AM495" t="s">
        <v>3218</v>
      </c>
      <c r="AN495">
        <v>9.0299999999999994</v>
      </c>
      <c r="AO495" t="s">
        <v>3217</v>
      </c>
      <c r="AP495">
        <v>9.5022676853759994E-2</v>
      </c>
      <c r="AQ495">
        <f>(Table2[[#This Row],[Sharpe Ratio]]-AVERAGE(Table2[Sharpe Ratio]))/_xlfn.STDEV.P(Table2[Sharpe Ratio])</f>
        <v>0.4124672142311096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442</v>
      </c>
      <c r="AT495">
        <f>_xlfn.RANK.AVG(Table2[[#This Row],[6M Return vs Nifty Z-Score]],Table2[6M Return vs Nifty Z-Score])</f>
        <v>683</v>
      </c>
      <c r="AU495">
        <f>_xlfn.RANK.AVG(Table2[[#This Row],[Sharpe Ratio Z-Score]],Table2[Sharpe Ratio Z-Score])</f>
        <v>244</v>
      </c>
      <c r="AV495">
        <f>(Table2[[#This Row],[Rank 1Y]]+Table2[[#This Row],[Rank 6M]]+Table2[[#This Row],[Rank Sharpe]])/3</f>
        <v>456.33333333333331</v>
      </c>
    </row>
    <row r="496" spans="1:48" x14ac:dyDescent="0.3">
      <c r="A496" t="s">
        <v>321</v>
      </c>
      <c r="B496" t="s">
        <v>322</v>
      </c>
      <c r="C496" t="s">
        <v>3173</v>
      </c>
      <c r="D496" t="s">
        <v>199</v>
      </c>
      <c r="E496">
        <v>83021.76031302</v>
      </c>
      <c r="F496">
        <v>641.70000000000005</v>
      </c>
      <c r="G496">
        <v>-0.94923435285837898</v>
      </c>
      <c r="H496">
        <f>(Table2[[#This Row],[1Y Return vs Nifty]]-AVERAGE(Table2[1Y Return vs Nifty]))/_xlfn.STDEV.P(Table2[1Y Return vs Nifty])</f>
        <v>-0.34246745972975906</v>
      </c>
      <c r="I496">
        <v>-0.217139451145346</v>
      </c>
      <c r="J496">
        <f>(Table2[[#This Row],[1M Return vs Nifty]]-AVERAGE(Table2[1M Return vs Nifty]))/_xlfn.STDEV.P(Table2[1M Return vs Nifty])</f>
        <v>6.0550121995339039E-2</v>
      </c>
      <c r="K496">
        <v>2.8829275917689898</v>
      </c>
      <c r="L496">
        <f>(Table2[[#This Row],[6M Return vs Nifty]]-AVERAGE(Table2[6M Return vs Nifty]))/_xlfn.STDEV.P(Table2[6M Return vs Nifty])</f>
        <v>-0.1599967227743086</v>
      </c>
      <c r="M496">
        <v>4.7847354552277404</v>
      </c>
      <c r="N496">
        <f>(Table2[[#This Row],[1W Return vs Nifty]]-AVERAGE(Table2[1W Return vs Nifty]))/_xlfn.STDEV.P(Table2[1W Return vs Nifty])</f>
        <v>0.54914628524405162</v>
      </c>
      <c r="O496">
        <v>629.92999999999995</v>
      </c>
      <c r="P496">
        <v>641.80454827024698</v>
      </c>
      <c r="Q496">
        <v>619.68305633065597</v>
      </c>
      <c r="R496">
        <v>62.859885235085599</v>
      </c>
      <c r="S496" s="1">
        <f>(Table2[[#This Row],[Close Price]]-Table2[[#This Row],[20D EMA]])/Table2[[#This Row],[20D EMA]]</f>
        <v>1.8684615750956608E-2</v>
      </c>
      <c r="T496" s="1">
        <f>(Table2[[#This Row],[Close Price]]-Table2[[#This Row],[50D EMA]])/Table2[[#This Row],[50D EMA]]</f>
        <v>-1.6289736576144458E-4</v>
      </c>
      <c r="U496" s="1">
        <f>(Table2[[#This Row],[Close Price]]-Table2[[#This Row],[200D EMA]])/Table2[[#This Row],[200D EMA]]</f>
        <v>3.5529362057619467E-2</v>
      </c>
      <c r="V496">
        <v>1.1549850457630599</v>
      </c>
      <c r="W496">
        <v>637</v>
      </c>
      <c r="X496">
        <v>646.5</v>
      </c>
      <c r="Y496">
        <v>637</v>
      </c>
      <c r="Z496">
        <v>649.15</v>
      </c>
      <c r="AA496">
        <v>637</v>
      </c>
      <c r="AB496">
        <v>649.15</v>
      </c>
      <c r="AC496" s="1">
        <f>(Table2[[#This Row],[Close Price]]/Table2[[#This Row],[Day Low]])-1</f>
        <v>7.3783359497645584E-3</v>
      </c>
      <c r="AD496" s="1">
        <f>(Table2[[#This Row],[Day High]]/Table2[[#This Row],[Close Price]])-1</f>
        <v>7.4801309022907159E-3</v>
      </c>
      <c r="AE496" s="1">
        <f>(Table2[[#This Row],[Close Price]]/Table2[[#This Row],[Current Week Low]])-1</f>
        <v>7.3783359497645584E-3</v>
      </c>
      <c r="AF496" s="1">
        <f>(Table2[[#This Row],[Current Week High]]/Table2[[#This Row],[Close Price]])-1</f>
        <v>1.1609786504596986E-2</v>
      </c>
      <c r="AG496" s="1">
        <f>(Table2[[#This Row],[Close Price]]/Table2[[#This Row],[Current Month Low]])-1</f>
        <v>7.3783359497645584E-3</v>
      </c>
      <c r="AH496" s="1">
        <f>(Table2[[#This Row],[Current Month High]]/Table2[[#This Row],[Close Price]])-1</f>
        <v>1.1609786504596986E-2</v>
      </c>
      <c r="AI496">
        <v>12.1785881252921</v>
      </c>
      <c r="AJ496">
        <v>31.955582973473099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0.06</v>
      </c>
      <c r="AM496" t="s">
        <v>3217</v>
      </c>
      <c r="AN496">
        <v>7.45</v>
      </c>
      <c r="AO496" t="s">
        <v>3217</v>
      </c>
      <c r="AP496">
        <v>-1.2757375728588E-2</v>
      </c>
      <c r="AQ496">
        <f>(Table2[[#This Row],[Sharpe Ratio]]-AVERAGE(Table2[Sharpe Ratio]))/_xlfn.STDEV.P(Table2[Sharpe Ratio])</f>
        <v>-0.84202988932147138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432</v>
      </c>
      <c r="AT496">
        <f>_xlfn.RANK.AVG(Table2[[#This Row],[6M Return vs Nifty Z-Score]],Table2[6M Return vs Nifty Z-Score])</f>
        <v>352</v>
      </c>
      <c r="AU496">
        <f>_xlfn.RANK.AVG(Table2[[#This Row],[Sharpe Ratio Z-Score]],Table2[Sharpe Ratio Z-Score])</f>
        <v>588</v>
      </c>
      <c r="AV496">
        <f>(Table2[[#This Row],[Rank 1Y]]+Table2[[#This Row],[Rank 6M]]+Table2[[#This Row],[Rank Sharpe]])/3</f>
        <v>457.33333333333331</v>
      </c>
    </row>
    <row r="497" spans="1:48" x14ac:dyDescent="0.3">
      <c r="A497" t="s">
        <v>414</v>
      </c>
      <c r="B497" t="s">
        <v>415</v>
      </c>
      <c r="C497" t="s">
        <v>3170</v>
      </c>
      <c r="D497" t="s">
        <v>243</v>
      </c>
      <c r="E497">
        <v>56271.132378164999</v>
      </c>
      <c r="F497">
        <v>5316.55</v>
      </c>
      <c r="G497">
        <v>-8.6972263226235107</v>
      </c>
      <c r="H497">
        <f>(Table2[[#This Row],[1Y Return vs Nifty]]-AVERAGE(Table2[1Y Return vs Nifty]))/_xlfn.STDEV.P(Table2[1Y Return vs Nifty])</f>
        <v>-0.4937239341513987</v>
      </c>
      <c r="I497">
        <v>5.7196805741956904</v>
      </c>
      <c r="J497">
        <f>(Table2[[#This Row],[1M Return vs Nifty]]-AVERAGE(Table2[1M Return vs Nifty]))/_xlfn.STDEV.P(Table2[1M Return vs Nifty])</f>
        <v>0.68906986976506635</v>
      </c>
      <c r="K497">
        <v>13.5120205952225</v>
      </c>
      <c r="L497">
        <f>(Table2[[#This Row],[6M Return vs Nifty]]-AVERAGE(Table2[6M Return vs Nifty]))/_xlfn.STDEV.P(Table2[6M Return vs Nifty])</f>
        <v>0.17175845080782662</v>
      </c>
      <c r="M497">
        <v>-4.8541214007073403</v>
      </c>
      <c r="N497">
        <f>(Table2[[#This Row],[1W Return vs Nifty]]-AVERAGE(Table2[1W Return vs Nifty]))/_xlfn.STDEV.P(Table2[1W Return vs Nifty])</f>
        <v>-1.3520998980830072</v>
      </c>
      <c r="O497">
        <v>5257.62</v>
      </c>
      <c r="P497">
        <v>5249.5136792574203</v>
      </c>
      <c r="Q497">
        <v>5114.3391247905902</v>
      </c>
      <c r="R497">
        <v>54.698666449144802</v>
      </c>
      <c r="S497" s="1">
        <f>(Table2[[#This Row],[Close Price]]-Table2[[#This Row],[20D EMA]])/Table2[[#This Row],[20D EMA]]</f>
        <v>1.1208493576941713E-2</v>
      </c>
      <c r="T497" s="1">
        <f>(Table2[[#This Row],[Close Price]]-Table2[[#This Row],[50D EMA]])/Table2[[#This Row],[50D EMA]]</f>
        <v>1.2770005916445691E-2</v>
      </c>
      <c r="U497" s="1">
        <f>(Table2[[#This Row],[Close Price]]-Table2[[#This Row],[200D EMA]])/Table2[[#This Row],[200D EMA]]</f>
        <v>3.9538026375536772E-2</v>
      </c>
      <c r="V497">
        <v>0.72547789429092802</v>
      </c>
      <c r="W497">
        <v>5271</v>
      </c>
      <c r="X497">
        <v>5340.3</v>
      </c>
      <c r="Y497">
        <v>5232</v>
      </c>
      <c r="Z497">
        <v>5340.3</v>
      </c>
      <c r="AA497">
        <v>5232</v>
      </c>
      <c r="AB497">
        <v>5340.3</v>
      </c>
      <c r="AC497" s="1">
        <f>(Table2[[#This Row],[Close Price]]/Table2[[#This Row],[Day Low]])-1</f>
        <v>8.6416239802693529E-3</v>
      </c>
      <c r="AD497" s="1">
        <f>(Table2[[#This Row],[Day High]]/Table2[[#This Row],[Close Price]])-1</f>
        <v>4.4671826654503199E-3</v>
      </c>
      <c r="AE497" s="1">
        <f>(Table2[[#This Row],[Close Price]]/Table2[[#This Row],[Current Week Low]])-1</f>
        <v>1.6160168195718638E-2</v>
      </c>
      <c r="AF497" s="1">
        <f>(Table2[[#This Row],[Current Week High]]/Table2[[#This Row],[Close Price]])-1</f>
        <v>4.4671826654503199E-3</v>
      </c>
      <c r="AG497" s="1">
        <f>(Table2[[#This Row],[Close Price]]/Table2[[#This Row],[Current Month Low]])-1</f>
        <v>1.6160168195718638E-2</v>
      </c>
      <c r="AH497" s="1">
        <f>(Table2[[#This Row],[Current Month High]]/Table2[[#This Row],[Close Price]])-1</f>
        <v>4.4671826654503199E-3</v>
      </c>
      <c r="AI497">
        <v>12.8551410219033</v>
      </c>
      <c r="AJ497">
        <v>26.584523809523802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-0.08</v>
      </c>
      <c r="AM497" t="s">
        <v>3218</v>
      </c>
      <c r="AN497">
        <v>2.74</v>
      </c>
      <c r="AO497" t="s">
        <v>3217</v>
      </c>
      <c r="AP497">
        <v>-3.8308468687254002E-2</v>
      </c>
      <c r="AQ497">
        <f>(Table2[[#This Row],[Sharpe Ratio]]-AVERAGE(Table2[Sharpe Ratio]))/_xlfn.STDEV.P(Table2[Sharpe Ratio])</f>
        <v>-1.1394297452434097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-2.1244252569049227</v>
      </c>
      <c r="AS497">
        <f>_xlfn.RANK.AVG(Table2[[#This Row],[1Y Return vs Nifty Z-Score]],Table2[1Y Return vs Nifty Z-Score])</f>
        <v>483</v>
      </c>
      <c r="AT497">
        <f>_xlfn.RANK.AVG(Table2[[#This Row],[6M Return vs Nifty Z-Score]],Table2[6M Return vs Nifty Z-Score])</f>
        <v>239</v>
      </c>
      <c r="AU497">
        <f>_xlfn.RANK.AVG(Table2[[#This Row],[Sharpe Ratio Z-Score]],Table2[Sharpe Ratio Z-Score])</f>
        <v>650</v>
      </c>
      <c r="AV497">
        <f>(Table2[[#This Row],[Rank 1Y]]+Table2[[#This Row],[Rank 6M]]+Table2[[#This Row],[Rank Sharpe]])/3</f>
        <v>457.33333333333331</v>
      </c>
    </row>
    <row r="498" spans="1:48" x14ac:dyDescent="0.3">
      <c r="A498" t="s">
        <v>770</v>
      </c>
      <c r="B498" t="s">
        <v>771</v>
      </c>
      <c r="C498" t="s">
        <v>3185</v>
      </c>
      <c r="D498" t="s">
        <v>166</v>
      </c>
      <c r="E498">
        <v>21776.446876974998</v>
      </c>
      <c r="F498">
        <v>7396.45</v>
      </c>
      <c r="G498">
        <v>-11.044436407443399</v>
      </c>
      <c r="H498">
        <f>(Table2[[#This Row],[1Y Return vs Nifty]]-AVERAGE(Table2[1Y Return vs Nifty]))/_xlfn.STDEV.P(Table2[1Y Return vs Nifty])</f>
        <v>-0.53954622249942552</v>
      </c>
      <c r="I498">
        <v>-6.9755250823377297</v>
      </c>
      <c r="J498">
        <f>(Table2[[#This Row],[1M Return vs Nifty]]-AVERAGE(Table2[1M Return vs Nifty]))/_xlfn.STDEV.P(Table2[1M Return vs Nifty])</f>
        <v>-0.654947200496524</v>
      </c>
      <c r="K498">
        <v>23.5091958420835</v>
      </c>
      <c r="L498">
        <f>(Table2[[#This Row],[6M Return vs Nifty]]-AVERAGE(Table2[6M Return vs Nifty]))/_xlfn.STDEV.P(Table2[6M Return vs Nifty])</f>
        <v>0.48379021196334493</v>
      </c>
      <c r="M498">
        <v>-2.7136056071824299</v>
      </c>
      <c r="N498">
        <f>(Table2[[#This Row],[1W Return vs Nifty]]-AVERAGE(Table2[1W Return vs Nifty]))/_xlfn.STDEV.P(Table2[1W Return vs Nifty])</f>
        <v>-0.92988722871603136</v>
      </c>
      <c r="O498">
        <v>7432.43</v>
      </c>
      <c r="P498">
        <v>7542.3468120593398</v>
      </c>
      <c r="Q498">
        <v>7189.5264803679602</v>
      </c>
      <c r="R498">
        <v>50.7425525757602</v>
      </c>
      <c r="S498" s="1">
        <f>(Table2[[#This Row],[Close Price]]-Table2[[#This Row],[20D EMA]])/Table2[[#This Row],[20D EMA]]</f>
        <v>-4.8409470388554579E-3</v>
      </c>
      <c r="T498" s="1">
        <f>(Table2[[#This Row],[Close Price]]-Table2[[#This Row],[50D EMA]])/Table2[[#This Row],[50D EMA]]</f>
        <v>-1.9343689132150198E-2</v>
      </c>
      <c r="U498" s="1">
        <f>(Table2[[#This Row],[Close Price]]-Table2[[#This Row],[200D EMA]])/Table2[[#This Row],[200D EMA]]</f>
        <v>2.8781244522441664E-2</v>
      </c>
      <c r="V498">
        <v>0.46019065086335598</v>
      </c>
      <c r="W498">
        <v>7328</v>
      </c>
      <c r="X498">
        <v>7429.9</v>
      </c>
      <c r="Y498">
        <v>7255</v>
      </c>
      <c r="Z498">
        <v>7429.9</v>
      </c>
      <c r="AA498">
        <v>7255</v>
      </c>
      <c r="AB498">
        <v>7429.9</v>
      </c>
      <c r="AC498" s="1">
        <f>(Table2[[#This Row],[Close Price]]/Table2[[#This Row],[Day Low]])-1</f>
        <v>9.3408842794759916E-3</v>
      </c>
      <c r="AD498" s="1">
        <f>(Table2[[#This Row],[Day High]]/Table2[[#This Row],[Close Price]])-1</f>
        <v>4.5224398191023862E-3</v>
      </c>
      <c r="AE498" s="1">
        <f>(Table2[[#This Row],[Close Price]]/Table2[[#This Row],[Current Week Low]])-1</f>
        <v>1.9496898690558151E-2</v>
      </c>
      <c r="AF498" s="1">
        <f>(Table2[[#This Row],[Current Week High]]/Table2[[#This Row],[Close Price]])-1</f>
        <v>4.5224398191023862E-3</v>
      </c>
      <c r="AG498" s="1">
        <f>(Table2[[#This Row],[Close Price]]/Table2[[#This Row],[Current Month Low]])-1</f>
        <v>1.9496898690558151E-2</v>
      </c>
      <c r="AH498" s="1">
        <f>(Table2[[#This Row],[Current Month High]]/Table2[[#This Row],[Close Price]])-1</f>
        <v>4.5224398191023862E-3</v>
      </c>
      <c r="AI498">
        <v>10.593595576256099</v>
      </c>
      <c r="AJ498">
        <v>42.930712967525601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-0.01</v>
      </c>
      <c r="AM498" t="s">
        <v>3218</v>
      </c>
      <c r="AN498">
        <v>2.37</v>
      </c>
      <c r="AO498" t="s">
        <v>3217</v>
      </c>
      <c r="AP498">
        <v>-8.5458869037999E-2</v>
      </c>
      <c r="AQ498">
        <f>(Table2[[#This Row],[Sharpe Ratio]]-AVERAGE(Table2[Sharpe Ratio]))/_xlfn.STDEV.P(Table2[Sharpe Ratio])</f>
        <v>-1.6882329723170035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505</v>
      </c>
      <c r="AT498">
        <f>_xlfn.RANK.AVG(Table2[[#This Row],[6M Return vs Nifty Z-Score]],Table2[6M Return vs Nifty Z-Score])</f>
        <v>170</v>
      </c>
      <c r="AU498">
        <f>_xlfn.RANK.AVG(Table2[[#This Row],[Sharpe Ratio Z-Score]],Table2[Sharpe Ratio Z-Score])</f>
        <v>699</v>
      </c>
      <c r="AV498">
        <f>(Table2[[#This Row],[Rank 1Y]]+Table2[[#This Row],[Rank 6M]]+Table2[[#This Row],[Rank Sharpe]])/3</f>
        <v>458</v>
      </c>
    </row>
    <row r="499" spans="1:48" x14ac:dyDescent="0.3">
      <c r="A499" t="s">
        <v>1891</v>
      </c>
      <c r="B499" t="s">
        <v>1892</v>
      </c>
      <c r="C499" t="s">
        <v>3171</v>
      </c>
      <c r="D499" t="s">
        <v>24</v>
      </c>
      <c r="E499">
        <v>4052.3074542559998</v>
      </c>
      <c r="F499">
        <v>129.13</v>
      </c>
      <c r="G499">
        <v>-6.3444610744958796</v>
      </c>
      <c r="H499">
        <f>(Table2[[#This Row],[1Y Return vs Nifty]]-AVERAGE(Table2[1Y Return vs Nifty]))/_xlfn.STDEV.P(Table2[1Y Return vs Nifty])</f>
        <v>-0.44779319777967175</v>
      </c>
      <c r="I499">
        <v>3.5009068736945901</v>
      </c>
      <c r="J499">
        <f>(Table2[[#This Row],[1M Return vs Nifty]]-AVERAGE(Table2[1M Return vs Nifty]))/_xlfn.STDEV.P(Table2[1M Return vs Nifty])</f>
        <v>0.45417255425869851</v>
      </c>
      <c r="K499">
        <v>-7.0433579302585096</v>
      </c>
      <c r="L499">
        <f>(Table2[[#This Row],[6M Return vs Nifty]]-AVERAGE(Table2[6M Return vs Nifty]))/_xlfn.STDEV.P(Table2[6M Return vs Nifty])</f>
        <v>-0.46981587435347955</v>
      </c>
      <c r="M499">
        <v>7.2251187944502204</v>
      </c>
      <c r="N499">
        <f>(Table2[[#This Row],[1W Return vs Nifty]]-AVERAGE(Table2[1W Return vs Nifty]))/_xlfn.STDEV.P(Table2[1W Return vs Nifty])</f>
        <v>1.0305072577015653</v>
      </c>
      <c r="O499">
        <v>120.47</v>
      </c>
      <c r="P499">
        <v>119.788307791294</v>
      </c>
      <c r="Q499">
        <v>123.582129279958</v>
      </c>
      <c r="R499">
        <v>78.345770463965096</v>
      </c>
      <c r="S499" s="1">
        <f>(Table2[[#This Row],[Close Price]]-Table2[[#This Row],[20D EMA]])/Table2[[#This Row],[20D EMA]]</f>
        <v>7.1885116626545995E-2</v>
      </c>
      <c r="T499" s="1">
        <f>(Table2[[#This Row],[Close Price]]-Table2[[#This Row],[50D EMA]])/Table2[[#This Row],[50D EMA]]</f>
        <v>7.7985008561786612E-2</v>
      </c>
      <c r="U499" s="1">
        <f>(Table2[[#This Row],[Close Price]]-Table2[[#This Row],[200D EMA]])/Table2[[#This Row],[200D EMA]]</f>
        <v>4.4892176177625774E-2</v>
      </c>
      <c r="V499">
        <v>1.1239774047292199</v>
      </c>
      <c r="W499">
        <v>127.62</v>
      </c>
      <c r="X499">
        <v>130.65</v>
      </c>
      <c r="Y499">
        <v>122.5</v>
      </c>
      <c r="Z499">
        <v>130.65</v>
      </c>
      <c r="AA499">
        <v>122.5</v>
      </c>
      <c r="AB499">
        <v>130.65</v>
      </c>
      <c r="AC499" s="1">
        <f>(Table2[[#This Row],[Close Price]]/Table2[[#This Row],[Day Low]])-1</f>
        <v>1.1832001253721858E-2</v>
      </c>
      <c r="AD499" s="1">
        <f>(Table2[[#This Row],[Day High]]/Table2[[#This Row],[Close Price]])-1</f>
        <v>1.1771083404321203E-2</v>
      </c>
      <c r="AE499" s="1">
        <f>(Table2[[#This Row],[Close Price]]/Table2[[#This Row],[Current Week Low]])-1</f>
        <v>5.4122448979591731E-2</v>
      </c>
      <c r="AF499" s="1">
        <f>(Table2[[#This Row],[Current Week High]]/Table2[[#This Row],[Close Price]])-1</f>
        <v>1.1771083404321203E-2</v>
      </c>
      <c r="AG499" s="1">
        <f>(Table2[[#This Row],[Close Price]]/Table2[[#This Row],[Current Month Low]])-1</f>
        <v>5.4122448979591731E-2</v>
      </c>
      <c r="AH499" s="1">
        <f>(Table2[[#This Row],[Current Month High]]/Table2[[#This Row],[Close Price]])-1</f>
        <v>1.1771083404321203E-2</v>
      </c>
      <c r="AI499">
        <v>26.577867265546299</v>
      </c>
      <c r="AJ499">
        <v>18.805777900450799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0.06</v>
      </c>
      <c r="AM499" t="s">
        <v>3217</v>
      </c>
      <c r="AN499">
        <v>13.61</v>
      </c>
      <c r="AO499" t="s">
        <v>3217</v>
      </c>
      <c r="AP499">
        <v>3.4556892097393002E-2</v>
      </c>
      <c r="AQ499">
        <f>(Table2[[#This Row],[Sharpe Ratio]]-AVERAGE(Table2[Sharpe Ratio]))/_xlfn.STDEV.P(Table2[Sharpe Ratio])</f>
        <v>-0.29131934017737693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467</v>
      </c>
      <c r="AT499">
        <f>_xlfn.RANK.AVG(Table2[[#This Row],[6M Return vs Nifty Z-Score]],Table2[6M Return vs Nifty Z-Score])</f>
        <v>487</v>
      </c>
      <c r="AU499">
        <f>_xlfn.RANK.AVG(Table2[[#This Row],[Sharpe Ratio Z-Score]],Table2[Sharpe Ratio Z-Score])</f>
        <v>421</v>
      </c>
      <c r="AV499">
        <f>(Table2[[#This Row],[Rank 1Y]]+Table2[[#This Row],[Rank 6M]]+Table2[[#This Row],[Rank Sharpe]])/3</f>
        <v>458.33333333333331</v>
      </c>
    </row>
    <row r="500" spans="1:48" x14ac:dyDescent="0.3">
      <c r="A500" t="s">
        <v>1558</v>
      </c>
      <c r="B500" t="s">
        <v>1559</v>
      </c>
      <c r="C500" t="s">
        <v>3176</v>
      </c>
      <c r="D500" t="s">
        <v>217</v>
      </c>
      <c r="E500">
        <v>6528.6148075499996</v>
      </c>
      <c r="F500">
        <v>463.75</v>
      </c>
      <c r="G500">
        <v>1.2577887346748799</v>
      </c>
      <c r="H500">
        <f>(Table2[[#This Row],[1Y Return vs Nifty]]-AVERAGE(Table2[1Y Return vs Nifty]))/_xlfn.STDEV.P(Table2[1Y Return vs Nifty])</f>
        <v>-0.29938190511249452</v>
      </c>
      <c r="I500">
        <v>-11.600089701722601</v>
      </c>
      <c r="J500">
        <f>(Table2[[#This Row],[1M Return vs Nifty]]-AVERAGE(Table2[1M Return vs Nifty]))/_xlfn.STDEV.P(Table2[1M Return vs Nifty])</f>
        <v>-1.1445409856733981</v>
      </c>
      <c r="K500">
        <v>-0.76326382043868302</v>
      </c>
      <c r="L500">
        <f>(Table2[[#This Row],[6M Return vs Nifty]]-AVERAGE(Table2[6M Return vs Nifty]))/_xlfn.STDEV.P(Table2[6M Return vs Nifty])</f>
        <v>-0.27380162263524882</v>
      </c>
      <c r="M500">
        <v>3.6456783452636001</v>
      </c>
      <c r="N500">
        <f>(Table2[[#This Row],[1W Return vs Nifty]]-AVERAGE(Table2[1W Return vs Nifty]))/_xlfn.STDEV.P(Table2[1W Return vs Nifty])</f>
        <v>0.3244694366012173</v>
      </c>
      <c r="O500">
        <v>472.66</v>
      </c>
      <c r="P500">
        <v>490.62220341242801</v>
      </c>
      <c r="Q500">
        <v>477.20300175603899</v>
      </c>
      <c r="R500">
        <v>57.818903399959403</v>
      </c>
      <c r="S500" s="1">
        <f>(Table2[[#This Row],[Close Price]]-Table2[[#This Row],[20D EMA]])/Table2[[#This Row],[20D EMA]]</f>
        <v>-1.88507595311641E-2</v>
      </c>
      <c r="T500" s="1">
        <f>(Table2[[#This Row],[Close Price]]-Table2[[#This Row],[50D EMA]])/Table2[[#This Row],[50D EMA]]</f>
        <v>-5.477168221397969E-2</v>
      </c>
      <c r="U500" s="1">
        <f>(Table2[[#This Row],[Close Price]]-Table2[[#This Row],[200D EMA]])/Table2[[#This Row],[200D EMA]]</f>
        <v>-2.8191360294327276E-2</v>
      </c>
      <c r="V500">
        <v>0.50774390114562695</v>
      </c>
      <c r="W500">
        <v>462.25</v>
      </c>
      <c r="X500">
        <v>479.8</v>
      </c>
      <c r="Y500">
        <v>457.6</v>
      </c>
      <c r="Z500">
        <v>479.8</v>
      </c>
      <c r="AA500">
        <v>457.6</v>
      </c>
      <c r="AB500">
        <v>479.8</v>
      </c>
      <c r="AC500" s="1">
        <f>(Table2[[#This Row],[Close Price]]/Table2[[#This Row],[Day Low]])-1</f>
        <v>3.2449972958354945E-3</v>
      </c>
      <c r="AD500" s="1">
        <f>(Table2[[#This Row],[Day High]]/Table2[[#This Row],[Close Price]])-1</f>
        <v>3.4609164420485117E-2</v>
      </c>
      <c r="AE500" s="1">
        <f>(Table2[[#This Row],[Close Price]]/Table2[[#This Row],[Current Week Low]])-1</f>
        <v>1.3439685314685201E-2</v>
      </c>
      <c r="AF500" s="1">
        <f>(Table2[[#This Row],[Current Week High]]/Table2[[#This Row],[Close Price]])-1</f>
        <v>3.4609164420485117E-2</v>
      </c>
      <c r="AG500" s="1">
        <f>(Table2[[#This Row],[Close Price]]/Table2[[#This Row],[Current Month Low]])-1</f>
        <v>1.3439685314685201E-2</v>
      </c>
      <c r="AH500" s="1">
        <f>(Table2[[#This Row],[Current Month High]]/Table2[[#This Row],[Close Price]])-1</f>
        <v>3.4609164420485117E-2</v>
      </c>
      <c r="AI500">
        <v>37.919137466307198</v>
      </c>
      <c r="AJ500">
        <v>29.6840044742729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-0.03</v>
      </c>
      <c r="AM500" t="s">
        <v>3218</v>
      </c>
      <c r="AN500">
        <v>8.07</v>
      </c>
      <c r="AO500" t="s">
        <v>3217</v>
      </c>
      <c r="AP500">
        <v>-4.5876362590159996E-3</v>
      </c>
      <c r="AQ500">
        <f>(Table2[[#This Row],[Sharpe Ratio]]-AVERAGE(Table2[Sharpe Ratio]))/_xlfn.STDEV.P(Table2[Sharpe Ratio])</f>
        <v>-0.7469388752070858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412</v>
      </c>
      <c r="AT500">
        <f>_xlfn.RANK.AVG(Table2[[#This Row],[6M Return vs Nifty Z-Score]],Table2[6M Return vs Nifty Z-Score])</f>
        <v>399</v>
      </c>
      <c r="AU500">
        <f>_xlfn.RANK.AVG(Table2[[#This Row],[Sharpe Ratio Z-Score]],Table2[Sharpe Ratio Z-Score])</f>
        <v>574</v>
      </c>
      <c r="AV500">
        <f>(Table2[[#This Row],[Rank 1Y]]+Table2[[#This Row],[Rank 6M]]+Table2[[#This Row],[Rank Sharpe]])/3</f>
        <v>461.66666666666669</v>
      </c>
    </row>
    <row r="501" spans="1:48" x14ac:dyDescent="0.3">
      <c r="A501" t="s">
        <v>657</v>
      </c>
      <c r="B501" t="s">
        <v>658</v>
      </c>
      <c r="C501" t="s">
        <v>3173</v>
      </c>
      <c r="D501" t="s">
        <v>199</v>
      </c>
      <c r="E501">
        <v>27931.634999999998</v>
      </c>
      <c r="F501">
        <v>639.9</v>
      </c>
      <c r="G501">
        <v>5.01067138702708</v>
      </c>
      <c r="H501">
        <f>(Table2[[#This Row],[1Y Return vs Nifty]]-AVERAGE(Table2[1Y Return vs Nifty]))/_xlfn.STDEV.P(Table2[1Y Return vs Nifty])</f>
        <v>-0.2261180451177954</v>
      </c>
      <c r="I501">
        <v>-11.8827359354888</v>
      </c>
      <c r="J501">
        <f>(Table2[[#This Row],[1M Return vs Nifty]]-AVERAGE(Table2[1M Return vs Nifty]))/_xlfn.STDEV.P(Table2[1M Return vs Nifty])</f>
        <v>-1.1744642002557013</v>
      </c>
      <c r="K501">
        <v>-4.2145093533094897</v>
      </c>
      <c r="L501">
        <f>(Table2[[#This Row],[6M Return vs Nifty]]-AVERAGE(Table2[6M Return vs Nifty]))/_xlfn.STDEV.P(Table2[6M Return vs Nifty])</f>
        <v>-0.3815218731269992</v>
      </c>
      <c r="M501">
        <v>-9.5934401892412993</v>
      </c>
      <c r="N501">
        <f>(Table2[[#This Row],[1W Return vs Nifty]]-AVERAGE(Table2[1W Return vs Nifty]))/_xlfn.STDEV.P(Table2[1W Return vs Nifty])</f>
        <v>-2.2869215157235021</v>
      </c>
      <c r="O501">
        <v>661.92</v>
      </c>
      <c r="P501">
        <v>691.66450887268195</v>
      </c>
      <c r="Q501">
        <v>659.69928566835904</v>
      </c>
      <c r="R501">
        <v>43.0404660088683</v>
      </c>
      <c r="S501" s="1">
        <f>(Table2[[#This Row],[Close Price]]-Table2[[#This Row],[20D EMA]])/Table2[[#This Row],[20D EMA]]</f>
        <v>-3.3266860043509767E-2</v>
      </c>
      <c r="T501" s="1">
        <f>(Table2[[#This Row],[Close Price]]-Table2[[#This Row],[50D EMA]])/Table2[[#This Row],[50D EMA]]</f>
        <v>-7.4840487271858144E-2</v>
      </c>
      <c r="U501" s="1">
        <f>(Table2[[#This Row],[Close Price]]-Table2[[#This Row],[200D EMA]])/Table2[[#This Row],[200D EMA]]</f>
        <v>-3.0012592249967156E-2</v>
      </c>
      <c r="V501">
        <v>1.27433645434305</v>
      </c>
      <c r="W501">
        <v>622.04999999999995</v>
      </c>
      <c r="X501">
        <v>642.54999999999995</v>
      </c>
      <c r="Y501">
        <v>622.04999999999995</v>
      </c>
      <c r="Z501">
        <v>670</v>
      </c>
      <c r="AA501">
        <v>622.04999999999995</v>
      </c>
      <c r="AB501">
        <v>670</v>
      </c>
      <c r="AC501" s="1">
        <f>(Table2[[#This Row],[Close Price]]/Table2[[#This Row],[Day Low]])-1</f>
        <v>2.8695442488545941E-2</v>
      </c>
      <c r="AD501" s="1">
        <f>(Table2[[#This Row],[Day High]]/Table2[[#This Row],[Close Price]])-1</f>
        <v>4.1412720737614706E-3</v>
      </c>
      <c r="AE501" s="1">
        <f>(Table2[[#This Row],[Close Price]]/Table2[[#This Row],[Current Week Low]])-1</f>
        <v>2.8695442488545941E-2</v>
      </c>
      <c r="AF501" s="1">
        <f>(Table2[[#This Row],[Current Week High]]/Table2[[#This Row],[Close Price]])-1</f>
        <v>4.703859978121594E-2</v>
      </c>
      <c r="AG501" s="1">
        <f>(Table2[[#This Row],[Close Price]]/Table2[[#This Row],[Current Month Low]])-1</f>
        <v>2.8695442488545941E-2</v>
      </c>
      <c r="AH501" s="1">
        <f>(Table2[[#This Row],[Current Month High]]/Table2[[#This Row],[Close Price]])-1</f>
        <v>4.703859978121594E-2</v>
      </c>
      <c r="AI501">
        <v>34.395999374902303</v>
      </c>
      <c r="AJ501">
        <v>53.416446895228901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-0.1</v>
      </c>
      <c r="AM501" t="s">
        <v>3218</v>
      </c>
      <c r="AN501">
        <v>-1.52</v>
      </c>
      <c r="AO501" t="s">
        <v>3218</v>
      </c>
      <c r="AP501">
        <v>-1.4579881851699999E-3</v>
      </c>
      <c r="AQ501">
        <f>(Table2[[#This Row],[Sharpe Ratio]]-AVERAGE(Table2[Sharpe Ratio]))/_xlfn.STDEV.P(Table2[Sharpe Ratio])</f>
        <v>-0.71051159251691443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380</v>
      </c>
      <c r="AT501">
        <f>_xlfn.RANK.AVG(Table2[[#This Row],[6M Return vs Nifty Z-Score]],Table2[6M Return vs Nifty Z-Score])</f>
        <v>446</v>
      </c>
      <c r="AU501">
        <f>_xlfn.RANK.AVG(Table2[[#This Row],[Sharpe Ratio Z-Score]],Table2[Sharpe Ratio Z-Score])</f>
        <v>563</v>
      </c>
      <c r="AV501">
        <f>(Table2[[#This Row],[Rank 1Y]]+Table2[[#This Row],[Rank 6M]]+Table2[[#This Row],[Rank Sharpe]])/3</f>
        <v>463</v>
      </c>
    </row>
    <row r="502" spans="1:48" x14ac:dyDescent="0.3">
      <c r="A502" t="s">
        <v>1410</v>
      </c>
      <c r="B502" t="s">
        <v>1411</v>
      </c>
      <c r="C502" t="s">
        <v>3178</v>
      </c>
      <c r="D502" t="s">
        <v>69</v>
      </c>
      <c r="E502">
        <v>7903.3438740179899</v>
      </c>
      <c r="F502">
        <v>187.94</v>
      </c>
      <c r="G502">
        <v>-9.7248735711705994</v>
      </c>
      <c r="H502">
        <f>(Table2[[#This Row],[1Y Return vs Nifty]]-AVERAGE(Table2[1Y Return vs Nifty]))/_xlfn.STDEV.P(Table2[1Y Return vs Nifty])</f>
        <v>-0.51378568697340665</v>
      </c>
      <c r="I502">
        <v>-10.4550062944695</v>
      </c>
      <c r="J502">
        <f>(Table2[[#This Row],[1M Return vs Nifty]]-AVERAGE(Table2[1M Return vs Nifty]))/_xlfn.STDEV.P(Table2[1M Return vs Nifty])</f>
        <v>-1.0233132019053235</v>
      </c>
      <c r="K502">
        <v>-17.7761820518514</v>
      </c>
      <c r="L502">
        <f>(Table2[[#This Row],[6M Return vs Nifty]]-AVERAGE(Table2[6M Return vs Nifty]))/_xlfn.STDEV.P(Table2[6M Return vs Nifty])</f>
        <v>-0.80480870284116668</v>
      </c>
      <c r="M502">
        <v>4.7543731414529997</v>
      </c>
      <c r="N502">
        <f>(Table2[[#This Row],[1W Return vs Nifty]]-AVERAGE(Table2[1W Return vs Nifty]))/_xlfn.STDEV.P(Table2[1W Return vs Nifty])</f>
        <v>0.543157376596066</v>
      </c>
      <c r="O502">
        <v>187.34</v>
      </c>
      <c r="P502">
        <v>196.13523585803401</v>
      </c>
      <c r="Q502">
        <v>200.71801181059899</v>
      </c>
      <c r="R502">
        <v>67.046907394958595</v>
      </c>
      <c r="S502" s="1">
        <f>(Table2[[#This Row],[Close Price]]-Table2[[#This Row],[20D EMA]])/Table2[[#This Row],[20D EMA]]</f>
        <v>3.202732998825634E-3</v>
      </c>
      <c r="T502" s="1">
        <f>(Table2[[#This Row],[Close Price]]-Table2[[#This Row],[50D EMA]])/Table2[[#This Row],[50D EMA]]</f>
        <v>-4.178359804745059E-2</v>
      </c>
      <c r="U502" s="1">
        <f>(Table2[[#This Row],[Close Price]]-Table2[[#This Row],[200D EMA]])/Table2[[#This Row],[200D EMA]]</f>
        <v>-6.3661510471001229E-2</v>
      </c>
      <c r="V502">
        <v>0.88615181491585804</v>
      </c>
      <c r="W502">
        <v>189.51</v>
      </c>
      <c r="X502">
        <v>196.95</v>
      </c>
      <c r="Y502">
        <v>179.5</v>
      </c>
      <c r="Z502">
        <v>196.95</v>
      </c>
      <c r="AA502">
        <v>179.5</v>
      </c>
      <c r="AB502">
        <v>196.95</v>
      </c>
      <c r="AC502" s="1">
        <f>(Table2[[#This Row],[Close Price]]/Table2[[#This Row],[Day Low]])-1</f>
        <v>-8.2845232441559613E-3</v>
      </c>
      <c r="AD502" s="1">
        <f>(Table2[[#This Row],[Day High]]/Table2[[#This Row],[Close Price]])-1</f>
        <v>4.7940832180483062E-2</v>
      </c>
      <c r="AE502" s="1">
        <f>(Table2[[#This Row],[Close Price]]/Table2[[#This Row],[Current Week Low]])-1</f>
        <v>4.7019498607242305E-2</v>
      </c>
      <c r="AF502" s="1">
        <f>(Table2[[#This Row],[Current Week High]]/Table2[[#This Row],[Close Price]])-1</f>
        <v>4.7940832180483062E-2</v>
      </c>
      <c r="AG502" s="1">
        <f>(Table2[[#This Row],[Close Price]]/Table2[[#This Row],[Current Month Low]])-1</f>
        <v>4.7019498607242305E-2</v>
      </c>
      <c r="AH502" s="1">
        <f>(Table2[[#This Row],[Current Month High]]/Table2[[#This Row],[Close Price]])-1</f>
        <v>4.7940832180483062E-2</v>
      </c>
      <c r="AI502">
        <v>36.213685218686798</v>
      </c>
      <c r="AJ502">
        <v>15.833590138674801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-0.01</v>
      </c>
      <c r="AM502" t="s">
        <v>3218</v>
      </c>
      <c r="AN502">
        <v>5.85</v>
      </c>
      <c r="AO502" t="s">
        <v>3217</v>
      </c>
      <c r="AP502">
        <v>8.0054675082655999E-2</v>
      </c>
      <c r="AQ502">
        <f>(Table2[[#This Row],[Sharpe Ratio]]-AVERAGE(Table2[Sharpe Ratio]))/_xlfn.STDEV.P(Table2[Sharpe Ratio])</f>
        <v>0.23824838228655018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494</v>
      </c>
      <c r="AT502">
        <f>_xlfn.RANK.AVG(Table2[[#This Row],[6M Return vs Nifty Z-Score]],Table2[6M Return vs Nifty Z-Score])</f>
        <v>611</v>
      </c>
      <c r="AU502">
        <f>_xlfn.RANK.AVG(Table2[[#This Row],[Sharpe Ratio Z-Score]],Table2[Sharpe Ratio Z-Score])</f>
        <v>284</v>
      </c>
      <c r="AV502">
        <f>(Table2[[#This Row],[Rank 1Y]]+Table2[[#This Row],[Rank 6M]]+Table2[[#This Row],[Rank Sharpe]])/3</f>
        <v>463</v>
      </c>
    </row>
    <row r="503" spans="1:48" x14ac:dyDescent="0.3">
      <c r="A503" t="s">
        <v>1245</v>
      </c>
      <c r="B503" t="s">
        <v>1246</v>
      </c>
      <c r="C503" t="s">
        <v>3169</v>
      </c>
      <c r="D503" t="s">
        <v>18</v>
      </c>
      <c r="E503">
        <v>9677.007329</v>
      </c>
      <c r="F503">
        <v>649.85</v>
      </c>
      <c r="G503">
        <v>-23.662367634056501</v>
      </c>
      <c r="H503">
        <f>(Table2[[#This Row],[1Y Return vs Nifty]]-AVERAGE(Table2[1Y Return vs Nifty]))/_xlfn.STDEV.P(Table2[1Y Return vs Nifty])</f>
        <v>-0.78587376120621477</v>
      </c>
      <c r="I503">
        <v>-4.6835720891477601</v>
      </c>
      <c r="J503">
        <f>(Table2[[#This Row],[1M Return vs Nifty]]-AVERAGE(Table2[1M Return vs Nifty]))/_xlfn.STDEV.P(Table2[1M Return vs Nifty])</f>
        <v>-0.41230253364946379</v>
      </c>
      <c r="K503">
        <v>-38.358063915047701</v>
      </c>
      <c r="L503">
        <f>(Table2[[#This Row],[6M Return vs Nifty]]-AVERAGE(Table2[6M Return vs Nifty]))/_xlfn.STDEV.P(Table2[6M Return vs Nifty])</f>
        <v>-1.4472102499866426</v>
      </c>
      <c r="M503">
        <v>4.8294416307999803</v>
      </c>
      <c r="N503">
        <f>(Table2[[#This Row],[1W Return vs Nifty]]-AVERAGE(Table2[1W Return vs Nifty]))/_xlfn.STDEV.P(Table2[1W Return vs Nifty])</f>
        <v>0.55796449335194909</v>
      </c>
      <c r="O503">
        <v>637.78</v>
      </c>
      <c r="P503">
        <v>725.81105892827804</v>
      </c>
      <c r="Q503">
        <v>818.19074316585397</v>
      </c>
      <c r="R503">
        <v>66.089917345722995</v>
      </c>
      <c r="S503" s="1">
        <f>(Table2[[#This Row],[Close Price]]-Table2[[#This Row],[20D EMA]])/Table2[[#This Row],[20D EMA]]</f>
        <v>1.8925021167173713E-2</v>
      </c>
      <c r="T503" s="1">
        <f>(Table2[[#This Row],[Close Price]]-Table2[[#This Row],[50D EMA]])/Table2[[#This Row],[50D EMA]]</f>
        <v>-0.10465679462151073</v>
      </c>
      <c r="U503" s="1">
        <f>(Table2[[#This Row],[Close Price]]-Table2[[#This Row],[200D EMA]])/Table2[[#This Row],[200D EMA]]</f>
        <v>-0.20574755284383595</v>
      </c>
      <c r="V503">
        <v>1.22547867908818</v>
      </c>
      <c r="W503">
        <v>630.85</v>
      </c>
      <c r="X503">
        <v>655.7</v>
      </c>
      <c r="Y503">
        <v>617.1</v>
      </c>
      <c r="Z503">
        <v>655.7</v>
      </c>
      <c r="AA503">
        <v>617.1</v>
      </c>
      <c r="AB503">
        <v>655.7</v>
      </c>
      <c r="AC503" s="1">
        <f>(Table2[[#This Row],[Close Price]]/Table2[[#This Row],[Day Low]])-1</f>
        <v>3.0118094634223658E-2</v>
      </c>
      <c r="AD503" s="1">
        <f>(Table2[[#This Row],[Day High]]/Table2[[#This Row],[Close Price]])-1</f>
        <v>9.002077402477493E-3</v>
      </c>
      <c r="AE503" s="1">
        <f>(Table2[[#This Row],[Close Price]]/Table2[[#This Row],[Current Week Low]])-1</f>
        <v>5.3070815102900681E-2</v>
      </c>
      <c r="AF503" s="1">
        <f>(Table2[[#This Row],[Current Week High]]/Table2[[#This Row],[Close Price]])-1</f>
        <v>9.002077402477493E-3</v>
      </c>
      <c r="AG503" s="1">
        <f>(Table2[[#This Row],[Close Price]]/Table2[[#This Row],[Current Month Low]])-1</f>
        <v>5.3070815102900681E-2</v>
      </c>
      <c r="AH503" s="1">
        <f>(Table2[[#This Row],[Current Month High]]/Table2[[#This Row],[Close Price]])-1</f>
        <v>9.002077402477493E-3</v>
      </c>
      <c r="AI503">
        <v>96.199122874509399</v>
      </c>
      <c r="AJ503">
        <v>14.9769992922859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-0.18</v>
      </c>
      <c r="AM503" t="s">
        <v>3218</v>
      </c>
      <c r="AN503">
        <v>8.82</v>
      </c>
      <c r="AO503" t="s">
        <v>3217</v>
      </c>
      <c r="AP503">
        <v>0.16440731955749199</v>
      </c>
      <c r="AQ503">
        <f>(Table2[[#This Row],[Sharpe Ratio]]-AVERAGE(Table2[Sharpe Ratio]))/_xlfn.STDEV.P(Table2[Sharpe Ratio])</f>
        <v>1.2200640859839651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588</v>
      </c>
      <c r="AT503">
        <f>_xlfn.RANK.AVG(Table2[[#This Row],[6M Return vs Nifty Z-Score]],Table2[6M Return vs Nifty Z-Score])</f>
        <v>723</v>
      </c>
      <c r="AU503">
        <f>_xlfn.RANK.AVG(Table2[[#This Row],[Sharpe Ratio Z-Score]],Table2[Sharpe Ratio Z-Score])</f>
        <v>79</v>
      </c>
      <c r="AV503">
        <f>(Table2[[#This Row],[Rank 1Y]]+Table2[[#This Row],[Rank 6M]]+Table2[[#This Row],[Rank Sharpe]])/3</f>
        <v>463.33333333333331</v>
      </c>
    </row>
    <row r="504" spans="1:48" x14ac:dyDescent="0.3">
      <c r="A504" t="s">
        <v>1570</v>
      </c>
      <c r="B504" t="s">
        <v>1571</v>
      </c>
      <c r="C504" t="s">
        <v>3171</v>
      </c>
      <c r="D504" t="s">
        <v>24</v>
      </c>
      <c r="E504">
        <v>6378.5007991459997</v>
      </c>
      <c r="F504">
        <v>23.86</v>
      </c>
      <c r="G504">
        <v>-18.609051739816</v>
      </c>
      <c r="H504">
        <f>(Table2[[#This Row],[1Y Return vs Nifty]]-AVERAGE(Table2[1Y Return vs Nifty]))/_xlfn.STDEV.P(Table2[1Y Return vs Nifty])</f>
        <v>-0.68722281405960539</v>
      </c>
      <c r="I504">
        <v>-4.0685969136979097</v>
      </c>
      <c r="J504">
        <f>(Table2[[#This Row],[1M Return vs Nifty]]-AVERAGE(Table2[1M Return vs Nifty]))/_xlfn.STDEV.P(Table2[1M Return vs Nifty])</f>
        <v>-0.34719629150155901</v>
      </c>
      <c r="K504">
        <v>-19.147209598105601</v>
      </c>
      <c r="L504">
        <f>(Table2[[#This Row],[6M Return vs Nifty]]-AVERAGE(Table2[6M Return vs Nifty]))/_xlfn.STDEV.P(Table2[6M Return vs Nifty])</f>
        <v>-0.84760120465159094</v>
      </c>
      <c r="M504">
        <v>3.0156443398624599</v>
      </c>
      <c r="N504">
        <f>(Table2[[#This Row],[1W Return vs Nifty]]-AVERAGE(Table2[1W Return vs Nifty]))/_xlfn.STDEV.P(Table2[1W Return vs Nifty])</f>
        <v>0.2001964272559642</v>
      </c>
      <c r="O504">
        <v>23.62</v>
      </c>
      <c r="P504">
        <v>24.018240775487399</v>
      </c>
      <c r="Q504">
        <v>25.1747956364988</v>
      </c>
      <c r="R504">
        <v>65.710514568739001</v>
      </c>
      <c r="S504" s="1">
        <f>(Table2[[#This Row],[Close Price]]-Table2[[#This Row],[20D EMA]])/Table2[[#This Row],[20D EMA]]</f>
        <v>1.016088060965277E-2</v>
      </c>
      <c r="T504" s="1">
        <f>(Table2[[#This Row],[Close Price]]-Table2[[#This Row],[50D EMA]])/Table2[[#This Row],[50D EMA]]</f>
        <v>-6.5883582801325559E-3</v>
      </c>
      <c r="U504" s="1">
        <f>(Table2[[#This Row],[Close Price]]-Table2[[#This Row],[200D EMA]])/Table2[[#This Row],[200D EMA]]</f>
        <v>-5.2226665728820849E-2</v>
      </c>
      <c r="V504">
        <v>0.90214239027906895</v>
      </c>
      <c r="W504">
        <v>23.86</v>
      </c>
      <c r="X504">
        <v>24.54</v>
      </c>
      <c r="Y504">
        <v>23.83</v>
      </c>
      <c r="Z504">
        <v>24.54</v>
      </c>
      <c r="AA504">
        <v>23.83</v>
      </c>
      <c r="AB504">
        <v>24.54</v>
      </c>
      <c r="AC504" s="1">
        <f>(Table2[[#This Row],[Close Price]]/Table2[[#This Row],[Day Low]])-1</f>
        <v>0</v>
      </c>
      <c r="AD504" s="1">
        <f>(Table2[[#This Row],[Day High]]/Table2[[#This Row],[Close Price]])-1</f>
        <v>2.8499580888516229E-2</v>
      </c>
      <c r="AE504" s="1">
        <f>(Table2[[#This Row],[Close Price]]/Table2[[#This Row],[Current Week Low]])-1</f>
        <v>1.2589173310952884E-3</v>
      </c>
      <c r="AF504" s="1">
        <f>(Table2[[#This Row],[Current Week High]]/Table2[[#This Row],[Close Price]])-1</f>
        <v>2.8499580888516229E-2</v>
      </c>
      <c r="AG504" s="1">
        <f>(Table2[[#This Row],[Close Price]]/Table2[[#This Row],[Current Month Low]])-1</f>
        <v>1.2589173310952884E-3</v>
      </c>
      <c r="AH504" s="1">
        <f>(Table2[[#This Row],[Current Month High]]/Table2[[#This Row],[Close Price]])-1</f>
        <v>2.8499580888516229E-2</v>
      </c>
      <c r="AI504">
        <v>54.575545127348903</v>
      </c>
      <c r="AJ504">
        <v>7.1396497530309802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-0.04</v>
      </c>
      <c r="AM504" t="s">
        <v>3218</v>
      </c>
      <c r="AN504">
        <v>7.73</v>
      </c>
      <c r="AO504" t="s">
        <v>3217</v>
      </c>
      <c r="AP504">
        <v>0.108203339762179</v>
      </c>
      <c r="AQ504">
        <f>(Table2[[#This Row],[Sharpe Ratio]]-AVERAGE(Table2[Sharpe Ratio]))/_xlfn.STDEV.P(Table2[Sharpe Ratio])</f>
        <v>0.56588246172211576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563</v>
      </c>
      <c r="AT504">
        <f>_xlfn.RANK.AVG(Table2[[#This Row],[6M Return vs Nifty Z-Score]],Table2[6M Return vs Nifty Z-Score])</f>
        <v>625</v>
      </c>
      <c r="AU504">
        <f>_xlfn.RANK.AVG(Table2[[#This Row],[Sharpe Ratio Z-Score]],Table2[Sharpe Ratio Z-Score])</f>
        <v>203</v>
      </c>
      <c r="AV504">
        <f>(Table2[[#This Row],[Rank 1Y]]+Table2[[#This Row],[Rank 6M]]+Table2[[#This Row],[Rank Sharpe]])/3</f>
        <v>463.66666666666669</v>
      </c>
    </row>
    <row r="505" spans="1:48" x14ac:dyDescent="0.3">
      <c r="A505" t="s">
        <v>195</v>
      </c>
      <c r="B505" t="s">
        <v>196</v>
      </c>
      <c r="C505" t="s">
        <v>3169</v>
      </c>
      <c r="D505" t="s">
        <v>18</v>
      </c>
      <c r="E505">
        <v>127660.5239844</v>
      </c>
      <c r="F505">
        <v>294.25</v>
      </c>
      <c r="G505">
        <v>6.8495763067363802</v>
      </c>
      <c r="H505">
        <f>(Table2[[#This Row],[1Y Return vs Nifty]]-AVERAGE(Table2[1Y Return vs Nifty]))/_xlfn.STDEV.P(Table2[1Y Return vs Nifty])</f>
        <v>-0.19021890169621689</v>
      </c>
      <c r="I505">
        <v>-6.2439675844070601</v>
      </c>
      <c r="J505">
        <f>(Table2[[#This Row],[1M Return vs Nifty]]-AVERAGE(Table2[1M Return vs Nifty]))/_xlfn.STDEV.P(Table2[1M Return vs Nifty])</f>
        <v>-0.57749861150177428</v>
      </c>
      <c r="K505">
        <v>-16.7857253937932</v>
      </c>
      <c r="L505">
        <f>(Table2[[#This Row],[6M Return vs Nifty]]-AVERAGE(Table2[6M Return vs Nifty]))/_xlfn.STDEV.P(Table2[6M Return vs Nifty])</f>
        <v>-0.77389457682750618</v>
      </c>
      <c r="M505">
        <v>-2.7569796071613601</v>
      </c>
      <c r="N505">
        <f>(Table2[[#This Row],[1W Return vs Nifty]]-AVERAGE(Table2[1W Return vs Nifty]))/_xlfn.STDEV.P(Table2[1W Return vs Nifty])</f>
        <v>-0.93844266772172547</v>
      </c>
      <c r="O505">
        <v>299.54000000000002</v>
      </c>
      <c r="P505">
        <v>313.251033958378</v>
      </c>
      <c r="Q505">
        <v>304.80921645242898</v>
      </c>
      <c r="R505">
        <v>45.475274285614297</v>
      </c>
      <c r="S505" s="1">
        <f>(Table2[[#This Row],[Close Price]]-Table2[[#This Row],[20D EMA]])/Table2[[#This Row],[20D EMA]]</f>
        <v>-1.7660412632703546E-2</v>
      </c>
      <c r="T505" s="1">
        <f>(Table2[[#This Row],[Close Price]]-Table2[[#This Row],[50D EMA]])/Table2[[#This Row],[50D EMA]]</f>
        <v>-6.065752989949489E-2</v>
      </c>
      <c r="U505" s="1">
        <f>(Table2[[#This Row],[Close Price]]-Table2[[#This Row],[200D EMA]])/Table2[[#This Row],[200D EMA]]</f>
        <v>-3.4642051101092419E-2</v>
      </c>
      <c r="V505">
        <v>0.83816893693522898</v>
      </c>
      <c r="W505">
        <v>292.05</v>
      </c>
      <c r="X505">
        <v>297.8</v>
      </c>
      <c r="Y505">
        <v>290.5</v>
      </c>
      <c r="Z505">
        <v>297.8</v>
      </c>
      <c r="AA505">
        <v>290.5</v>
      </c>
      <c r="AB505">
        <v>297.8</v>
      </c>
      <c r="AC505" s="1">
        <f>(Table2[[#This Row],[Close Price]]/Table2[[#This Row],[Day Low]])-1</f>
        <v>7.532956685498915E-3</v>
      </c>
      <c r="AD505" s="1">
        <f>(Table2[[#This Row],[Day High]]/Table2[[#This Row],[Close Price]])-1</f>
        <v>1.2064570943075559E-2</v>
      </c>
      <c r="AE505" s="1">
        <f>(Table2[[#This Row],[Close Price]]/Table2[[#This Row],[Current Week Low]])-1</f>
        <v>1.2908777969018903E-2</v>
      </c>
      <c r="AF505" s="1">
        <f>(Table2[[#This Row],[Current Week High]]/Table2[[#This Row],[Close Price]])-1</f>
        <v>1.2064570943075559E-2</v>
      </c>
      <c r="AG505" s="1">
        <f>(Table2[[#This Row],[Close Price]]/Table2[[#This Row],[Current Month Low]])-1</f>
        <v>1.2908777969018903E-2</v>
      </c>
      <c r="AH505" s="1">
        <f>(Table2[[#This Row],[Current Month High]]/Table2[[#This Row],[Close Price]])-1</f>
        <v>1.2064570943075559E-2</v>
      </c>
      <c r="AI505">
        <v>27.782497875955801</v>
      </c>
      <c r="AJ505">
        <v>36.085096542952897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-0.04</v>
      </c>
      <c r="AM505" t="s">
        <v>3218</v>
      </c>
      <c r="AN505">
        <v>-3.79</v>
      </c>
      <c r="AO505" t="s">
        <v>3218</v>
      </c>
      <c r="AP505">
        <v>3.1529801660997003E-2</v>
      </c>
      <c r="AQ505">
        <f>(Table2[[#This Row],[Sharpe Ratio]]-AVERAGE(Table2[Sharpe Ratio]))/_xlfn.STDEV.P(Table2[Sharpe Ratio])</f>
        <v>-0.32655291163763467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367</v>
      </c>
      <c r="AT505">
        <f>_xlfn.RANK.AVG(Table2[[#This Row],[6M Return vs Nifty Z-Score]],Table2[6M Return vs Nifty Z-Score])</f>
        <v>596</v>
      </c>
      <c r="AU505">
        <f>_xlfn.RANK.AVG(Table2[[#This Row],[Sharpe Ratio Z-Score]],Table2[Sharpe Ratio Z-Score])</f>
        <v>429</v>
      </c>
      <c r="AV505">
        <f>(Table2[[#This Row],[Rank 1Y]]+Table2[[#This Row],[Rank 6M]]+Table2[[#This Row],[Rank Sharpe]])/3</f>
        <v>464</v>
      </c>
    </row>
    <row r="506" spans="1:48" x14ac:dyDescent="0.3">
      <c r="A506" t="s">
        <v>431</v>
      </c>
      <c r="B506" t="s">
        <v>432</v>
      </c>
      <c r="C506" t="s">
        <v>3171</v>
      </c>
      <c r="D506" t="s">
        <v>34</v>
      </c>
      <c r="E506">
        <v>53957.239248288002</v>
      </c>
      <c r="F506">
        <v>44.24</v>
      </c>
      <c r="G506">
        <v>-9.0930910466905992</v>
      </c>
      <c r="H506">
        <f>(Table2[[#This Row],[1Y Return vs Nifty]]-AVERAGE(Table2[1Y Return vs Nifty]))/_xlfn.STDEV.P(Table2[1Y Return vs Nifty])</f>
        <v>-0.50145201424543351</v>
      </c>
      <c r="I506">
        <v>-5.0779381008424203</v>
      </c>
      <c r="J506">
        <f>(Table2[[#This Row],[1M Return vs Nifty]]-AVERAGE(Table2[1M Return vs Nifty]))/_xlfn.STDEV.P(Table2[1M Return vs Nifty])</f>
        <v>-0.45405330681443651</v>
      </c>
      <c r="K506">
        <v>-33.543431062288199</v>
      </c>
      <c r="L506">
        <f>(Table2[[#This Row],[6M Return vs Nifty]]-AVERAGE(Table2[6M Return vs Nifty]))/_xlfn.STDEV.P(Table2[6M Return vs Nifty])</f>
        <v>-1.2969359643742666</v>
      </c>
      <c r="M506">
        <v>-1.46837396804341</v>
      </c>
      <c r="N506">
        <f>(Table2[[#This Row],[1W Return vs Nifty]]-AVERAGE(Table2[1W Return vs Nifty]))/_xlfn.STDEV.P(Table2[1W Return vs Nifty])</f>
        <v>-0.68426765611978646</v>
      </c>
      <c r="O506">
        <v>44.16</v>
      </c>
      <c r="P506">
        <v>45.557738641096101</v>
      </c>
      <c r="Q506">
        <v>47.957190882049098</v>
      </c>
      <c r="R506">
        <v>60.979957138416502</v>
      </c>
      <c r="S506" s="1">
        <f>(Table2[[#This Row],[Close Price]]-Table2[[#This Row],[20D EMA]])/Table2[[#This Row],[20D EMA]]</f>
        <v>1.811594202898673E-3</v>
      </c>
      <c r="T506" s="1">
        <f>(Table2[[#This Row],[Close Price]]-Table2[[#This Row],[50D EMA]])/Table2[[#This Row],[50D EMA]]</f>
        <v>-2.8924584064131127E-2</v>
      </c>
      <c r="U506" s="1">
        <f>(Table2[[#This Row],[Close Price]]-Table2[[#This Row],[200D EMA]])/Table2[[#This Row],[200D EMA]]</f>
        <v>-7.7510605055903736E-2</v>
      </c>
      <c r="V506">
        <v>1.06756447280446</v>
      </c>
      <c r="W506">
        <v>44.41</v>
      </c>
      <c r="X506">
        <v>45.48</v>
      </c>
      <c r="Y506">
        <v>43.91</v>
      </c>
      <c r="Z506">
        <v>45.48</v>
      </c>
      <c r="AA506">
        <v>43.91</v>
      </c>
      <c r="AB506">
        <v>45.48</v>
      </c>
      <c r="AC506" s="1">
        <f>(Table2[[#This Row],[Close Price]]/Table2[[#This Row],[Day Low]])-1</f>
        <v>-3.8279666741724006E-3</v>
      </c>
      <c r="AD506" s="1">
        <f>(Table2[[#This Row],[Day High]]/Table2[[#This Row],[Close Price]])-1</f>
        <v>2.8028933092224095E-2</v>
      </c>
      <c r="AE506" s="1">
        <f>(Table2[[#This Row],[Close Price]]/Table2[[#This Row],[Current Week Low]])-1</f>
        <v>7.5153723525394067E-3</v>
      </c>
      <c r="AF506" s="1">
        <f>(Table2[[#This Row],[Current Week High]]/Table2[[#This Row],[Close Price]])-1</f>
        <v>2.8028933092224095E-2</v>
      </c>
      <c r="AG506" s="1">
        <f>(Table2[[#This Row],[Close Price]]/Table2[[#This Row],[Current Month Low]])-1</f>
        <v>7.5153723525394067E-3</v>
      </c>
      <c r="AH506" s="1">
        <f>(Table2[[#This Row],[Current Month High]]/Table2[[#This Row],[Close Price]])-1</f>
        <v>2.8028933092224095E-2</v>
      </c>
      <c r="AI506">
        <v>59.697106690777503</v>
      </c>
      <c r="AJ506">
        <v>20.380952380952301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-0.09</v>
      </c>
      <c r="AM506" t="s">
        <v>3218</v>
      </c>
      <c r="AN506">
        <v>8.4600000000000009</v>
      </c>
      <c r="AO506" t="s">
        <v>3217</v>
      </c>
      <c r="AP506">
        <v>0.110381036801272</v>
      </c>
      <c r="AQ506">
        <f>(Table2[[#This Row],[Sharpe Ratio]]-AVERAGE(Table2[Sharpe Ratio]))/_xlfn.STDEV.P(Table2[Sharpe Ratio])</f>
        <v>0.59122958823116911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489</v>
      </c>
      <c r="AT506">
        <f>_xlfn.RANK.AVG(Table2[[#This Row],[6M Return vs Nifty Z-Score]],Table2[6M Return vs Nifty Z-Score])</f>
        <v>712</v>
      </c>
      <c r="AU506">
        <f>_xlfn.RANK.AVG(Table2[[#This Row],[Sharpe Ratio Z-Score]],Table2[Sharpe Ratio Z-Score])</f>
        <v>193</v>
      </c>
      <c r="AV506">
        <f>(Table2[[#This Row],[Rank 1Y]]+Table2[[#This Row],[Rank 6M]]+Table2[[#This Row],[Rank Sharpe]])/3</f>
        <v>464.66666666666669</v>
      </c>
    </row>
    <row r="507" spans="1:48" x14ac:dyDescent="0.3">
      <c r="A507" t="s">
        <v>1313</v>
      </c>
      <c r="B507" t="s">
        <v>1314</v>
      </c>
      <c r="C507" t="s">
        <v>3179</v>
      </c>
      <c r="D507" t="s">
        <v>466</v>
      </c>
      <c r="E507">
        <v>8935.7401196199899</v>
      </c>
      <c r="F507">
        <v>666.85</v>
      </c>
      <c r="G507">
        <v>-57.193109274097203</v>
      </c>
      <c r="H507">
        <f>(Table2[[#This Row],[1Y Return vs Nifty]]-AVERAGE(Table2[1Y Return vs Nifty]))/_xlfn.STDEV.P(Table2[1Y Return vs Nifty])</f>
        <v>-1.440461657658199</v>
      </c>
      <c r="I507">
        <v>-0.44119404036726401</v>
      </c>
      <c r="J507">
        <f>(Table2[[#This Row],[1M Return vs Nifty]]-AVERAGE(Table2[1M Return vs Nifty]))/_xlfn.STDEV.P(Table2[1M Return vs Nifty])</f>
        <v>3.682989242743661E-2</v>
      </c>
      <c r="K507">
        <v>-6.2487052218432302</v>
      </c>
      <c r="L507">
        <f>(Table2[[#This Row],[6M Return vs Nifty]]-AVERAGE(Table2[6M Return vs Nifty]))/_xlfn.STDEV.P(Table2[6M Return vs Nifty])</f>
        <v>-0.4450131797931659</v>
      </c>
      <c r="M507">
        <v>-3.0427638449686798</v>
      </c>
      <c r="N507">
        <f>(Table2[[#This Row],[1W Return vs Nifty]]-AVERAGE(Table2[1W Return vs Nifty]))/_xlfn.STDEV.P(Table2[1W Return vs Nifty])</f>
        <v>-0.99481306511502587</v>
      </c>
      <c r="O507">
        <v>634.83000000000004</v>
      </c>
      <c r="P507">
        <v>631.83037138579402</v>
      </c>
      <c r="Q507">
        <v>680.84671264684096</v>
      </c>
      <c r="R507">
        <v>73.526752424523295</v>
      </c>
      <c r="S507" s="1">
        <f>(Table2[[#This Row],[Close Price]]-Table2[[#This Row],[20D EMA]])/Table2[[#This Row],[20D EMA]]</f>
        <v>5.043870012444273E-2</v>
      </c>
      <c r="T507" s="1">
        <f>(Table2[[#This Row],[Close Price]]-Table2[[#This Row],[50D EMA]])/Table2[[#This Row],[50D EMA]]</f>
        <v>5.5425681005801322E-2</v>
      </c>
      <c r="U507" s="1">
        <f>(Table2[[#This Row],[Close Price]]-Table2[[#This Row],[200D EMA]])/Table2[[#This Row],[200D EMA]]</f>
        <v>-2.0557803080854569E-2</v>
      </c>
      <c r="V507">
        <v>0.84386299050103897</v>
      </c>
      <c r="W507">
        <v>641.4</v>
      </c>
      <c r="X507">
        <v>672</v>
      </c>
      <c r="Y507">
        <v>636.45000000000005</v>
      </c>
      <c r="Z507">
        <v>672</v>
      </c>
      <c r="AA507">
        <v>636.45000000000005</v>
      </c>
      <c r="AB507">
        <v>672</v>
      </c>
      <c r="AC507" s="1">
        <f>(Table2[[#This Row],[Close Price]]/Table2[[#This Row],[Day Low]])-1</f>
        <v>3.9678827564702202E-2</v>
      </c>
      <c r="AD507" s="1">
        <f>(Table2[[#This Row],[Day High]]/Table2[[#This Row],[Close Price]])-1</f>
        <v>7.7228762090424397E-3</v>
      </c>
      <c r="AE507" s="1">
        <f>(Table2[[#This Row],[Close Price]]/Table2[[#This Row],[Current Week Low]])-1</f>
        <v>4.7764946185874679E-2</v>
      </c>
      <c r="AF507" s="1">
        <f>(Table2[[#This Row],[Current Week High]]/Table2[[#This Row],[Close Price]])-1</f>
        <v>7.7228762090424397E-3</v>
      </c>
      <c r="AG507" s="1">
        <f>(Table2[[#This Row],[Close Price]]/Table2[[#This Row],[Current Month Low]])-1</f>
        <v>4.7764946185874679E-2</v>
      </c>
      <c r="AH507" s="1">
        <f>(Table2[[#This Row],[Current Month High]]/Table2[[#This Row],[Close Price]])-1</f>
        <v>7.7228762090424397E-3</v>
      </c>
      <c r="AI507">
        <v>64.504761190672497</v>
      </c>
      <c r="AJ507">
        <v>17.714033539276201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0.02</v>
      </c>
      <c r="AM507" t="s">
        <v>3217</v>
      </c>
      <c r="AN507">
        <v>11.15</v>
      </c>
      <c r="AO507" t="s">
        <v>3217</v>
      </c>
      <c r="AP507">
        <v>0.10906743788574801</v>
      </c>
      <c r="AQ507">
        <f>(Table2[[#This Row],[Sharpe Ratio]]-AVERAGE(Table2[Sharpe Ratio]))/_xlfn.STDEV.P(Table2[Sharpe Ratio])</f>
        <v>0.57594006113156415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724</v>
      </c>
      <c r="AT507">
        <f>_xlfn.RANK.AVG(Table2[[#This Row],[6M Return vs Nifty Z-Score]],Table2[6M Return vs Nifty Z-Score])</f>
        <v>475</v>
      </c>
      <c r="AU507">
        <f>_xlfn.RANK.AVG(Table2[[#This Row],[Sharpe Ratio Z-Score]],Table2[Sharpe Ratio Z-Score])</f>
        <v>198</v>
      </c>
      <c r="AV507">
        <f>(Table2[[#This Row],[Rank 1Y]]+Table2[[#This Row],[Rank 6M]]+Table2[[#This Row],[Rank Sharpe]])/3</f>
        <v>465.66666666666669</v>
      </c>
    </row>
    <row r="508" spans="1:48" x14ac:dyDescent="0.3">
      <c r="A508" t="s">
        <v>1128</v>
      </c>
      <c r="B508" t="s">
        <v>1129</v>
      </c>
      <c r="C508" t="s">
        <v>3181</v>
      </c>
      <c r="D508" t="s">
        <v>128</v>
      </c>
      <c r="E508">
        <v>11331.93</v>
      </c>
      <c r="F508">
        <v>356.35</v>
      </c>
      <c r="G508">
        <v>-37.749081105135303</v>
      </c>
      <c r="H508">
        <f>(Table2[[#This Row],[1Y Return vs Nifty]]-AVERAGE(Table2[1Y Return vs Nifty]))/_xlfn.STDEV.P(Table2[1Y Return vs Nifty])</f>
        <v>-1.0608749000997268</v>
      </c>
      <c r="I508">
        <v>-6.4674211169584304</v>
      </c>
      <c r="J508">
        <f>(Table2[[#This Row],[1M Return vs Nifty]]-AVERAGE(Table2[1M Return vs Nifty]))/_xlfn.STDEV.P(Table2[1M Return vs Nifty])</f>
        <v>-0.60115520835294367</v>
      </c>
      <c r="K508">
        <v>-17.325815948696601</v>
      </c>
      <c r="L508">
        <f>(Table2[[#This Row],[6M Return vs Nifty]]-AVERAGE(Table2[6M Return vs Nifty]))/_xlfn.STDEV.P(Table2[6M Return vs Nifty])</f>
        <v>-0.79075187930231117</v>
      </c>
      <c r="M508">
        <v>0.64810568305679905</v>
      </c>
      <c r="N508">
        <f>(Table2[[#This Row],[1W Return vs Nifty]]-AVERAGE(Table2[1W Return vs Nifty]))/_xlfn.STDEV.P(Table2[1W Return vs Nifty])</f>
        <v>-0.26679607013332896</v>
      </c>
      <c r="O508">
        <v>346.06</v>
      </c>
      <c r="P508">
        <v>351.588033885161</v>
      </c>
      <c r="Q508">
        <v>363.61413580770699</v>
      </c>
      <c r="R508">
        <v>63.709639487762097</v>
      </c>
      <c r="S508" s="1">
        <f>(Table2[[#This Row],[Close Price]]-Table2[[#This Row],[20D EMA]])/Table2[[#This Row],[20D EMA]]</f>
        <v>2.9734728081835578E-2</v>
      </c>
      <c r="T508" s="1">
        <f>(Table2[[#This Row],[Close Price]]-Table2[[#This Row],[50D EMA]])/Table2[[#This Row],[50D EMA]]</f>
        <v>1.3544164351152022E-2</v>
      </c>
      <c r="U508" s="1">
        <f>(Table2[[#This Row],[Close Price]]-Table2[[#This Row],[200D EMA]])/Table2[[#This Row],[200D EMA]]</f>
        <v>-1.9977594632207905E-2</v>
      </c>
      <c r="V508">
        <v>0.66352152729401503</v>
      </c>
      <c r="W508">
        <v>352.4</v>
      </c>
      <c r="X508">
        <v>362.95</v>
      </c>
      <c r="Y508">
        <v>341.6</v>
      </c>
      <c r="Z508">
        <v>362.95</v>
      </c>
      <c r="AA508">
        <v>341.6</v>
      </c>
      <c r="AB508">
        <v>362.95</v>
      </c>
      <c r="AC508" s="1">
        <f>(Table2[[#This Row],[Close Price]]/Table2[[#This Row],[Day Low]])-1</f>
        <v>1.1208853575482625E-2</v>
      </c>
      <c r="AD508" s="1">
        <f>(Table2[[#This Row],[Day High]]/Table2[[#This Row],[Close Price]])-1</f>
        <v>1.8521116879472332E-2</v>
      </c>
      <c r="AE508" s="1">
        <f>(Table2[[#This Row],[Close Price]]/Table2[[#This Row],[Current Week Low]])-1</f>
        <v>4.3179156908665028E-2</v>
      </c>
      <c r="AF508" s="1">
        <f>(Table2[[#This Row],[Current Week High]]/Table2[[#This Row],[Close Price]])-1</f>
        <v>1.8521116879472332E-2</v>
      </c>
      <c r="AG508" s="1">
        <f>(Table2[[#This Row],[Close Price]]/Table2[[#This Row],[Current Month Low]])-1</f>
        <v>4.3179156908665028E-2</v>
      </c>
      <c r="AH508" s="1">
        <f>(Table2[[#This Row],[Current Month High]]/Table2[[#This Row],[Close Price]])-1</f>
        <v>1.8521116879472332E-2</v>
      </c>
      <c r="AI508">
        <v>41.995229409288598</v>
      </c>
      <c r="AJ508">
        <v>15.3983160621761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-0.02</v>
      </c>
      <c r="AM508" t="s">
        <v>3218</v>
      </c>
      <c r="AN508">
        <v>8.1</v>
      </c>
      <c r="AO508" t="s">
        <v>3217</v>
      </c>
      <c r="AP508">
        <v>0.14674753112059</v>
      </c>
      <c r="AQ508">
        <f>(Table2[[#This Row],[Sharpe Ratio]]-AVERAGE(Table2[Sharpe Ratio]))/_xlfn.STDEV.P(Table2[Sharpe Ratio])</f>
        <v>1.0145144233827308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679</v>
      </c>
      <c r="AT508">
        <f>_xlfn.RANK.AVG(Table2[[#This Row],[6M Return vs Nifty Z-Score]],Table2[6M Return vs Nifty Z-Score])</f>
        <v>603</v>
      </c>
      <c r="AU508">
        <f>_xlfn.RANK.AVG(Table2[[#This Row],[Sharpe Ratio Z-Score]],Table2[Sharpe Ratio Z-Score])</f>
        <v>116</v>
      </c>
      <c r="AV508">
        <f>(Table2[[#This Row],[Rank 1Y]]+Table2[[#This Row],[Rank 6M]]+Table2[[#This Row],[Rank Sharpe]])/3</f>
        <v>466</v>
      </c>
    </row>
    <row r="509" spans="1:48" x14ac:dyDescent="0.3">
      <c r="A509" t="s">
        <v>1491</v>
      </c>
      <c r="B509" t="s">
        <v>1492</v>
      </c>
      <c r="C509" t="s">
        <v>3173</v>
      </c>
      <c r="D509" t="s">
        <v>365</v>
      </c>
      <c r="E509">
        <v>7140.2201809399903</v>
      </c>
      <c r="F509">
        <v>311.95</v>
      </c>
      <c r="G509">
        <v>-30.497393434599498</v>
      </c>
      <c r="H509">
        <f>(Table2[[#This Row],[1Y Return vs Nifty]]-AVERAGE(Table2[1Y Return vs Nifty]))/_xlfn.STDEV.P(Table2[1Y Return vs Nifty])</f>
        <v>-0.91930728942945306</v>
      </c>
      <c r="I509">
        <v>6.4995110878378597</v>
      </c>
      <c r="J509">
        <f>(Table2[[#This Row],[1M Return vs Nifty]]-AVERAGE(Table2[1M Return vs Nifty]))/_xlfn.STDEV.P(Table2[1M Return vs Nifty])</f>
        <v>0.77162903033341412</v>
      </c>
      <c r="K509">
        <v>10.002751582857501</v>
      </c>
      <c r="L509">
        <f>(Table2[[#This Row],[6M Return vs Nifty]]-AVERAGE(Table2[6M Return vs Nifty]))/_xlfn.STDEV.P(Table2[6M Return vs Nifty])</f>
        <v>6.2227171895760346E-2</v>
      </c>
      <c r="M509">
        <v>2.2279736390375202</v>
      </c>
      <c r="N509">
        <f>(Table2[[#This Row],[1W Return vs Nifty]]-AVERAGE(Table2[1W Return vs Nifty]))/_xlfn.STDEV.P(Table2[1W Return vs Nifty])</f>
        <v>4.482987953720094E-2</v>
      </c>
      <c r="O509">
        <v>295.41000000000003</v>
      </c>
      <c r="P509">
        <v>292.27216029646701</v>
      </c>
      <c r="Q509">
        <v>305.068270113209</v>
      </c>
      <c r="R509">
        <v>73.402795062020004</v>
      </c>
      <c r="S509" s="1">
        <f>(Table2[[#This Row],[Close Price]]-Table2[[#This Row],[20D EMA]])/Table2[[#This Row],[20D EMA]]</f>
        <v>5.5989980027757902E-2</v>
      </c>
      <c r="T509" s="1">
        <f>(Table2[[#This Row],[Close Price]]-Table2[[#This Row],[50D EMA]])/Table2[[#This Row],[50D EMA]]</f>
        <v>6.7327109374949415E-2</v>
      </c>
      <c r="U509" s="1">
        <f>(Table2[[#This Row],[Close Price]]-Table2[[#This Row],[200D EMA]])/Table2[[#This Row],[200D EMA]]</f>
        <v>2.2557999506920941E-2</v>
      </c>
      <c r="V509">
        <v>1.00394883779681</v>
      </c>
      <c r="W509">
        <v>309</v>
      </c>
      <c r="X509">
        <v>316.64999999999998</v>
      </c>
      <c r="Y509">
        <v>305.14999999999998</v>
      </c>
      <c r="Z509">
        <v>317</v>
      </c>
      <c r="AA509">
        <v>305.14999999999998</v>
      </c>
      <c r="AB509">
        <v>317</v>
      </c>
      <c r="AC509" s="1">
        <f>(Table2[[#This Row],[Close Price]]/Table2[[#This Row],[Day Low]])-1</f>
        <v>9.5469255663429564E-3</v>
      </c>
      <c r="AD509" s="1">
        <f>(Table2[[#This Row],[Day High]]/Table2[[#This Row],[Close Price]])-1</f>
        <v>1.506651707004325E-2</v>
      </c>
      <c r="AE509" s="1">
        <f>(Table2[[#This Row],[Close Price]]/Table2[[#This Row],[Current Week Low]])-1</f>
        <v>2.2284122562674202E-2</v>
      </c>
      <c r="AF509" s="1">
        <f>(Table2[[#This Row],[Current Week High]]/Table2[[#This Row],[Close Price]])-1</f>
        <v>1.6188491745471989E-2</v>
      </c>
      <c r="AG509" s="1">
        <f>(Table2[[#This Row],[Close Price]]/Table2[[#This Row],[Current Month Low]])-1</f>
        <v>2.2284122562674202E-2</v>
      </c>
      <c r="AH509" s="1">
        <f>(Table2[[#This Row],[Current Month High]]/Table2[[#This Row],[Close Price]])-1</f>
        <v>1.6188491745471989E-2</v>
      </c>
      <c r="AI509">
        <v>23.801891328738499</v>
      </c>
      <c r="AJ509">
        <v>20.840596552392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0.17</v>
      </c>
      <c r="AM509" t="s">
        <v>3217</v>
      </c>
      <c r="AN509">
        <v>16.53</v>
      </c>
      <c r="AO509" t="s">
        <v>3217</v>
      </c>
      <c r="AP509">
        <v>1.1634725670773E-2</v>
      </c>
      <c r="AQ509">
        <f>(Table2[[#This Row],[Sharpe Ratio]]-AVERAGE(Table2[Sharpe Ratio]))/_xlfn.STDEV.P(Table2[Sharpe Ratio])</f>
        <v>-0.55812002082627998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638</v>
      </c>
      <c r="AT509">
        <f>_xlfn.RANK.AVG(Table2[[#This Row],[6M Return vs Nifty Z-Score]],Table2[6M Return vs Nifty Z-Score])</f>
        <v>272</v>
      </c>
      <c r="AU509">
        <f>_xlfn.RANK.AVG(Table2[[#This Row],[Sharpe Ratio Z-Score]],Table2[Sharpe Ratio Z-Score])</f>
        <v>488</v>
      </c>
      <c r="AV509">
        <f>(Table2[[#This Row],[Rank 1Y]]+Table2[[#This Row],[Rank 6M]]+Table2[[#This Row],[Rank Sharpe]])/3</f>
        <v>466</v>
      </c>
    </row>
    <row r="510" spans="1:48" x14ac:dyDescent="0.3">
      <c r="A510" t="s">
        <v>1772</v>
      </c>
      <c r="B510" t="s">
        <v>1773</v>
      </c>
      <c r="C510" t="s">
        <v>3185</v>
      </c>
      <c r="D510" t="s">
        <v>285</v>
      </c>
      <c r="E510">
        <v>4641.4930039999999</v>
      </c>
      <c r="F510">
        <v>278</v>
      </c>
      <c r="G510">
        <v>-7.1304822384051203</v>
      </c>
      <c r="H510">
        <f>(Table2[[#This Row],[1Y Return vs Nifty]]-AVERAGE(Table2[1Y Return vs Nifty]))/_xlfn.STDEV.P(Table2[1Y Return vs Nifty])</f>
        <v>-0.46313792071403354</v>
      </c>
      <c r="I510">
        <v>-5.64617655784979</v>
      </c>
      <c r="J510">
        <f>(Table2[[#This Row],[1M Return vs Nifty]]-AVERAGE(Table2[1M Return vs Nifty]))/_xlfn.STDEV.P(Table2[1M Return vs Nifty])</f>
        <v>-0.51421162223360983</v>
      </c>
      <c r="K510">
        <v>3.0420146455933299</v>
      </c>
      <c r="L510">
        <f>(Table2[[#This Row],[6M Return vs Nifty]]-AVERAGE(Table2[6M Return vs Nifty]))/_xlfn.STDEV.P(Table2[6M Return vs Nifty])</f>
        <v>-0.15503129880642946</v>
      </c>
      <c r="M510">
        <v>2.0857102041212401</v>
      </c>
      <c r="N510">
        <f>(Table2[[#This Row],[1W Return vs Nifty]]-AVERAGE(Table2[1W Return vs Nifty]))/_xlfn.STDEV.P(Table2[1W Return vs Nifty])</f>
        <v>1.676868756140875E-2</v>
      </c>
      <c r="O510">
        <v>268.51</v>
      </c>
      <c r="P510">
        <v>274.95748431988699</v>
      </c>
      <c r="Q510">
        <v>273.75881988638298</v>
      </c>
      <c r="R510">
        <v>67.194998161070203</v>
      </c>
      <c r="S510" s="1">
        <f>(Table2[[#This Row],[Close Price]]-Table2[[#This Row],[20D EMA]])/Table2[[#This Row],[20D EMA]]</f>
        <v>3.5343190197758036E-2</v>
      </c>
      <c r="T510" s="1">
        <f>(Table2[[#This Row],[Close Price]]-Table2[[#This Row],[50D EMA]])/Table2[[#This Row],[50D EMA]]</f>
        <v>1.106540412107253E-2</v>
      </c>
      <c r="U510" s="1">
        <f>(Table2[[#This Row],[Close Price]]-Table2[[#This Row],[200D EMA]])/Table2[[#This Row],[200D EMA]]</f>
        <v>1.5492396246364663E-2</v>
      </c>
      <c r="V510">
        <v>0.769229480005438</v>
      </c>
      <c r="W510">
        <v>273</v>
      </c>
      <c r="X510">
        <v>281.85000000000002</v>
      </c>
      <c r="Y510">
        <v>261.64999999999998</v>
      </c>
      <c r="Z510">
        <v>281.85000000000002</v>
      </c>
      <c r="AA510">
        <v>261.64999999999998</v>
      </c>
      <c r="AB510">
        <v>281.85000000000002</v>
      </c>
      <c r="AC510" s="1">
        <f>(Table2[[#This Row],[Close Price]]/Table2[[#This Row],[Day Low]])-1</f>
        <v>1.831501831501825E-2</v>
      </c>
      <c r="AD510" s="1">
        <f>(Table2[[#This Row],[Day High]]/Table2[[#This Row],[Close Price]])-1</f>
        <v>1.3848920863309466E-2</v>
      </c>
      <c r="AE510" s="1">
        <f>(Table2[[#This Row],[Close Price]]/Table2[[#This Row],[Current Week Low]])-1</f>
        <v>6.2488056564112382E-2</v>
      </c>
      <c r="AF510" s="1">
        <f>(Table2[[#This Row],[Current Week High]]/Table2[[#This Row],[Close Price]])-1</f>
        <v>1.3848920863309466E-2</v>
      </c>
      <c r="AG510" s="1">
        <f>(Table2[[#This Row],[Close Price]]/Table2[[#This Row],[Current Month Low]])-1</f>
        <v>6.2488056564112382E-2</v>
      </c>
      <c r="AH510" s="1">
        <f>(Table2[[#This Row],[Current Month High]]/Table2[[#This Row],[Close Price]])-1</f>
        <v>1.3848920863309466E-2</v>
      </c>
      <c r="AI510">
        <v>20.863309352517899</v>
      </c>
      <c r="AJ510">
        <v>27.552190869465399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0.04</v>
      </c>
      <c r="AM510" t="s">
        <v>3217</v>
      </c>
      <c r="AN510">
        <v>9.5399999999999991</v>
      </c>
      <c r="AO510" t="s">
        <v>3217</v>
      </c>
      <c r="AP510">
        <v>-5.7212653327800003E-3</v>
      </c>
      <c r="AQ510">
        <f>(Table2[[#This Row],[Sharpe Ratio]]-AVERAGE(Table2[Sharpe Ratio]))/_xlfn.STDEV.P(Table2[Sharpe Ratio])</f>
        <v>-0.76013365805851707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473</v>
      </c>
      <c r="AT510">
        <f>_xlfn.RANK.AVG(Table2[[#This Row],[6M Return vs Nifty Z-Score]],Table2[6M Return vs Nifty Z-Score])</f>
        <v>349</v>
      </c>
      <c r="AU510">
        <f>_xlfn.RANK.AVG(Table2[[#This Row],[Sharpe Ratio Z-Score]],Table2[Sharpe Ratio Z-Score])</f>
        <v>577</v>
      </c>
      <c r="AV510">
        <f>(Table2[[#This Row],[Rank 1Y]]+Table2[[#This Row],[Rank 6M]]+Table2[[#This Row],[Rank Sharpe]])/3</f>
        <v>466.33333333333331</v>
      </c>
    </row>
    <row r="511" spans="1:48" x14ac:dyDescent="0.3">
      <c r="A511" t="s">
        <v>1828</v>
      </c>
      <c r="B511" t="s">
        <v>1829</v>
      </c>
      <c r="C511" t="s">
        <v>3180</v>
      </c>
      <c r="D511" t="s">
        <v>902</v>
      </c>
      <c r="E511">
        <v>4387.6081930999999</v>
      </c>
      <c r="F511">
        <v>357.8</v>
      </c>
      <c r="G511">
        <v>-17.616388214884601</v>
      </c>
      <c r="H511">
        <f>(Table2[[#This Row],[1Y Return vs Nifty]]-AVERAGE(Table2[1Y Return vs Nifty]))/_xlfn.STDEV.P(Table2[1Y Return vs Nifty])</f>
        <v>-0.66784401428103102</v>
      </c>
      <c r="I511">
        <v>-8.1999181850270908</v>
      </c>
      <c r="J511">
        <f>(Table2[[#This Row],[1M Return vs Nifty]]-AVERAGE(Table2[1M Return vs Nifty]))/_xlfn.STDEV.P(Table2[1M Return vs Nifty])</f>
        <v>-0.78457134958450381</v>
      </c>
      <c r="K511">
        <v>15.9742100107061</v>
      </c>
      <c r="L511">
        <f>(Table2[[#This Row],[6M Return vs Nifty]]-AVERAGE(Table2[6M Return vs Nifty]))/_xlfn.STDEV.P(Table2[6M Return vs Nifty])</f>
        <v>0.24860828895116172</v>
      </c>
      <c r="M511">
        <v>4.9750287599798799</v>
      </c>
      <c r="N511">
        <f>(Table2[[#This Row],[1W Return vs Nifty]]-AVERAGE(Table2[1W Return vs Nifty]))/_xlfn.STDEV.P(Table2[1W Return vs Nifty])</f>
        <v>0.58668127770012535</v>
      </c>
      <c r="O511">
        <v>353.83</v>
      </c>
      <c r="P511">
        <v>365.201500197146</v>
      </c>
      <c r="Q511">
        <v>357.88129065382401</v>
      </c>
      <c r="R511">
        <v>61.965338379545003</v>
      </c>
      <c r="S511" s="1">
        <f>(Table2[[#This Row],[Close Price]]-Table2[[#This Row],[20D EMA]])/Table2[[#This Row],[20D EMA]]</f>
        <v>1.1220077438317913E-2</v>
      </c>
      <c r="T511" s="1">
        <f>(Table2[[#This Row],[Close Price]]-Table2[[#This Row],[50D EMA]])/Table2[[#This Row],[50D EMA]]</f>
        <v>-2.0266894284800187E-2</v>
      </c>
      <c r="U511" s="1">
        <f>(Table2[[#This Row],[Close Price]]-Table2[[#This Row],[200D EMA]])/Table2[[#This Row],[200D EMA]]</f>
        <v>-2.2714418425027544E-4</v>
      </c>
      <c r="V511">
        <v>0.65169746072030299</v>
      </c>
      <c r="W511">
        <v>350.85</v>
      </c>
      <c r="X511">
        <v>363.7</v>
      </c>
      <c r="Y511">
        <v>345.05</v>
      </c>
      <c r="Z511">
        <v>363.7</v>
      </c>
      <c r="AA511">
        <v>345.05</v>
      </c>
      <c r="AB511">
        <v>363.7</v>
      </c>
      <c r="AC511" s="1">
        <f>(Table2[[#This Row],[Close Price]]/Table2[[#This Row],[Day Low]])-1</f>
        <v>1.9809035200228031E-2</v>
      </c>
      <c r="AD511" s="1">
        <f>(Table2[[#This Row],[Day High]]/Table2[[#This Row],[Close Price]])-1</f>
        <v>1.6489659027389525E-2</v>
      </c>
      <c r="AE511" s="1">
        <f>(Table2[[#This Row],[Close Price]]/Table2[[#This Row],[Current Week Low]])-1</f>
        <v>3.6951166497608989E-2</v>
      </c>
      <c r="AF511" s="1">
        <f>(Table2[[#This Row],[Current Week High]]/Table2[[#This Row],[Close Price]])-1</f>
        <v>1.6489659027389525E-2</v>
      </c>
      <c r="AG511" s="1">
        <f>(Table2[[#This Row],[Close Price]]/Table2[[#This Row],[Current Month Low]])-1</f>
        <v>3.6951166497608989E-2</v>
      </c>
      <c r="AH511" s="1">
        <f>(Table2[[#This Row],[Current Month High]]/Table2[[#This Row],[Close Price]])-1</f>
        <v>1.6489659027389525E-2</v>
      </c>
      <c r="AI511">
        <v>25.740637227501299</v>
      </c>
      <c r="AJ511">
        <v>33.532375443179703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-0.03</v>
      </c>
      <c r="AM511" t="s">
        <v>3218</v>
      </c>
      <c r="AN511">
        <v>4.7699999999999996</v>
      </c>
      <c r="AO511" t="s">
        <v>3217</v>
      </c>
      <c r="AP511">
        <v>-3.3498084521181998E-2</v>
      </c>
      <c r="AQ511">
        <f>(Table2[[#This Row],[Sharpe Ratio]]-AVERAGE(Table2[Sharpe Ratio]))/_xlfn.STDEV.P(Table2[Sharpe Ratio])</f>
        <v>-1.0834396723242874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555</v>
      </c>
      <c r="AT511">
        <f>_xlfn.RANK.AVG(Table2[[#This Row],[6M Return vs Nifty Z-Score]],Table2[6M Return vs Nifty Z-Score])</f>
        <v>213</v>
      </c>
      <c r="AU511">
        <f>_xlfn.RANK.AVG(Table2[[#This Row],[Sharpe Ratio Z-Score]],Table2[Sharpe Ratio Z-Score])</f>
        <v>635</v>
      </c>
      <c r="AV511">
        <f>(Table2[[#This Row],[Rank 1Y]]+Table2[[#This Row],[Rank 6M]]+Table2[[#This Row],[Rank Sharpe]])/3</f>
        <v>467.66666666666669</v>
      </c>
    </row>
    <row r="512" spans="1:48" x14ac:dyDescent="0.3">
      <c r="A512" t="s">
        <v>380</v>
      </c>
      <c r="B512" t="s">
        <v>381</v>
      </c>
      <c r="C512" t="s">
        <v>3176</v>
      </c>
      <c r="D512" t="s">
        <v>111</v>
      </c>
      <c r="E512">
        <v>62873.088865279999</v>
      </c>
      <c r="F512">
        <v>1350.4</v>
      </c>
      <c r="G512">
        <v>-3.9739117780380502</v>
      </c>
      <c r="H512">
        <f>(Table2[[#This Row],[1Y Return vs Nifty]]-AVERAGE(Table2[1Y Return vs Nifty]))/_xlfn.STDEV.P(Table2[1Y Return vs Nifty])</f>
        <v>-0.40151528081433208</v>
      </c>
      <c r="I512">
        <v>-6.1315069798890702</v>
      </c>
      <c r="J512">
        <f>(Table2[[#This Row],[1M Return vs Nifty]]-AVERAGE(Table2[1M Return vs Nifty]))/_xlfn.STDEV.P(Table2[1M Return vs Nifty])</f>
        <v>-0.56559262302916302</v>
      </c>
      <c r="K512">
        <v>-21.1621466554801</v>
      </c>
      <c r="L512">
        <f>(Table2[[#This Row],[6M Return vs Nifty]]-AVERAGE(Table2[6M Return vs Nifty]))/_xlfn.STDEV.P(Table2[6M Return vs Nifty])</f>
        <v>-0.91049140544380924</v>
      </c>
      <c r="M512">
        <v>0.63275281556927199</v>
      </c>
      <c r="N512">
        <f>(Table2[[#This Row],[1W Return vs Nifty]]-AVERAGE(Table2[1W Return vs Nifty]))/_xlfn.STDEV.P(Table2[1W Return vs Nifty])</f>
        <v>-0.26982439404663755</v>
      </c>
      <c r="O512">
        <v>1356.13</v>
      </c>
      <c r="P512">
        <v>1417.1287347652799</v>
      </c>
      <c r="Q512">
        <v>1413.4181716611599</v>
      </c>
      <c r="R512">
        <v>54.300924603544203</v>
      </c>
      <c r="S512" s="1">
        <f>(Table2[[#This Row],[Close Price]]-Table2[[#This Row],[20D EMA]])/Table2[[#This Row],[20D EMA]]</f>
        <v>-4.2252586403958457E-3</v>
      </c>
      <c r="T512" s="1">
        <f>(Table2[[#This Row],[Close Price]]-Table2[[#This Row],[50D EMA]])/Table2[[#This Row],[50D EMA]]</f>
        <v>-4.7087278049112544E-2</v>
      </c>
      <c r="U512" s="1">
        <f>(Table2[[#This Row],[Close Price]]-Table2[[#This Row],[200D EMA]])/Table2[[#This Row],[200D EMA]]</f>
        <v>-4.4585652657271234E-2</v>
      </c>
      <c r="V512">
        <v>0.86387301549899298</v>
      </c>
      <c r="W512">
        <v>1338.1</v>
      </c>
      <c r="X512">
        <v>1355.95</v>
      </c>
      <c r="Y512">
        <v>1305.3499999999999</v>
      </c>
      <c r="Z512">
        <v>1355.95</v>
      </c>
      <c r="AA512">
        <v>1305.3499999999999</v>
      </c>
      <c r="AB512">
        <v>1355.95</v>
      </c>
      <c r="AC512" s="1">
        <f>(Table2[[#This Row],[Close Price]]/Table2[[#This Row],[Day Low]])-1</f>
        <v>9.1921381062702867E-3</v>
      </c>
      <c r="AD512" s="1">
        <f>(Table2[[#This Row],[Day High]]/Table2[[#This Row],[Close Price]])-1</f>
        <v>4.1098933649288405E-3</v>
      </c>
      <c r="AE512" s="1">
        <f>(Table2[[#This Row],[Close Price]]/Table2[[#This Row],[Current Week Low]])-1</f>
        <v>3.45118167541274E-2</v>
      </c>
      <c r="AF512" s="1">
        <f>(Table2[[#This Row],[Current Week High]]/Table2[[#This Row],[Close Price]])-1</f>
        <v>4.1098933649288405E-3</v>
      </c>
      <c r="AG512" s="1">
        <f>(Table2[[#This Row],[Close Price]]/Table2[[#This Row],[Current Month Low]])-1</f>
        <v>3.45118167541274E-2</v>
      </c>
      <c r="AH512" s="1">
        <f>(Table2[[#This Row],[Current Month High]]/Table2[[#This Row],[Close Price]])-1</f>
        <v>4.1098933649288405E-3</v>
      </c>
      <c r="AI512">
        <v>33.627073459715596</v>
      </c>
      <c r="AJ512">
        <v>27.0366886171213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-0.08</v>
      </c>
      <c r="AM512" t="s">
        <v>3218</v>
      </c>
      <c r="AN512">
        <v>2.19</v>
      </c>
      <c r="AO512" t="s">
        <v>3217</v>
      </c>
      <c r="AP512">
        <v>7.3703874949377995E-2</v>
      </c>
      <c r="AQ512">
        <f>(Table2[[#This Row],[Sharpe Ratio]]-AVERAGE(Table2[Sharpe Ratio]))/_xlfn.STDEV.P(Table2[Sharpe Ratio])</f>
        <v>0.16432876375276381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448</v>
      </c>
      <c r="AT512">
        <f>_xlfn.RANK.AVG(Table2[[#This Row],[6M Return vs Nifty Z-Score]],Table2[6M Return vs Nifty Z-Score])</f>
        <v>651</v>
      </c>
      <c r="AU512">
        <f>_xlfn.RANK.AVG(Table2[[#This Row],[Sharpe Ratio Z-Score]],Table2[Sharpe Ratio Z-Score])</f>
        <v>306</v>
      </c>
      <c r="AV512">
        <f>(Table2[[#This Row],[Rank 1Y]]+Table2[[#This Row],[Rank 6M]]+Table2[[#This Row],[Rank Sharpe]])/3</f>
        <v>468.33333333333331</v>
      </c>
    </row>
    <row r="513" spans="1:48" x14ac:dyDescent="0.3">
      <c r="A513" t="s">
        <v>965</v>
      </c>
      <c r="B513" t="s">
        <v>966</v>
      </c>
      <c r="C513" t="s">
        <v>3171</v>
      </c>
      <c r="D513" t="s">
        <v>967</v>
      </c>
      <c r="E513">
        <v>15837.354159250001</v>
      </c>
      <c r="F513">
        <v>178.1</v>
      </c>
      <c r="G513">
        <v>2.20057155036094</v>
      </c>
      <c r="H513">
        <f>(Table2[[#This Row],[1Y Return vs Nifty]]-AVERAGE(Table2[1Y Return vs Nifty]))/_xlfn.STDEV.P(Table2[1Y Return vs Nifty])</f>
        <v>-0.28097687766764773</v>
      </c>
      <c r="I513">
        <v>1.51918675683322E-2</v>
      </c>
      <c r="J513">
        <f>(Table2[[#This Row],[1M Return vs Nifty]]-AVERAGE(Table2[1M Return vs Nifty]))/_xlfn.STDEV.P(Table2[1M Return vs Nifty])</f>
        <v>8.5146593037686485E-2</v>
      </c>
      <c r="K513">
        <v>7.7351937177577499</v>
      </c>
      <c r="L513">
        <f>(Table2[[#This Row],[6M Return vs Nifty]]-AVERAGE(Table2[6M Return vs Nifty]))/_xlfn.STDEV.P(Table2[6M Return vs Nifty])</f>
        <v>-8.5478277113822023E-3</v>
      </c>
      <c r="M513">
        <v>6.2966090317831203</v>
      </c>
      <c r="N513">
        <f>(Table2[[#This Row],[1W Return vs Nifty]]-AVERAGE(Table2[1W Return vs Nifty]))/_xlfn.STDEV.P(Table2[1W Return vs Nifty])</f>
        <v>0.8473604728869587</v>
      </c>
      <c r="O513">
        <v>172.92</v>
      </c>
      <c r="P513">
        <v>180.80052620948501</v>
      </c>
      <c r="Q513">
        <v>175.58653359309599</v>
      </c>
      <c r="R513">
        <v>72.739980203351095</v>
      </c>
      <c r="S513" s="1">
        <f>(Table2[[#This Row],[Close Price]]-Table2[[#This Row],[20D EMA]])/Table2[[#This Row],[20D EMA]]</f>
        <v>2.9956049040018546E-2</v>
      </c>
      <c r="T513" s="1">
        <f>(Table2[[#This Row],[Close Price]]-Table2[[#This Row],[50D EMA]])/Table2[[#This Row],[50D EMA]]</f>
        <v>-1.4936495297342485E-2</v>
      </c>
      <c r="U513" s="1">
        <f>(Table2[[#This Row],[Close Price]]-Table2[[#This Row],[200D EMA]])/Table2[[#This Row],[200D EMA]]</f>
        <v>1.4314687780833496E-2</v>
      </c>
      <c r="V513">
        <v>0.33895190375114598</v>
      </c>
      <c r="W513">
        <v>177.74</v>
      </c>
      <c r="X513">
        <v>180.48</v>
      </c>
      <c r="Y513">
        <v>173.68</v>
      </c>
      <c r="Z513">
        <v>180.48</v>
      </c>
      <c r="AA513">
        <v>173.68</v>
      </c>
      <c r="AB513">
        <v>180.48</v>
      </c>
      <c r="AC513" s="1">
        <f>(Table2[[#This Row],[Close Price]]/Table2[[#This Row],[Day Low]])-1</f>
        <v>2.0254304039608595E-3</v>
      </c>
      <c r="AD513" s="1">
        <f>(Table2[[#This Row],[Day High]]/Table2[[#This Row],[Close Price]])-1</f>
        <v>1.3363279056709754E-2</v>
      </c>
      <c r="AE513" s="1">
        <f>(Table2[[#This Row],[Close Price]]/Table2[[#This Row],[Current Week Low]])-1</f>
        <v>2.5449101796407136E-2</v>
      </c>
      <c r="AF513" s="1">
        <f>(Table2[[#This Row],[Current Week High]]/Table2[[#This Row],[Close Price]])-1</f>
        <v>1.3363279056709754E-2</v>
      </c>
      <c r="AG513" s="1">
        <f>(Table2[[#This Row],[Close Price]]/Table2[[#This Row],[Current Month Low]])-1</f>
        <v>2.5449101796407136E-2</v>
      </c>
      <c r="AH513" s="1">
        <f>(Table2[[#This Row],[Current Month High]]/Table2[[#This Row],[Close Price]])-1</f>
        <v>1.3363279056709754E-2</v>
      </c>
      <c r="AI513">
        <v>37.2262773722627</v>
      </c>
      <c r="AJ513">
        <v>36.789554531489998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-0.08</v>
      </c>
      <c r="AM513" t="s">
        <v>3218</v>
      </c>
      <c r="AN513">
        <v>9.4499999999999993</v>
      </c>
      <c r="AO513" t="s">
        <v>3217</v>
      </c>
      <c r="AP513">
        <v>-9.0326837136469995E-2</v>
      </c>
      <c r="AQ513">
        <f>(Table2[[#This Row],[Sharpe Ratio]]-AVERAGE(Table2[Sharpe Ratio]))/_xlfn.STDEV.P(Table2[Sharpe Ratio])</f>
        <v>-1.744893288705812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404</v>
      </c>
      <c r="AT513">
        <f>_xlfn.RANK.AVG(Table2[[#This Row],[6M Return vs Nifty Z-Score]],Table2[6M Return vs Nifty Z-Score])</f>
        <v>295</v>
      </c>
      <c r="AU513">
        <f>_xlfn.RANK.AVG(Table2[[#This Row],[Sharpe Ratio Z-Score]],Table2[Sharpe Ratio Z-Score])</f>
        <v>706</v>
      </c>
      <c r="AV513">
        <f>(Table2[[#This Row],[Rank 1Y]]+Table2[[#This Row],[Rank 6M]]+Table2[[#This Row],[Rank Sharpe]])/3</f>
        <v>468.33333333333331</v>
      </c>
    </row>
    <row r="514" spans="1:48" x14ac:dyDescent="0.3">
      <c r="A514" t="s">
        <v>1237</v>
      </c>
      <c r="B514" t="s">
        <v>1238</v>
      </c>
      <c r="C514" t="s">
        <v>3178</v>
      </c>
      <c r="D514" t="s">
        <v>69</v>
      </c>
      <c r="E514">
        <v>9763.0853760199898</v>
      </c>
      <c r="F514">
        <v>829.7</v>
      </c>
      <c r="G514">
        <v>-20.172775079457899</v>
      </c>
      <c r="H514">
        <f>(Table2[[#This Row],[1Y Return vs Nifty]]-AVERAGE(Table2[1Y Return vs Nifty]))/_xlfn.STDEV.P(Table2[1Y Return vs Nifty])</f>
        <v>-0.71774985645304712</v>
      </c>
      <c r="I514">
        <v>-3.52594613116774</v>
      </c>
      <c r="J514">
        <f>(Table2[[#This Row],[1M Return vs Nifty]]-AVERAGE(Table2[1M Return vs Nifty]))/_xlfn.STDEV.P(Table2[1M Return vs Nifty])</f>
        <v>-0.28974689409569526</v>
      </c>
      <c r="K514">
        <v>0.59874725393597605</v>
      </c>
      <c r="L514">
        <f>(Table2[[#This Row],[6M Return vs Nifty]]-AVERAGE(Table2[6M Return vs Nifty]))/_xlfn.STDEV.P(Table2[6M Return vs Nifty])</f>
        <v>-0.23129054287960621</v>
      </c>
      <c r="M514">
        <v>4.8792206133242697</v>
      </c>
      <c r="N514">
        <f>(Table2[[#This Row],[1W Return vs Nifty]]-AVERAGE(Table2[1W Return vs Nifty]))/_xlfn.STDEV.P(Table2[1W Return vs Nifty])</f>
        <v>0.56778330298350144</v>
      </c>
      <c r="O514">
        <v>776.24</v>
      </c>
      <c r="P514">
        <v>782.74490196285399</v>
      </c>
      <c r="Q514">
        <v>801.24061647064696</v>
      </c>
      <c r="R514">
        <v>77.502736077734099</v>
      </c>
      <c r="S514" s="1">
        <f>(Table2[[#This Row],[Close Price]]-Table2[[#This Row],[20D EMA]])/Table2[[#This Row],[20D EMA]]</f>
        <v>6.8870452437390539E-2</v>
      </c>
      <c r="T514" s="1">
        <f>(Table2[[#This Row],[Close Price]]-Table2[[#This Row],[50D EMA]])/Table2[[#This Row],[50D EMA]]</f>
        <v>5.9987740475088223E-2</v>
      </c>
      <c r="U514" s="1">
        <f>(Table2[[#This Row],[Close Price]]-Table2[[#This Row],[200D EMA]])/Table2[[#This Row],[200D EMA]]</f>
        <v>3.5519147362639579E-2</v>
      </c>
      <c r="V514">
        <v>0.75437952004358499</v>
      </c>
      <c r="W514">
        <v>810.8</v>
      </c>
      <c r="X514">
        <v>836.5</v>
      </c>
      <c r="Y514">
        <v>774</v>
      </c>
      <c r="Z514">
        <v>836.5</v>
      </c>
      <c r="AA514">
        <v>774</v>
      </c>
      <c r="AB514">
        <v>836.5</v>
      </c>
      <c r="AC514" s="1">
        <f>(Table2[[#This Row],[Close Price]]/Table2[[#This Row],[Day Low]])-1</f>
        <v>2.3310310804144141E-2</v>
      </c>
      <c r="AD514" s="1">
        <f>(Table2[[#This Row],[Day High]]/Table2[[#This Row],[Close Price]])-1</f>
        <v>8.1957333976134805E-3</v>
      </c>
      <c r="AE514" s="1">
        <f>(Table2[[#This Row],[Close Price]]/Table2[[#This Row],[Current Week Low]])-1</f>
        <v>7.1963824289405842E-2</v>
      </c>
      <c r="AF514" s="1">
        <f>(Table2[[#This Row],[Current Week High]]/Table2[[#This Row],[Close Price]])-1</f>
        <v>8.1957333976134805E-3</v>
      </c>
      <c r="AG514" s="1">
        <f>(Table2[[#This Row],[Close Price]]/Table2[[#This Row],[Current Month Low]])-1</f>
        <v>7.1963824289405842E-2</v>
      </c>
      <c r="AH514" s="1">
        <f>(Table2[[#This Row],[Current Month High]]/Table2[[#This Row],[Close Price]])-1</f>
        <v>8.1957333976134805E-3</v>
      </c>
      <c r="AI514">
        <v>20.513438592262201</v>
      </c>
      <c r="AJ514">
        <v>21.044569261069299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0.09</v>
      </c>
      <c r="AM514" t="s">
        <v>3217</v>
      </c>
      <c r="AN514">
        <v>16.96</v>
      </c>
      <c r="AO514" t="s">
        <v>3217</v>
      </c>
      <c r="AP514">
        <v>2.1506061326603002E-2</v>
      </c>
      <c r="AQ514">
        <f>(Table2[[#This Row],[Sharpe Ratio]]-AVERAGE(Table2[Sharpe Ratio]))/_xlfn.STDEV.P(Table2[Sharpe Ratio])</f>
        <v>-0.44322341712521435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571</v>
      </c>
      <c r="AT514">
        <f>_xlfn.RANK.AVG(Table2[[#This Row],[6M Return vs Nifty Z-Score]],Table2[6M Return vs Nifty Z-Score])</f>
        <v>378</v>
      </c>
      <c r="AU514">
        <f>_xlfn.RANK.AVG(Table2[[#This Row],[Sharpe Ratio Z-Score]],Table2[Sharpe Ratio Z-Score])</f>
        <v>458</v>
      </c>
      <c r="AV514">
        <f>(Table2[[#This Row],[Rank 1Y]]+Table2[[#This Row],[Rank 6M]]+Table2[[#This Row],[Rank Sharpe]])/3</f>
        <v>469</v>
      </c>
    </row>
    <row r="515" spans="1:48" x14ac:dyDescent="0.3">
      <c r="A515" t="s">
        <v>1716</v>
      </c>
      <c r="B515" t="s">
        <v>1717</v>
      </c>
      <c r="C515" t="s">
        <v>3182</v>
      </c>
      <c r="D515" t="s">
        <v>136</v>
      </c>
      <c r="E515">
        <v>5118.8850000000002</v>
      </c>
      <c r="F515">
        <v>179.61</v>
      </c>
      <c r="G515">
        <v>9.5771718683921403</v>
      </c>
      <c r="H515">
        <f>(Table2[[#This Row],[1Y Return vs Nifty]]-AVERAGE(Table2[1Y Return vs Nifty]))/_xlfn.STDEV.P(Table2[1Y Return vs Nifty])</f>
        <v>-0.13697071946860051</v>
      </c>
      <c r="I515">
        <v>-5.5876431372474</v>
      </c>
      <c r="J515">
        <f>(Table2[[#This Row],[1M Return vs Nifty]]-AVERAGE(Table2[1M Return vs Nifty]))/_xlfn.STDEV.P(Table2[1M Return vs Nifty])</f>
        <v>-0.50801480127624898</v>
      </c>
      <c r="K515">
        <v>-16.8687493196453</v>
      </c>
      <c r="L515">
        <f>(Table2[[#This Row],[6M Return vs Nifty]]-AVERAGE(Table2[6M Return vs Nifty]))/_xlfn.STDEV.P(Table2[6M Return vs Nifty])</f>
        <v>-0.77648591899786679</v>
      </c>
      <c r="M515">
        <v>4.1507863357374397</v>
      </c>
      <c r="N515">
        <f>(Table2[[#This Row],[1W Return vs Nifty]]-AVERAGE(Table2[1W Return vs Nifty]))/_xlfn.STDEV.P(Table2[1W Return vs Nifty])</f>
        <v>0.42410102709060882</v>
      </c>
      <c r="O515">
        <v>172.28</v>
      </c>
      <c r="P515">
        <v>179.393400431971</v>
      </c>
      <c r="Q515">
        <v>185.10396765472001</v>
      </c>
      <c r="R515">
        <v>71.344079867161099</v>
      </c>
      <c r="S515" s="1">
        <f>(Table2[[#This Row],[Close Price]]-Table2[[#This Row],[20D EMA]])/Table2[[#This Row],[20D EMA]]</f>
        <v>4.2547016484792269E-2</v>
      </c>
      <c r="T515" s="1">
        <f>(Table2[[#This Row],[Close Price]]-Table2[[#This Row],[50D EMA]])/Table2[[#This Row],[50D EMA]]</f>
        <v>1.2073998681526143E-3</v>
      </c>
      <c r="U515" s="1">
        <f>(Table2[[#This Row],[Close Price]]-Table2[[#This Row],[200D EMA]])/Table2[[#This Row],[200D EMA]]</f>
        <v>-2.9680442425567333E-2</v>
      </c>
      <c r="V515">
        <v>1.18398719270231</v>
      </c>
      <c r="W515">
        <v>174.01</v>
      </c>
      <c r="X515">
        <v>182.49</v>
      </c>
      <c r="Y515">
        <v>171.41</v>
      </c>
      <c r="Z515">
        <v>182.49</v>
      </c>
      <c r="AA515">
        <v>171.41</v>
      </c>
      <c r="AB515">
        <v>182.49</v>
      </c>
      <c r="AC515" s="1">
        <f>(Table2[[#This Row],[Close Price]]/Table2[[#This Row],[Day Low]])-1</f>
        <v>3.2182058502385091E-2</v>
      </c>
      <c r="AD515" s="1">
        <f>(Table2[[#This Row],[Day High]]/Table2[[#This Row],[Close Price]])-1</f>
        <v>1.6034741940871955E-2</v>
      </c>
      <c r="AE515" s="1">
        <f>(Table2[[#This Row],[Close Price]]/Table2[[#This Row],[Current Week Low]])-1</f>
        <v>4.7838515839216056E-2</v>
      </c>
      <c r="AF515" s="1">
        <f>(Table2[[#This Row],[Current Week High]]/Table2[[#This Row],[Close Price]])-1</f>
        <v>1.6034741940871955E-2</v>
      </c>
      <c r="AG515" s="1">
        <f>(Table2[[#This Row],[Close Price]]/Table2[[#This Row],[Current Month Low]])-1</f>
        <v>4.7838515839216056E-2</v>
      </c>
      <c r="AH515" s="1">
        <f>(Table2[[#This Row],[Current Month High]]/Table2[[#This Row],[Close Price]])-1</f>
        <v>1.6034741940871955E-2</v>
      </c>
      <c r="AI515">
        <v>47.514058237291799</v>
      </c>
      <c r="AJ515">
        <v>32.847633136094601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-0.09</v>
      </c>
      <c r="AM515" t="s">
        <v>3218</v>
      </c>
      <c r="AN515">
        <v>8.7200000000000006</v>
      </c>
      <c r="AO515" t="s">
        <v>3217</v>
      </c>
      <c r="AP515">
        <v>2.1243881298979E-2</v>
      </c>
      <c r="AQ515">
        <f>(Table2[[#This Row],[Sharpe Ratio]]-AVERAGE(Table2[Sharpe Ratio]))/_xlfn.STDEV.P(Table2[Sharpe Ratio])</f>
        <v>-0.44627504010537894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350</v>
      </c>
      <c r="AT515">
        <f>_xlfn.RANK.AVG(Table2[[#This Row],[6M Return vs Nifty Z-Score]],Table2[6M Return vs Nifty Z-Score])</f>
        <v>597</v>
      </c>
      <c r="AU515">
        <f>_xlfn.RANK.AVG(Table2[[#This Row],[Sharpe Ratio Z-Score]],Table2[Sharpe Ratio Z-Score])</f>
        <v>460</v>
      </c>
      <c r="AV515">
        <f>(Table2[[#This Row],[Rank 1Y]]+Table2[[#This Row],[Rank 6M]]+Table2[[#This Row],[Rank Sharpe]])/3</f>
        <v>469</v>
      </c>
    </row>
    <row r="516" spans="1:48" x14ac:dyDescent="0.3">
      <c r="A516" t="s">
        <v>540</v>
      </c>
      <c r="B516" t="s">
        <v>541</v>
      </c>
      <c r="C516" t="s">
        <v>3179</v>
      </c>
      <c r="D516" t="s">
        <v>542</v>
      </c>
      <c r="E516">
        <v>38680.751542350001</v>
      </c>
      <c r="F516">
        <v>3517.05</v>
      </c>
      <c r="G516">
        <v>-11.223296785366699</v>
      </c>
      <c r="H516">
        <f>(Table2[[#This Row],[1Y Return vs Nifty]]-AVERAGE(Table2[1Y Return vs Nifty]))/_xlfn.STDEV.P(Table2[1Y Return vs Nifty])</f>
        <v>-0.54303793884141094</v>
      </c>
      <c r="I516">
        <v>-7.5246997408541896</v>
      </c>
      <c r="J516">
        <f>(Table2[[#This Row],[1M Return vs Nifty]]-AVERAGE(Table2[1M Return vs Nifty]))/_xlfn.STDEV.P(Table2[1M Return vs Nifty])</f>
        <v>-0.71308726813862222</v>
      </c>
      <c r="K516">
        <v>-14.724729256646199</v>
      </c>
      <c r="L516">
        <f>(Table2[[#This Row],[6M Return vs Nifty]]-AVERAGE(Table2[6M Return vs Nifty]))/_xlfn.STDEV.P(Table2[6M Return vs Nifty])</f>
        <v>-0.70956678037214005</v>
      </c>
      <c r="M516">
        <v>-3.84337106561419</v>
      </c>
      <c r="N516">
        <f>(Table2[[#This Row],[1W Return vs Nifty]]-AVERAGE(Table2[1W Return vs Nifty]))/_xlfn.STDEV.P(Table2[1W Return vs Nifty])</f>
        <v>-1.1527313167652828</v>
      </c>
      <c r="O516">
        <v>3580.51</v>
      </c>
      <c r="P516">
        <v>3689.2414558536102</v>
      </c>
      <c r="Q516">
        <v>3602.34889603496</v>
      </c>
      <c r="R516">
        <v>42.6187329664617</v>
      </c>
      <c r="S516" s="1">
        <f>(Table2[[#This Row],[Close Price]]-Table2[[#This Row],[20D EMA]])/Table2[[#This Row],[20D EMA]]</f>
        <v>-1.7723732094031306E-2</v>
      </c>
      <c r="T516" s="1">
        <f>(Table2[[#This Row],[Close Price]]-Table2[[#This Row],[50D EMA]])/Table2[[#This Row],[50D EMA]]</f>
        <v>-4.6673945827101923E-2</v>
      </c>
      <c r="U516" s="1">
        <f>(Table2[[#This Row],[Close Price]]-Table2[[#This Row],[200D EMA]])/Table2[[#This Row],[200D EMA]]</f>
        <v>-2.3678688127306825E-2</v>
      </c>
      <c r="V516">
        <v>0.51594718144778395</v>
      </c>
      <c r="W516">
        <v>3506.05</v>
      </c>
      <c r="X516">
        <v>3561.35</v>
      </c>
      <c r="Y516">
        <v>3430.6</v>
      </c>
      <c r="Z516">
        <v>3561.35</v>
      </c>
      <c r="AA516">
        <v>3430.6</v>
      </c>
      <c r="AB516">
        <v>3561.35</v>
      </c>
      <c r="AC516" s="1">
        <f>(Table2[[#This Row],[Close Price]]/Table2[[#This Row],[Day Low]])-1</f>
        <v>3.1374338643201938E-3</v>
      </c>
      <c r="AD516" s="1">
        <f>(Table2[[#This Row],[Day High]]/Table2[[#This Row],[Close Price]])-1</f>
        <v>1.2595783398018146E-2</v>
      </c>
      <c r="AE516" s="1">
        <f>(Table2[[#This Row],[Close Price]]/Table2[[#This Row],[Current Week Low]])-1</f>
        <v>2.5199673526496991E-2</v>
      </c>
      <c r="AF516" s="1">
        <f>(Table2[[#This Row],[Current Week High]]/Table2[[#This Row],[Close Price]])-1</f>
        <v>1.2595783398018146E-2</v>
      </c>
      <c r="AG516" s="1">
        <f>(Table2[[#This Row],[Close Price]]/Table2[[#This Row],[Current Month Low]])-1</f>
        <v>2.5199673526496991E-2</v>
      </c>
      <c r="AH516" s="1">
        <f>(Table2[[#This Row],[Current Month High]]/Table2[[#This Row],[Close Price]])-1</f>
        <v>1.2595783398018146E-2</v>
      </c>
      <c r="AI516">
        <v>25.673504783838698</v>
      </c>
      <c r="AJ516">
        <v>32.7990484821024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0.01</v>
      </c>
      <c r="AM516" t="s">
        <v>3217</v>
      </c>
      <c r="AN516">
        <v>0.62</v>
      </c>
      <c r="AO516" t="s">
        <v>3217</v>
      </c>
      <c r="AP516">
        <v>7.0108307210843004E-2</v>
      </c>
      <c r="AQ516">
        <f>(Table2[[#This Row],[Sharpe Ratio]]-AVERAGE(Table2[Sharpe Ratio]))/_xlfn.STDEV.P(Table2[Sharpe Ratio])</f>
        <v>0.12247844724662775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506</v>
      </c>
      <c r="AT516">
        <f>_xlfn.RANK.AVG(Table2[[#This Row],[6M Return vs Nifty Z-Score]],Table2[6M Return vs Nifty Z-Score])</f>
        <v>578</v>
      </c>
      <c r="AU516">
        <f>_xlfn.RANK.AVG(Table2[[#This Row],[Sharpe Ratio Z-Score]],Table2[Sharpe Ratio Z-Score])</f>
        <v>324</v>
      </c>
      <c r="AV516">
        <f>(Table2[[#This Row],[Rank 1Y]]+Table2[[#This Row],[Rank 6M]]+Table2[[#This Row],[Rank Sharpe]])/3</f>
        <v>469.33333333333331</v>
      </c>
    </row>
    <row r="517" spans="1:48" x14ac:dyDescent="0.3">
      <c r="A517" t="s">
        <v>255</v>
      </c>
      <c r="B517" t="s">
        <v>256</v>
      </c>
      <c r="C517" t="s">
        <v>3175</v>
      </c>
      <c r="D517" t="s">
        <v>51</v>
      </c>
      <c r="E517">
        <v>102009.7043595</v>
      </c>
      <c r="F517">
        <v>1224.5</v>
      </c>
      <c r="G517">
        <v>-14.302114669828001</v>
      </c>
      <c r="H517">
        <f>(Table2[[#This Row],[1Y Return vs Nifty]]-AVERAGE(Table2[1Y Return vs Nifty]))/_xlfn.STDEV.P(Table2[1Y Return vs Nifty])</f>
        <v>-0.60314269119623609</v>
      </c>
      <c r="I517">
        <v>-3.5796829989819399</v>
      </c>
      <c r="J517">
        <f>(Table2[[#This Row],[1M Return vs Nifty]]-AVERAGE(Table2[1M Return vs Nifty]))/_xlfn.STDEV.P(Table2[1M Return vs Nifty])</f>
        <v>-0.29543591321036444</v>
      </c>
      <c r="K517">
        <v>0.735971907886383</v>
      </c>
      <c r="L517">
        <f>(Table2[[#This Row],[6M Return vs Nifty]]-AVERAGE(Table2[6M Return vs Nifty]))/_xlfn.STDEV.P(Table2[6M Return vs Nifty])</f>
        <v>-0.22700748797771811</v>
      </c>
      <c r="M517">
        <v>9.4546922976303099E-2</v>
      </c>
      <c r="N517">
        <f>(Table2[[#This Row],[1W Return vs Nifty]]-AVERAGE(Table2[1W Return vs Nifty]))/_xlfn.STDEV.P(Table2[1W Return vs Nifty])</f>
        <v>-0.37598448278231023</v>
      </c>
      <c r="O517">
        <v>1233.23</v>
      </c>
      <c r="P517">
        <v>1271.27315317336</v>
      </c>
      <c r="Q517">
        <v>1260.96929741791</v>
      </c>
      <c r="R517">
        <v>51.244119608650401</v>
      </c>
      <c r="S517" s="1">
        <f>(Table2[[#This Row],[Close Price]]-Table2[[#This Row],[20D EMA]])/Table2[[#This Row],[20D EMA]]</f>
        <v>-7.0789714813944016E-3</v>
      </c>
      <c r="T517" s="1">
        <f>(Table2[[#This Row],[Close Price]]-Table2[[#This Row],[50D EMA]])/Table2[[#This Row],[50D EMA]]</f>
        <v>-3.6792370747863727E-2</v>
      </c>
      <c r="U517" s="1">
        <f>(Table2[[#This Row],[Close Price]]-Table2[[#This Row],[200D EMA]])/Table2[[#This Row],[200D EMA]]</f>
        <v>-2.89216378960124E-2</v>
      </c>
      <c r="V517">
        <v>1.0905845123877</v>
      </c>
      <c r="W517">
        <v>1217.55</v>
      </c>
      <c r="X517">
        <v>1229</v>
      </c>
      <c r="Y517">
        <v>1202.3</v>
      </c>
      <c r="Z517">
        <v>1229</v>
      </c>
      <c r="AA517">
        <v>1202.3</v>
      </c>
      <c r="AB517">
        <v>1229</v>
      </c>
      <c r="AC517" s="1">
        <f>(Table2[[#This Row],[Close Price]]/Table2[[#This Row],[Day Low]])-1</f>
        <v>5.7081844688102734E-3</v>
      </c>
      <c r="AD517" s="1">
        <f>(Table2[[#This Row],[Day High]]/Table2[[#This Row],[Close Price]])-1</f>
        <v>3.6749693752551327E-3</v>
      </c>
      <c r="AE517" s="1">
        <f>(Table2[[#This Row],[Close Price]]/Table2[[#This Row],[Current Week Low]])-1</f>
        <v>1.8464609498461293E-2</v>
      </c>
      <c r="AF517" s="1">
        <f>(Table2[[#This Row],[Current Week High]]/Table2[[#This Row],[Close Price]])-1</f>
        <v>3.6749693752551327E-3</v>
      </c>
      <c r="AG517" s="1">
        <f>(Table2[[#This Row],[Close Price]]/Table2[[#This Row],[Current Month Low]])-1</f>
        <v>1.8464609498461293E-2</v>
      </c>
      <c r="AH517" s="1">
        <f>(Table2[[#This Row],[Current Month High]]/Table2[[#This Row],[Close Price]])-1</f>
        <v>3.6749693752551327E-3</v>
      </c>
      <c r="AI517">
        <v>16.087382605144899</v>
      </c>
      <c r="AJ517">
        <v>14.013035381750401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-0.04</v>
      </c>
      <c r="AM517" t="s">
        <v>3218</v>
      </c>
      <c r="AN517">
        <v>-1.65</v>
      </c>
      <c r="AO517" t="s">
        <v>3218</v>
      </c>
      <c r="AP517">
        <v>4.4850271796619996E-3</v>
      </c>
      <c r="AQ517">
        <f>(Table2[[#This Row],[Sharpe Ratio]]-AVERAGE(Table2[Sharpe Ratio]))/_xlfn.STDEV.P(Table2[Sharpe Ratio])</f>
        <v>-0.64133835143082429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532</v>
      </c>
      <c r="AT517">
        <f>_xlfn.RANK.AVG(Table2[[#This Row],[6M Return vs Nifty Z-Score]],Table2[6M Return vs Nifty Z-Score])</f>
        <v>374</v>
      </c>
      <c r="AU517">
        <f>_xlfn.RANK.AVG(Table2[[#This Row],[Sharpe Ratio Z-Score]],Table2[Sharpe Ratio Z-Score])</f>
        <v>506</v>
      </c>
      <c r="AV517">
        <f>(Table2[[#This Row],[Rank 1Y]]+Table2[[#This Row],[Rank 6M]]+Table2[[#This Row],[Rank Sharpe]])/3</f>
        <v>470.66666666666669</v>
      </c>
    </row>
    <row r="518" spans="1:48" x14ac:dyDescent="0.3">
      <c r="A518" t="s">
        <v>1029</v>
      </c>
      <c r="B518" t="s">
        <v>1030</v>
      </c>
      <c r="C518" t="s">
        <v>3174</v>
      </c>
      <c r="D518" t="s">
        <v>404</v>
      </c>
      <c r="E518">
        <v>13759.686049620001</v>
      </c>
      <c r="F518">
        <v>281.25</v>
      </c>
      <c r="G518">
        <v>-3.3841459085079899</v>
      </c>
      <c r="H518">
        <f>(Table2[[#This Row],[1Y Return vs Nifty]]-AVERAGE(Table2[1Y Return vs Nifty]))/_xlfn.STDEV.P(Table2[1Y Return vs Nifty])</f>
        <v>-0.39000185817431948</v>
      </c>
      <c r="I518">
        <v>-7.1124845640580396</v>
      </c>
      <c r="J518">
        <f>(Table2[[#This Row],[1M Return vs Nifty]]-AVERAGE(Table2[1M Return vs Nifty]))/_xlfn.STDEV.P(Table2[1M Return vs Nifty])</f>
        <v>-0.66944683810354011</v>
      </c>
      <c r="K518">
        <v>-27.500154870178601</v>
      </c>
      <c r="L518">
        <f>(Table2[[#This Row],[6M Return vs Nifty]]-AVERAGE(Table2[6M Return vs Nifty]))/_xlfn.STDEV.P(Table2[6M Return vs Nifty])</f>
        <v>-1.1083132717826512</v>
      </c>
      <c r="M518">
        <v>-5.3571906430359801</v>
      </c>
      <c r="N518">
        <f>(Table2[[#This Row],[1W Return vs Nifty]]-AVERAGE(Table2[1W Return vs Nifty]))/_xlfn.STDEV.P(Table2[1W Return vs Nifty])</f>
        <v>-1.4513293493781187</v>
      </c>
      <c r="O518">
        <v>286.02999999999997</v>
      </c>
      <c r="P518">
        <v>299.72540789323898</v>
      </c>
      <c r="Q518">
        <v>314.23315028913601</v>
      </c>
      <c r="R518">
        <v>52.792347685878198</v>
      </c>
      <c r="S518" s="1">
        <f>(Table2[[#This Row],[Close Price]]-Table2[[#This Row],[20D EMA]])/Table2[[#This Row],[20D EMA]]</f>
        <v>-1.671153375520041E-2</v>
      </c>
      <c r="T518" s="1">
        <f>(Table2[[#This Row],[Close Price]]-Table2[[#This Row],[50D EMA]])/Table2[[#This Row],[50D EMA]]</f>
        <v>-6.1641113521546526E-2</v>
      </c>
      <c r="U518" s="1">
        <f>(Table2[[#This Row],[Close Price]]-Table2[[#This Row],[200D EMA]])/Table2[[#This Row],[200D EMA]]</f>
        <v>-0.1049639424064175</v>
      </c>
      <c r="V518">
        <v>0.94713176667250398</v>
      </c>
      <c r="W518">
        <v>281.25</v>
      </c>
      <c r="X518">
        <v>287.7</v>
      </c>
      <c r="Y518">
        <v>280.14999999999998</v>
      </c>
      <c r="Z518">
        <v>287.7</v>
      </c>
      <c r="AA518">
        <v>280.14999999999998</v>
      </c>
      <c r="AB518">
        <v>287.7</v>
      </c>
      <c r="AC518" s="1">
        <f>(Table2[[#This Row],[Close Price]]/Table2[[#This Row],[Day Low]])-1</f>
        <v>0</v>
      </c>
      <c r="AD518" s="1">
        <f>(Table2[[#This Row],[Day High]]/Table2[[#This Row],[Close Price]])-1</f>
        <v>2.293333333333325E-2</v>
      </c>
      <c r="AE518" s="1">
        <f>(Table2[[#This Row],[Close Price]]/Table2[[#This Row],[Current Week Low]])-1</f>
        <v>3.9264679635910849E-3</v>
      </c>
      <c r="AF518" s="1">
        <f>(Table2[[#This Row],[Current Week High]]/Table2[[#This Row],[Close Price]])-1</f>
        <v>2.293333333333325E-2</v>
      </c>
      <c r="AG518" s="1">
        <f>(Table2[[#This Row],[Close Price]]/Table2[[#This Row],[Current Month Low]])-1</f>
        <v>3.9264679635910849E-3</v>
      </c>
      <c r="AH518" s="1">
        <f>(Table2[[#This Row],[Current Month High]]/Table2[[#This Row],[Close Price]])-1</f>
        <v>2.293333333333325E-2</v>
      </c>
      <c r="AI518">
        <v>46.835555555555501</v>
      </c>
      <c r="AJ518">
        <v>19.974405460168398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-0.12</v>
      </c>
      <c r="AM518" t="s">
        <v>3218</v>
      </c>
      <c r="AN518">
        <v>6.19</v>
      </c>
      <c r="AO518" t="s">
        <v>3217</v>
      </c>
      <c r="AP518">
        <v>8.0341084133316004E-2</v>
      </c>
      <c r="AQ518">
        <f>(Table2[[#This Row],[Sharpe Ratio]]-AVERAGE(Table2[Sharpe Ratio]))/_xlfn.STDEV.P(Table2[Sharpe Ratio])</f>
        <v>0.24158201699794266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443</v>
      </c>
      <c r="AT518">
        <f>_xlfn.RANK.AVG(Table2[[#This Row],[6M Return vs Nifty Z-Score]],Table2[6M Return vs Nifty Z-Score])</f>
        <v>688</v>
      </c>
      <c r="AU518">
        <f>_xlfn.RANK.AVG(Table2[[#This Row],[Sharpe Ratio Z-Score]],Table2[Sharpe Ratio Z-Score])</f>
        <v>283</v>
      </c>
      <c r="AV518">
        <f>(Table2[[#This Row],[Rank 1Y]]+Table2[[#This Row],[Rank 6M]]+Table2[[#This Row],[Rank Sharpe]])/3</f>
        <v>471.33333333333331</v>
      </c>
    </row>
    <row r="519" spans="1:48" x14ac:dyDescent="0.3">
      <c r="A519" t="s">
        <v>983</v>
      </c>
      <c r="B519" t="s">
        <v>984</v>
      </c>
      <c r="C519" t="s">
        <v>587</v>
      </c>
      <c r="D519" t="s">
        <v>587</v>
      </c>
      <c r="E519">
        <v>15197.738239584</v>
      </c>
      <c r="F519">
        <v>156.69999999999999</v>
      </c>
      <c r="G519">
        <v>-20.381383606589701</v>
      </c>
      <c r="H519">
        <f>(Table2[[#This Row],[1Y Return vs Nifty]]-AVERAGE(Table2[1Y Return vs Nifty]))/_xlfn.STDEV.P(Table2[1Y Return vs Nifty])</f>
        <v>-0.72182231683650877</v>
      </c>
      <c r="I519">
        <v>-0.494500162164204</v>
      </c>
      <c r="J519">
        <f>(Table2[[#This Row],[1M Return vs Nifty]]-AVERAGE(Table2[1M Return vs Nifty]))/_xlfn.STDEV.P(Table2[1M Return vs Nifty])</f>
        <v>3.1186475567335569E-2</v>
      </c>
      <c r="K519">
        <v>9.2086413276102999</v>
      </c>
      <c r="L519">
        <f>(Table2[[#This Row],[6M Return vs Nifty]]-AVERAGE(Table2[6M Return vs Nifty]))/_xlfn.STDEV.P(Table2[6M Return vs Nifty])</f>
        <v>3.7441408379786691E-2</v>
      </c>
      <c r="M519">
        <v>3.2767270616781601</v>
      </c>
      <c r="N519">
        <f>(Table2[[#This Row],[1W Return vs Nifty]]-AVERAGE(Table2[1W Return vs Nifty]))/_xlfn.STDEV.P(Table2[1W Return vs Nifty])</f>
        <v>0.25169449759810181</v>
      </c>
      <c r="O519">
        <v>153.75</v>
      </c>
      <c r="P519">
        <v>159.012354190276</v>
      </c>
      <c r="Q519">
        <v>157.36716705356801</v>
      </c>
      <c r="R519">
        <v>69.304555739102497</v>
      </c>
      <c r="S519" s="1">
        <f>(Table2[[#This Row],[Close Price]]-Table2[[#This Row],[20D EMA]])/Table2[[#This Row],[20D EMA]]</f>
        <v>1.9186991869918624E-2</v>
      </c>
      <c r="T519" s="1">
        <f>(Table2[[#This Row],[Close Price]]-Table2[[#This Row],[50D EMA]])/Table2[[#This Row],[50D EMA]]</f>
        <v>-1.454197821327154E-2</v>
      </c>
      <c r="U519" s="1">
        <f>(Table2[[#This Row],[Close Price]]-Table2[[#This Row],[200D EMA]])/Table2[[#This Row],[200D EMA]]</f>
        <v>-4.2395568660196919E-3</v>
      </c>
      <c r="V519">
        <v>0.39378271623129402</v>
      </c>
      <c r="W519">
        <v>156.30000000000001</v>
      </c>
      <c r="X519">
        <v>161.6</v>
      </c>
      <c r="Y519">
        <v>151.49</v>
      </c>
      <c r="Z519">
        <v>161.6</v>
      </c>
      <c r="AA519">
        <v>151.49</v>
      </c>
      <c r="AB519">
        <v>161.6</v>
      </c>
      <c r="AC519" s="1">
        <f>(Table2[[#This Row],[Close Price]]/Table2[[#This Row],[Day Low]])-1</f>
        <v>2.5591810620599897E-3</v>
      </c>
      <c r="AD519" s="1">
        <f>(Table2[[#This Row],[Day High]]/Table2[[#This Row],[Close Price]])-1</f>
        <v>3.1269942565411712E-2</v>
      </c>
      <c r="AE519" s="1">
        <f>(Table2[[#This Row],[Close Price]]/Table2[[#This Row],[Current Week Low]])-1</f>
        <v>3.4391709023697814E-2</v>
      </c>
      <c r="AF519" s="1">
        <f>(Table2[[#This Row],[Current Week High]]/Table2[[#This Row],[Close Price]])-1</f>
        <v>3.1269942565411712E-2</v>
      </c>
      <c r="AG519" s="1">
        <f>(Table2[[#This Row],[Close Price]]/Table2[[#This Row],[Current Month Low]])-1</f>
        <v>3.4391709023697814E-2</v>
      </c>
      <c r="AH519" s="1">
        <f>(Table2[[#This Row],[Current Month High]]/Table2[[#This Row],[Close Price]])-1</f>
        <v>3.1269942565411712E-2</v>
      </c>
      <c r="AI519">
        <v>35.896617740906201</v>
      </c>
      <c r="AJ519">
        <v>27.7619241744802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-0.04</v>
      </c>
      <c r="AM519" t="s">
        <v>3218</v>
      </c>
      <c r="AN519">
        <v>7.63</v>
      </c>
      <c r="AO519" t="s">
        <v>3217</v>
      </c>
      <c r="AP519">
        <v>-1.608133569313E-3</v>
      </c>
      <c r="AQ519">
        <f>(Table2[[#This Row],[Sharpe Ratio]]-AVERAGE(Table2[Sharpe Ratio]))/_xlfn.STDEV.P(Table2[Sharpe Ratio])</f>
        <v>-0.71225919743086885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572</v>
      </c>
      <c r="AT519">
        <f>_xlfn.RANK.AVG(Table2[[#This Row],[6M Return vs Nifty Z-Score]],Table2[6M Return vs Nifty Z-Score])</f>
        <v>281</v>
      </c>
      <c r="AU519">
        <f>_xlfn.RANK.AVG(Table2[[#This Row],[Sharpe Ratio Z-Score]],Table2[Sharpe Ratio Z-Score])</f>
        <v>565</v>
      </c>
      <c r="AV519">
        <f>(Table2[[#This Row],[Rank 1Y]]+Table2[[#This Row],[Rank 6M]]+Table2[[#This Row],[Rank Sharpe]])/3</f>
        <v>472.66666666666669</v>
      </c>
    </row>
    <row r="520" spans="1:48" x14ac:dyDescent="0.3">
      <c r="A520" t="s">
        <v>1812</v>
      </c>
      <c r="B520" t="s">
        <v>1813</v>
      </c>
      <c r="C520" t="s">
        <v>3174</v>
      </c>
      <c r="D520" t="s">
        <v>46</v>
      </c>
      <c r="E520">
        <v>4419.868276575</v>
      </c>
      <c r="F520">
        <v>54.75</v>
      </c>
      <c r="G520">
        <v>-14.3587039949392</v>
      </c>
      <c r="H520">
        <f>(Table2[[#This Row],[1Y Return vs Nifty]]-AVERAGE(Table2[1Y Return vs Nifty]))/_xlfn.STDEV.P(Table2[1Y Return vs Nifty])</f>
        <v>-0.60424742928058384</v>
      </c>
      <c r="I520">
        <v>3.0210827020128499</v>
      </c>
      <c r="J520">
        <f>(Table2[[#This Row],[1M Return vs Nifty]]-AVERAGE(Table2[1M Return vs Nifty]))/_xlfn.STDEV.P(Table2[1M Return vs Nifty])</f>
        <v>0.40337448962612582</v>
      </c>
      <c r="K520">
        <v>-17.106683541502399</v>
      </c>
      <c r="L520">
        <f>(Table2[[#This Row],[6M Return vs Nifty]]-AVERAGE(Table2[6M Return vs Nifty]))/_xlfn.STDEV.P(Table2[6M Return vs Nifty])</f>
        <v>-0.78391232020140167</v>
      </c>
      <c r="M520">
        <v>0.51290033971635596</v>
      </c>
      <c r="N520">
        <f>(Table2[[#This Row],[1W Return vs Nifty]]-AVERAGE(Table2[1W Return vs Nifty]))/_xlfn.STDEV.P(Table2[1W Return vs Nifty])</f>
        <v>-0.29346506696910618</v>
      </c>
      <c r="O520">
        <v>52.49</v>
      </c>
      <c r="P520">
        <v>53.362032077026598</v>
      </c>
      <c r="Q520">
        <v>55.862068767532598</v>
      </c>
      <c r="R520">
        <v>69.515631957790902</v>
      </c>
      <c r="S520" s="1">
        <f>(Table2[[#This Row],[Close Price]]-Table2[[#This Row],[20D EMA]])/Table2[[#This Row],[20D EMA]]</f>
        <v>4.3055820156220191E-2</v>
      </c>
      <c r="T520" s="1">
        <f>(Table2[[#This Row],[Close Price]]-Table2[[#This Row],[50D EMA]])/Table2[[#This Row],[50D EMA]]</f>
        <v>2.6010402320697037E-2</v>
      </c>
      <c r="U520" s="1">
        <f>(Table2[[#This Row],[Close Price]]-Table2[[#This Row],[200D EMA]])/Table2[[#This Row],[200D EMA]]</f>
        <v>-1.9907403933793085E-2</v>
      </c>
      <c r="V520">
        <v>0.76052376477916495</v>
      </c>
      <c r="W520">
        <v>53.35</v>
      </c>
      <c r="X520">
        <v>55.27</v>
      </c>
      <c r="Y520">
        <v>52.55</v>
      </c>
      <c r="Z520">
        <v>55.27</v>
      </c>
      <c r="AA520">
        <v>52.55</v>
      </c>
      <c r="AB520">
        <v>55.27</v>
      </c>
      <c r="AC520" s="1">
        <f>(Table2[[#This Row],[Close Price]]/Table2[[#This Row],[Day Low]])-1</f>
        <v>2.6241799437675795E-2</v>
      </c>
      <c r="AD520" s="1">
        <f>(Table2[[#This Row],[Day High]]/Table2[[#This Row],[Close Price]])-1</f>
        <v>9.4977168949772484E-3</v>
      </c>
      <c r="AE520" s="1">
        <f>(Table2[[#This Row],[Close Price]]/Table2[[#This Row],[Current Week Low]])-1</f>
        <v>4.1864890580399772E-2</v>
      </c>
      <c r="AF520" s="1">
        <f>(Table2[[#This Row],[Current Week High]]/Table2[[#This Row],[Close Price]])-1</f>
        <v>9.4977168949772484E-3</v>
      </c>
      <c r="AG520" s="1">
        <f>(Table2[[#This Row],[Close Price]]/Table2[[#This Row],[Current Month Low]])-1</f>
        <v>4.1864890580399772E-2</v>
      </c>
      <c r="AH520" s="1">
        <f>(Table2[[#This Row],[Current Month High]]/Table2[[#This Row],[Close Price]])-1</f>
        <v>9.4977168949772484E-3</v>
      </c>
      <c r="AI520">
        <v>44.2922374429223</v>
      </c>
      <c r="AJ520">
        <v>18.378378378378301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0.01</v>
      </c>
      <c r="AM520" t="s">
        <v>3217</v>
      </c>
      <c r="AN520">
        <v>9.48</v>
      </c>
      <c r="AO520" t="s">
        <v>3217</v>
      </c>
      <c r="AP520">
        <v>7.9567005553511996E-2</v>
      </c>
      <c r="AQ520">
        <f>(Table2[[#This Row],[Sharpe Ratio]]-AVERAGE(Table2[Sharpe Ratio]))/_xlfn.STDEV.P(Table2[Sharpe Ratio])</f>
        <v>0.23257219270281826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533</v>
      </c>
      <c r="AT520">
        <f>_xlfn.RANK.AVG(Table2[[#This Row],[6M Return vs Nifty Z-Score]],Table2[6M Return vs Nifty Z-Score])</f>
        <v>599</v>
      </c>
      <c r="AU520">
        <f>_xlfn.RANK.AVG(Table2[[#This Row],[Sharpe Ratio Z-Score]],Table2[Sharpe Ratio Z-Score])</f>
        <v>286</v>
      </c>
      <c r="AV520">
        <f>(Table2[[#This Row],[Rank 1Y]]+Table2[[#This Row],[Rank 6M]]+Table2[[#This Row],[Rank Sharpe]])/3</f>
        <v>472.66666666666669</v>
      </c>
    </row>
    <row r="521" spans="1:48" x14ac:dyDescent="0.3">
      <c r="A521" t="s">
        <v>1699</v>
      </c>
      <c r="B521" t="s">
        <v>1700</v>
      </c>
      <c r="C521" t="s">
        <v>3171</v>
      </c>
      <c r="D521" t="s">
        <v>54</v>
      </c>
      <c r="E521">
        <v>5262.5377227999998</v>
      </c>
      <c r="F521">
        <v>58.6</v>
      </c>
      <c r="G521">
        <v>2.6990374460418498</v>
      </c>
      <c r="H521">
        <f>(Table2[[#This Row],[1Y Return vs Nifty]]-AVERAGE(Table2[1Y Return vs Nifty]))/_xlfn.STDEV.P(Table2[1Y Return vs Nifty])</f>
        <v>-0.27124581518147889</v>
      </c>
      <c r="I521">
        <v>17.716629700639899</v>
      </c>
      <c r="J521">
        <f>(Table2[[#This Row],[1M Return vs Nifty]]-AVERAGE(Table2[1M Return vs Nifty]))/_xlfn.STDEV.P(Table2[1M Return vs Nifty])</f>
        <v>1.9591638606176549</v>
      </c>
      <c r="K521">
        <v>-15.7317850202096</v>
      </c>
      <c r="L521">
        <f>(Table2[[#This Row],[6M Return vs Nifty]]-AVERAGE(Table2[6M Return vs Nifty]))/_xlfn.STDEV.P(Table2[6M Return vs Nifty])</f>
        <v>-0.74099899754620313</v>
      </c>
      <c r="M521">
        <v>13.0572798422309</v>
      </c>
      <c r="N521">
        <f>(Table2[[#This Row],[1W Return vs Nifty]]-AVERAGE(Table2[1W Return vs Nifty]))/_xlfn.STDEV.P(Table2[1W Return vs Nifty])</f>
        <v>2.18088993257386</v>
      </c>
      <c r="O521">
        <v>49.57</v>
      </c>
      <c r="P521">
        <v>51.240590124217803</v>
      </c>
      <c r="Q521">
        <v>57.4820523018209</v>
      </c>
      <c r="R521">
        <v>85.572822204991994</v>
      </c>
      <c r="S521" s="1">
        <f>(Table2[[#This Row],[Close Price]]-Table2[[#This Row],[20D EMA]])/Table2[[#This Row],[20D EMA]]</f>
        <v>0.18216663304417996</v>
      </c>
      <c r="T521" s="1">
        <f>(Table2[[#This Row],[Close Price]]-Table2[[#This Row],[50D EMA]])/Table2[[#This Row],[50D EMA]]</f>
        <v>0.14362461201054602</v>
      </c>
      <c r="U521" s="1">
        <f>(Table2[[#This Row],[Close Price]]-Table2[[#This Row],[200D EMA]])/Table2[[#This Row],[200D EMA]]</f>
        <v>1.9448639243238836E-2</v>
      </c>
      <c r="V521">
        <v>1.0505793648676001</v>
      </c>
      <c r="W521">
        <v>55.8</v>
      </c>
      <c r="X521">
        <v>59.19</v>
      </c>
      <c r="Y521">
        <v>51.85</v>
      </c>
      <c r="Z521">
        <v>59.19</v>
      </c>
      <c r="AA521">
        <v>51.85</v>
      </c>
      <c r="AB521">
        <v>59.19</v>
      </c>
      <c r="AC521" s="1">
        <f>(Table2[[#This Row],[Close Price]]/Table2[[#This Row],[Day Low]])-1</f>
        <v>5.017921146953408E-2</v>
      </c>
      <c r="AD521" s="1">
        <f>(Table2[[#This Row],[Day High]]/Table2[[#This Row],[Close Price]])-1</f>
        <v>1.0068259385665357E-2</v>
      </c>
      <c r="AE521" s="1">
        <f>(Table2[[#This Row],[Close Price]]/Table2[[#This Row],[Current Week Low]])-1</f>
        <v>0.13018322082931544</v>
      </c>
      <c r="AF521" s="1">
        <f>(Table2[[#This Row],[Current Week High]]/Table2[[#This Row],[Close Price]])-1</f>
        <v>1.0068259385665357E-2</v>
      </c>
      <c r="AG521" s="1">
        <f>(Table2[[#This Row],[Close Price]]/Table2[[#This Row],[Current Month Low]])-1</f>
        <v>0.13018322082931544</v>
      </c>
      <c r="AH521" s="1">
        <f>(Table2[[#This Row],[Current Month High]]/Table2[[#This Row],[Close Price]])-1</f>
        <v>1.0068259385665357E-2</v>
      </c>
      <c r="AI521">
        <v>70.017064846416304</v>
      </c>
      <c r="AJ521">
        <v>45.590062111801203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-0.05</v>
      </c>
      <c r="AM521" t="s">
        <v>3218</v>
      </c>
      <c r="AN521">
        <v>40.799999999999997</v>
      </c>
      <c r="AO521" t="s">
        <v>3217</v>
      </c>
      <c r="AP521">
        <v>2.9121265198680999E-2</v>
      </c>
      <c r="AQ521">
        <f>(Table2[[#This Row],[Sharpe Ratio]]-AVERAGE(Table2[Sharpe Ratio]))/_xlfn.STDEV.P(Table2[Sharpe Ratio])</f>
        <v>-0.35458687472619105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398</v>
      </c>
      <c r="AT521">
        <f>_xlfn.RANK.AVG(Table2[[#This Row],[6M Return vs Nifty Z-Score]],Table2[6M Return vs Nifty Z-Score])</f>
        <v>587</v>
      </c>
      <c r="AU521">
        <f>_xlfn.RANK.AVG(Table2[[#This Row],[Sharpe Ratio Z-Score]],Table2[Sharpe Ratio Z-Score])</f>
        <v>436</v>
      </c>
      <c r="AV521">
        <f>(Table2[[#This Row],[Rank 1Y]]+Table2[[#This Row],[Rank 6M]]+Table2[[#This Row],[Rank Sharpe]])/3</f>
        <v>473.66666666666669</v>
      </c>
    </row>
    <row r="522" spans="1:48" x14ac:dyDescent="0.3">
      <c r="A522" t="s">
        <v>1665</v>
      </c>
      <c r="B522" t="s">
        <v>1666</v>
      </c>
      <c r="C522" t="s">
        <v>3179</v>
      </c>
      <c r="D522" t="s">
        <v>270</v>
      </c>
      <c r="E522">
        <v>5633.1139877199903</v>
      </c>
      <c r="F522">
        <v>710.3</v>
      </c>
      <c r="G522">
        <v>-12.7784441367029</v>
      </c>
      <c r="H522">
        <f>(Table2[[#This Row],[1Y Return vs Nifty]]-AVERAGE(Table2[1Y Return vs Nifty]))/_xlfn.STDEV.P(Table2[1Y Return vs Nifty])</f>
        <v>-0.57339756059723923</v>
      </c>
      <c r="I522">
        <v>11.393038435910601</v>
      </c>
      <c r="J522">
        <f>(Table2[[#This Row],[1M Return vs Nifty]]-AVERAGE(Table2[1M Return vs Nifty]))/_xlfn.STDEV.P(Table2[1M Return vs Nifty])</f>
        <v>1.289697383658351</v>
      </c>
      <c r="K522">
        <v>1.6908700786837101</v>
      </c>
      <c r="L522">
        <f>(Table2[[#This Row],[6M Return vs Nifty]]-AVERAGE(Table2[6M Return vs Nifty]))/_xlfn.STDEV.P(Table2[6M Return vs Nifty])</f>
        <v>-0.19720321321004025</v>
      </c>
      <c r="M522">
        <v>14.6377428574765</v>
      </c>
      <c r="N522">
        <f>(Table2[[#This Row],[1W Return vs Nifty]]-AVERAGE(Table2[1W Return vs Nifty]))/_xlfn.STDEV.P(Table2[1W Return vs Nifty])</f>
        <v>2.4926332565526836</v>
      </c>
      <c r="O522">
        <v>663.48</v>
      </c>
      <c r="P522">
        <v>670.51379857348502</v>
      </c>
      <c r="Q522">
        <v>688.27781294003</v>
      </c>
      <c r="R522">
        <v>68.573213659453302</v>
      </c>
      <c r="S522" s="1">
        <f>(Table2[[#This Row],[Close Price]]-Table2[[#This Row],[20D EMA]])/Table2[[#This Row],[20D EMA]]</f>
        <v>7.0567311750165701E-2</v>
      </c>
      <c r="T522" s="1">
        <f>(Table2[[#This Row],[Close Price]]-Table2[[#This Row],[50D EMA]])/Table2[[#This Row],[50D EMA]]</f>
        <v>5.9336886893543273E-2</v>
      </c>
      <c r="U522" s="1">
        <f>(Table2[[#This Row],[Close Price]]-Table2[[#This Row],[200D EMA]])/Table2[[#This Row],[200D EMA]]</f>
        <v>3.1996072873394739E-2</v>
      </c>
      <c r="V522">
        <v>0.95890131804738399</v>
      </c>
      <c r="W522">
        <v>708</v>
      </c>
      <c r="X522">
        <v>744.25</v>
      </c>
      <c r="Y522">
        <v>686.4</v>
      </c>
      <c r="Z522">
        <v>744.25</v>
      </c>
      <c r="AA522">
        <v>686.4</v>
      </c>
      <c r="AB522">
        <v>744.25</v>
      </c>
      <c r="AC522" s="1">
        <f>(Table2[[#This Row],[Close Price]]/Table2[[#This Row],[Day Low]])-1</f>
        <v>3.2485875706214085E-3</v>
      </c>
      <c r="AD522" s="1">
        <f>(Table2[[#This Row],[Day High]]/Table2[[#This Row],[Close Price]])-1</f>
        <v>4.7796705617344948E-2</v>
      </c>
      <c r="AE522" s="1">
        <f>(Table2[[#This Row],[Close Price]]/Table2[[#This Row],[Current Week Low]])-1</f>
        <v>3.4819347319347216E-2</v>
      </c>
      <c r="AF522" s="1">
        <f>(Table2[[#This Row],[Current Week High]]/Table2[[#This Row],[Close Price]])-1</f>
        <v>4.7796705617344948E-2</v>
      </c>
      <c r="AG522" s="1">
        <f>(Table2[[#This Row],[Close Price]]/Table2[[#This Row],[Current Month Low]])-1</f>
        <v>3.4819347319347216E-2</v>
      </c>
      <c r="AH522" s="1">
        <f>(Table2[[#This Row],[Current Month High]]/Table2[[#This Row],[Close Price]])-1</f>
        <v>4.7796705617344948E-2</v>
      </c>
      <c r="AI522">
        <v>24.4262987470083</v>
      </c>
      <c r="AJ522">
        <v>22.338959696865299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0.04</v>
      </c>
      <c r="AM522" t="s">
        <v>3217</v>
      </c>
      <c r="AN522">
        <v>15.67</v>
      </c>
      <c r="AO522" t="s">
        <v>3217</v>
      </c>
      <c r="AQ522">
        <f>(Table2[[#This Row],[Sharpe Ratio]]-AVERAGE(Table2[Sharpe Ratio]))/_xlfn.STDEV.P(Table2[Sharpe Ratio])</f>
        <v>-0.69354145832708192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518</v>
      </c>
      <c r="AT522">
        <f>_xlfn.RANK.AVG(Table2[[#This Row],[6M Return vs Nifty Z-Score]],Table2[6M Return vs Nifty Z-Score])</f>
        <v>366</v>
      </c>
      <c r="AU522">
        <f>_xlfn.RANK.AVG(Table2[[#This Row],[Sharpe Ratio Z-Score]],Table2[Sharpe Ratio Z-Score])</f>
        <v>538.5</v>
      </c>
      <c r="AV522">
        <f>(Table2[[#This Row],[Rank 1Y]]+Table2[[#This Row],[Rank 6M]]+Table2[[#This Row],[Rank Sharpe]])/3</f>
        <v>474.16666666666669</v>
      </c>
    </row>
    <row r="523" spans="1:48" x14ac:dyDescent="0.3">
      <c r="A523" t="s">
        <v>890</v>
      </c>
      <c r="B523" t="s">
        <v>891</v>
      </c>
      <c r="C523" t="s">
        <v>3171</v>
      </c>
      <c r="D523" t="s">
        <v>54</v>
      </c>
      <c r="E523">
        <v>17190.924076507999</v>
      </c>
      <c r="F523">
        <v>208.39</v>
      </c>
      <c r="G523">
        <v>-10.176276501605599</v>
      </c>
      <c r="H523">
        <f>(Table2[[#This Row],[1Y Return vs Nifty]]-AVERAGE(Table2[1Y Return vs Nifty]))/_xlfn.STDEV.P(Table2[1Y Return vs Nifty])</f>
        <v>-0.52259798518791623</v>
      </c>
      <c r="I523">
        <v>2.0958864137294699</v>
      </c>
      <c r="J523">
        <f>(Table2[[#This Row],[1M Return vs Nifty]]-AVERAGE(Table2[1M Return vs Nifty]))/_xlfn.STDEV.P(Table2[1M Return vs Nifty])</f>
        <v>0.30542573334460899</v>
      </c>
      <c r="K523">
        <v>-11.9106722331853</v>
      </c>
      <c r="L523">
        <f>(Table2[[#This Row],[6M Return vs Nifty]]-AVERAGE(Table2[6M Return vs Nifty]))/_xlfn.STDEV.P(Table2[6M Return vs Nifty])</f>
        <v>-0.62173445300564056</v>
      </c>
      <c r="M523">
        <v>5.8180594365835896</v>
      </c>
      <c r="N523">
        <f>(Table2[[#This Row],[1W Return vs Nifty]]-AVERAGE(Table2[1W Return vs Nifty]))/_xlfn.STDEV.P(Table2[1W Return vs Nifty])</f>
        <v>0.75296747535576425</v>
      </c>
      <c r="O523">
        <v>202.01</v>
      </c>
      <c r="P523">
        <v>202.12380001504701</v>
      </c>
      <c r="Q523">
        <v>207.376729227043</v>
      </c>
      <c r="R523">
        <v>62.258496335041997</v>
      </c>
      <c r="S523" s="1">
        <f>(Table2[[#This Row],[Close Price]]-Table2[[#This Row],[20D EMA]])/Table2[[#This Row],[20D EMA]]</f>
        <v>3.158259492104349E-2</v>
      </c>
      <c r="T523" s="1">
        <f>(Table2[[#This Row],[Close Price]]-Table2[[#This Row],[50D EMA]])/Table2[[#This Row],[50D EMA]]</f>
        <v>3.1001791894306817E-2</v>
      </c>
      <c r="U523" s="1">
        <f>(Table2[[#This Row],[Close Price]]-Table2[[#This Row],[200D EMA]])/Table2[[#This Row],[200D EMA]]</f>
        <v>4.8861353765861692E-3</v>
      </c>
      <c r="V523">
        <v>1.2229582118520601</v>
      </c>
      <c r="W523">
        <v>207.67</v>
      </c>
      <c r="X523">
        <v>212.3</v>
      </c>
      <c r="Y523">
        <v>206.21</v>
      </c>
      <c r="Z523">
        <v>212.3</v>
      </c>
      <c r="AA523">
        <v>206.21</v>
      </c>
      <c r="AB523">
        <v>212.3</v>
      </c>
      <c r="AC523" s="1">
        <f>(Table2[[#This Row],[Close Price]]/Table2[[#This Row],[Day Low]])-1</f>
        <v>3.4670390523425798E-3</v>
      </c>
      <c r="AD523" s="1">
        <f>(Table2[[#This Row],[Day High]]/Table2[[#This Row],[Close Price]])-1</f>
        <v>1.8762896492154235E-2</v>
      </c>
      <c r="AE523" s="1">
        <f>(Table2[[#This Row],[Close Price]]/Table2[[#This Row],[Current Week Low]])-1</f>
        <v>1.0571747247950958E-2</v>
      </c>
      <c r="AF523" s="1">
        <f>(Table2[[#This Row],[Current Week High]]/Table2[[#This Row],[Close Price]])-1</f>
        <v>1.8762896492154235E-2</v>
      </c>
      <c r="AG523" s="1">
        <f>(Table2[[#This Row],[Close Price]]/Table2[[#This Row],[Current Month Low]])-1</f>
        <v>1.0571747247950958E-2</v>
      </c>
      <c r="AH523" s="1">
        <f>(Table2[[#This Row],[Current Month High]]/Table2[[#This Row],[Close Price]])-1</f>
        <v>1.8762896492154235E-2</v>
      </c>
      <c r="AI523">
        <v>38.802245789145303</v>
      </c>
      <c r="AJ523">
        <v>17.0796112141131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-0.04</v>
      </c>
      <c r="AM523" t="s">
        <v>3218</v>
      </c>
      <c r="AN523">
        <v>8.98</v>
      </c>
      <c r="AO523" t="s">
        <v>3217</v>
      </c>
      <c r="AP523">
        <v>5.1652956986734E-2</v>
      </c>
      <c r="AQ523">
        <f>(Table2[[#This Row],[Sharpe Ratio]]-AVERAGE(Table2[Sharpe Ratio]))/_xlfn.STDEV.P(Table2[Sharpe Ratio])</f>
        <v>-9.2331091684558872E-2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497</v>
      </c>
      <c r="AT523">
        <f>_xlfn.RANK.AVG(Table2[[#This Row],[6M Return vs Nifty Z-Score]],Table2[6M Return vs Nifty Z-Score])</f>
        <v>550</v>
      </c>
      <c r="AU523">
        <f>_xlfn.RANK.AVG(Table2[[#This Row],[Sharpe Ratio Z-Score]],Table2[Sharpe Ratio Z-Score])</f>
        <v>381</v>
      </c>
      <c r="AV523">
        <f>(Table2[[#This Row],[Rank 1Y]]+Table2[[#This Row],[Rank 6M]]+Table2[[#This Row],[Rank Sharpe]])/3</f>
        <v>476</v>
      </c>
    </row>
    <row r="524" spans="1:48" x14ac:dyDescent="0.3">
      <c r="A524" t="s">
        <v>58</v>
      </c>
      <c r="B524" t="s">
        <v>59</v>
      </c>
      <c r="C524" t="s">
        <v>3171</v>
      </c>
      <c r="D524" t="s">
        <v>24</v>
      </c>
      <c r="E524">
        <v>359117.94398919999</v>
      </c>
      <c r="F524">
        <v>1160.5</v>
      </c>
      <c r="G524">
        <v>-17.568815020946499</v>
      </c>
      <c r="H524">
        <f>(Table2[[#This Row],[1Y Return vs Nifty]]-AVERAGE(Table2[1Y Return vs Nifty]))/_xlfn.STDEV.P(Table2[1Y Return vs Nifty])</f>
        <v>-0.66691528931330601</v>
      </c>
      <c r="I524">
        <v>-3.70574825107304</v>
      </c>
      <c r="J524">
        <f>(Table2[[#This Row],[1M Return vs Nifty]]-AVERAGE(Table2[1M Return vs Nifty]))/_xlfn.STDEV.P(Table2[1M Return vs Nifty])</f>
        <v>-0.30878219962440706</v>
      </c>
      <c r="K524">
        <v>-10.3093533580106</v>
      </c>
      <c r="L524">
        <f>(Table2[[#This Row],[6M Return vs Nifty]]-AVERAGE(Table2[6M Return vs Nifty]))/_xlfn.STDEV.P(Table2[6M Return vs Nifty])</f>
        <v>-0.57175409991047776</v>
      </c>
      <c r="M524">
        <v>-2.5244262214895001</v>
      </c>
      <c r="N524">
        <f>(Table2[[#This Row],[1W Return vs Nifty]]-AVERAGE(Table2[1W Return vs Nifty]))/_xlfn.STDEV.P(Table2[1W Return vs Nifty])</f>
        <v>-0.89257195467589756</v>
      </c>
      <c r="O524">
        <v>1149.93</v>
      </c>
      <c r="P524">
        <v>1164.6860616159099</v>
      </c>
      <c r="Q524">
        <v>1149.3911917298401</v>
      </c>
      <c r="R524">
        <v>59.897861448156299</v>
      </c>
      <c r="S524" s="1">
        <f>(Table2[[#This Row],[Close Price]]-Table2[[#This Row],[20D EMA]])/Table2[[#This Row],[20D EMA]]</f>
        <v>9.1918638525822754E-3</v>
      </c>
      <c r="T524" s="1">
        <f>(Table2[[#This Row],[Close Price]]-Table2[[#This Row],[50D EMA]])/Table2[[#This Row],[50D EMA]]</f>
        <v>-3.5941544712075383E-3</v>
      </c>
      <c r="U524" s="1">
        <f>(Table2[[#This Row],[Close Price]]-Table2[[#This Row],[200D EMA]])/Table2[[#This Row],[200D EMA]]</f>
        <v>9.6649498883326912E-3</v>
      </c>
      <c r="V524">
        <v>1.09845524336261</v>
      </c>
      <c r="W524">
        <v>1138</v>
      </c>
      <c r="X524">
        <v>1164.9000000000001</v>
      </c>
      <c r="Y524">
        <v>1126.5999999999999</v>
      </c>
      <c r="Z524">
        <v>1164.9000000000001</v>
      </c>
      <c r="AA524">
        <v>1126.5999999999999</v>
      </c>
      <c r="AB524">
        <v>1164.9000000000001</v>
      </c>
      <c r="AC524" s="1">
        <f>(Table2[[#This Row],[Close Price]]/Table2[[#This Row],[Day Low]])-1</f>
        <v>1.9771528998242527E-2</v>
      </c>
      <c r="AD524" s="1">
        <f>(Table2[[#This Row],[Day High]]/Table2[[#This Row],[Close Price]])-1</f>
        <v>3.7914691943128354E-3</v>
      </c>
      <c r="AE524" s="1">
        <f>(Table2[[#This Row],[Close Price]]/Table2[[#This Row],[Current Week Low]])-1</f>
        <v>3.0090537901651171E-2</v>
      </c>
      <c r="AF524" s="1">
        <f>(Table2[[#This Row],[Current Week High]]/Table2[[#This Row],[Close Price]])-1</f>
        <v>3.7914691943128354E-3</v>
      </c>
      <c r="AG524" s="1">
        <f>(Table2[[#This Row],[Close Price]]/Table2[[#This Row],[Current Month Low]])-1</f>
        <v>3.0090537901651171E-2</v>
      </c>
      <c r="AH524" s="1">
        <f>(Table2[[#This Row],[Current Month High]]/Table2[[#This Row],[Close Price]])-1</f>
        <v>3.7914691943128354E-3</v>
      </c>
      <c r="AI524">
        <v>15.437311503662199</v>
      </c>
      <c r="AJ524">
        <v>16.5511700311338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-0.05</v>
      </c>
      <c r="AM524" t="s">
        <v>3218</v>
      </c>
      <c r="AN524">
        <v>1.87</v>
      </c>
      <c r="AO524" t="s">
        <v>3217</v>
      </c>
      <c r="AP524">
        <v>6.1387034806672999E-2</v>
      </c>
      <c r="AQ524">
        <f>(Table2[[#This Row],[Sharpe Ratio]]-AVERAGE(Table2[Sharpe Ratio]))/_xlfn.STDEV.P(Table2[Sharpe Ratio])</f>
        <v>2.0967910665982303E-2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554</v>
      </c>
      <c r="AT524">
        <f>_xlfn.RANK.AVG(Table2[[#This Row],[6M Return vs Nifty Z-Score]],Table2[6M Return vs Nifty Z-Score])</f>
        <v>529</v>
      </c>
      <c r="AU524">
        <f>_xlfn.RANK.AVG(Table2[[#This Row],[Sharpe Ratio Z-Score]],Table2[Sharpe Ratio Z-Score])</f>
        <v>350</v>
      </c>
      <c r="AV524">
        <f>(Table2[[#This Row],[Rank 1Y]]+Table2[[#This Row],[Rank 6M]]+Table2[[#This Row],[Rank Sharpe]])/3</f>
        <v>477.66666666666669</v>
      </c>
    </row>
    <row r="525" spans="1:48" x14ac:dyDescent="0.3">
      <c r="A525" t="s">
        <v>237</v>
      </c>
      <c r="B525" t="s">
        <v>238</v>
      </c>
      <c r="C525" t="s">
        <v>3180</v>
      </c>
      <c r="D525" t="s">
        <v>236</v>
      </c>
      <c r="E525">
        <v>110166.201147039</v>
      </c>
      <c r="F525">
        <v>1757.2</v>
      </c>
      <c r="G525">
        <v>13.0902266545048</v>
      </c>
      <c r="H525">
        <f>(Table2[[#This Row],[1Y Return vs Nifty]]-AVERAGE(Table2[1Y Return vs Nifty]))/_xlfn.STDEV.P(Table2[1Y Return vs Nifty])</f>
        <v>-6.8388784501316857E-2</v>
      </c>
      <c r="I525">
        <v>4.8663779838935204</v>
      </c>
      <c r="J525">
        <f>(Table2[[#This Row],[1M Return vs Nifty]]-AVERAGE(Table2[1M Return vs Nifty]))/_xlfn.STDEV.P(Table2[1M Return vs Nifty])</f>
        <v>0.59873236137863572</v>
      </c>
      <c r="K525">
        <v>-11.6262915641242</v>
      </c>
      <c r="L525">
        <f>(Table2[[#This Row],[6M Return vs Nifty]]-AVERAGE(Table2[6M Return vs Nifty]))/_xlfn.STDEV.P(Table2[6M Return vs Nifty])</f>
        <v>-0.6128583656295008</v>
      </c>
      <c r="M525">
        <v>0.80956036779794904</v>
      </c>
      <c r="N525">
        <f>(Table2[[#This Row],[1W Return vs Nifty]]-AVERAGE(Table2[1W Return vs Nifty]))/_xlfn.STDEV.P(Table2[1W Return vs Nifty])</f>
        <v>-0.23494944062815351</v>
      </c>
      <c r="O525">
        <v>1702.47</v>
      </c>
      <c r="P525">
        <v>1757.73348582378</v>
      </c>
      <c r="Q525">
        <v>1722.1197239298001</v>
      </c>
      <c r="R525">
        <v>77.360683437617098</v>
      </c>
      <c r="S525" s="1">
        <f>(Table2[[#This Row],[Close Price]]-Table2[[#This Row],[20D EMA]])/Table2[[#This Row],[20D EMA]]</f>
        <v>3.2147409352294029E-2</v>
      </c>
      <c r="T525" s="1">
        <f>(Table2[[#This Row],[Close Price]]-Table2[[#This Row],[50D EMA]])/Table2[[#This Row],[50D EMA]]</f>
        <v>-3.035078002908728E-4</v>
      </c>
      <c r="U525" s="1">
        <f>(Table2[[#This Row],[Close Price]]-Table2[[#This Row],[200D EMA]])/Table2[[#This Row],[200D EMA]]</f>
        <v>2.0370404904339823E-2</v>
      </c>
      <c r="V525">
        <v>0.99379054813715495</v>
      </c>
      <c r="W525">
        <v>1738.7</v>
      </c>
      <c r="X525">
        <v>1760.7</v>
      </c>
      <c r="Y525">
        <v>1709.05</v>
      </c>
      <c r="Z525">
        <v>1760.7</v>
      </c>
      <c r="AA525">
        <v>1709.05</v>
      </c>
      <c r="AB525">
        <v>1760.7</v>
      </c>
      <c r="AC525" s="1">
        <f>(Table2[[#This Row],[Close Price]]/Table2[[#This Row],[Day Low]])-1</f>
        <v>1.0640133433024612E-2</v>
      </c>
      <c r="AD525" s="1">
        <f>(Table2[[#This Row],[Day High]]/Table2[[#This Row],[Close Price]])-1</f>
        <v>1.9918051445482199E-3</v>
      </c>
      <c r="AE525" s="1">
        <f>(Table2[[#This Row],[Close Price]]/Table2[[#This Row],[Current Week Low]])-1</f>
        <v>2.8173546707235042E-2</v>
      </c>
      <c r="AF525" s="1">
        <f>(Table2[[#This Row],[Current Week High]]/Table2[[#This Row],[Close Price]])-1</f>
        <v>1.9918051445482199E-3</v>
      </c>
      <c r="AG525" s="1">
        <f>(Table2[[#This Row],[Close Price]]/Table2[[#This Row],[Current Month Low]])-1</f>
        <v>2.8173546707235042E-2</v>
      </c>
      <c r="AH525" s="1">
        <f>(Table2[[#This Row],[Current Month High]]/Table2[[#This Row],[Close Price]])-1</f>
        <v>1.9918051445482199E-3</v>
      </c>
      <c r="AI525">
        <v>19.849760983382598</v>
      </c>
      <c r="AJ525">
        <v>37.28125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-7.0000000000000007E-2</v>
      </c>
      <c r="AM525" t="s">
        <v>3218</v>
      </c>
      <c r="AN525">
        <v>8.8699999999999992</v>
      </c>
      <c r="AO525" t="s">
        <v>3217</v>
      </c>
      <c r="AP525">
        <v>-1.4099563369329999E-3</v>
      </c>
      <c r="AQ525">
        <f>(Table2[[#This Row],[Sharpe Ratio]]-AVERAGE(Table2[Sharpe Ratio]))/_xlfn.STDEV.P(Table2[Sharpe Ratio])</f>
        <v>-0.70995252974928813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326</v>
      </c>
      <c r="AT525">
        <f>_xlfn.RANK.AVG(Table2[[#This Row],[6M Return vs Nifty Z-Score]],Table2[6M Return vs Nifty Z-Score])</f>
        <v>545</v>
      </c>
      <c r="AU525">
        <f>_xlfn.RANK.AVG(Table2[[#This Row],[Sharpe Ratio Z-Score]],Table2[Sharpe Ratio Z-Score])</f>
        <v>562</v>
      </c>
      <c r="AV525">
        <f>(Table2[[#This Row],[Rank 1Y]]+Table2[[#This Row],[Rank 6M]]+Table2[[#This Row],[Rank Sharpe]])/3</f>
        <v>477.66666666666669</v>
      </c>
    </row>
    <row r="526" spans="1:48" x14ac:dyDescent="0.3">
      <c r="A526" t="s">
        <v>1251</v>
      </c>
      <c r="B526" t="s">
        <v>1252</v>
      </c>
      <c r="C526" t="s">
        <v>3184</v>
      </c>
      <c r="D526" t="s">
        <v>136</v>
      </c>
      <c r="E526">
        <v>9606.7628249310001</v>
      </c>
      <c r="F526">
        <v>178.41</v>
      </c>
      <c r="G526">
        <v>-34.439320774303603</v>
      </c>
      <c r="H526">
        <f>(Table2[[#This Row],[1Y Return vs Nifty]]-AVERAGE(Table2[1Y Return vs Nifty]))/_xlfn.STDEV.P(Table2[1Y Return vs Nifty])</f>
        <v>-0.99626168408507754</v>
      </c>
      <c r="I526">
        <v>4.3314422873060296</v>
      </c>
      <c r="J526">
        <f>(Table2[[#This Row],[1M Return vs Nifty]]-AVERAGE(Table2[1M Return vs Nifty]))/_xlfn.STDEV.P(Table2[1M Return vs Nifty])</f>
        <v>0.54209974532204919</v>
      </c>
      <c r="K526">
        <v>-17.6518687068343</v>
      </c>
      <c r="L526">
        <f>(Table2[[#This Row],[6M Return vs Nifty]]-AVERAGE(Table2[6M Return vs Nifty]))/_xlfn.STDEV.P(Table2[6M Return vs Nifty])</f>
        <v>-0.80092863561987848</v>
      </c>
      <c r="M526">
        <v>4.4074493693028698</v>
      </c>
      <c r="N526">
        <f>(Table2[[#This Row],[1W Return vs Nifty]]-AVERAGE(Table2[1W Return vs Nifty]))/_xlfn.STDEV.P(Table2[1W Return vs Nifty])</f>
        <v>0.47472732233089426</v>
      </c>
      <c r="O526">
        <v>167.64</v>
      </c>
      <c r="P526">
        <v>173.231577843069</v>
      </c>
      <c r="Q526">
        <v>187.65756557379001</v>
      </c>
      <c r="R526">
        <v>72.111991282620295</v>
      </c>
      <c r="S526" s="1">
        <f>(Table2[[#This Row],[Close Price]]-Table2[[#This Row],[20D EMA]])/Table2[[#This Row],[20D EMA]]</f>
        <v>6.4244810307802505E-2</v>
      </c>
      <c r="T526" s="1">
        <f>(Table2[[#This Row],[Close Price]]-Table2[[#This Row],[50D EMA]])/Table2[[#This Row],[50D EMA]]</f>
        <v>2.989306119247E-2</v>
      </c>
      <c r="U526" s="1">
        <f>(Table2[[#This Row],[Close Price]]-Table2[[#This Row],[200D EMA]])/Table2[[#This Row],[200D EMA]]</f>
        <v>-4.9278938184635669E-2</v>
      </c>
      <c r="V526">
        <v>0.886532185848109</v>
      </c>
      <c r="W526">
        <v>172</v>
      </c>
      <c r="X526">
        <v>179.8</v>
      </c>
      <c r="Y526">
        <v>170.31</v>
      </c>
      <c r="Z526">
        <v>179.8</v>
      </c>
      <c r="AA526">
        <v>170.31</v>
      </c>
      <c r="AB526">
        <v>179.8</v>
      </c>
      <c r="AC526" s="1">
        <f>(Table2[[#This Row],[Close Price]]/Table2[[#This Row],[Day Low]])-1</f>
        <v>3.7267441860465045E-2</v>
      </c>
      <c r="AD526" s="1">
        <f>(Table2[[#This Row],[Day High]]/Table2[[#This Row],[Close Price]])-1</f>
        <v>7.7910431029650784E-3</v>
      </c>
      <c r="AE526" s="1">
        <f>(Table2[[#This Row],[Close Price]]/Table2[[#This Row],[Current Week Low]])-1</f>
        <v>4.7560331160824365E-2</v>
      </c>
      <c r="AF526" s="1">
        <f>(Table2[[#This Row],[Current Week High]]/Table2[[#This Row],[Close Price]])-1</f>
        <v>7.7910431029650784E-3</v>
      </c>
      <c r="AG526" s="1">
        <f>(Table2[[#This Row],[Close Price]]/Table2[[#This Row],[Current Month Low]])-1</f>
        <v>4.7560331160824365E-2</v>
      </c>
      <c r="AH526" s="1">
        <f>(Table2[[#This Row],[Current Month High]]/Table2[[#This Row],[Close Price]])-1</f>
        <v>7.7910431029650784E-3</v>
      </c>
      <c r="AI526">
        <v>59.688358275881299</v>
      </c>
      <c r="AJ526">
        <v>18.2227817904711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-0.09</v>
      </c>
      <c r="AM526" t="s">
        <v>3218</v>
      </c>
      <c r="AN526">
        <v>17.059999999999999</v>
      </c>
      <c r="AO526" t="s">
        <v>3217</v>
      </c>
      <c r="AP526">
        <v>0.118268550619815</v>
      </c>
      <c r="AQ526">
        <f>(Table2[[#This Row],[Sharpe Ratio]]-AVERAGE(Table2[Sharpe Ratio]))/_xlfn.STDEV.P(Table2[Sharpe Ratio])</f>
        <v>0.68303565997188498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660</v>
      </c>
      <c r="AT526">
        <f>_xlfn.RANK.AVG(Table2[[#This Row],[6M Return vs Nifty Z-Score]],Table2[6M Return vs Nifty Z-Score])</f>
        <v>609</v>
      </c>
      <c r="AU526">
        <f>_xlfn.RANK.AVG(Table2[[#This Row],[Sharpe Ratio Z-Score]],Table2[Sharpe Ratio Z-Score])</f>
        <v>170</v>
      </c>
      <c r="AV526">
        <f>(Table2[[#This Row],[Rank 1Y]]+Table2[[#This Row],[Rank 6M]]+Table2[[#This Row],[Rank Sharpe]])/3</f>
        <v>479.66666666666669</v>
      </c>
    </row>
    <row r="527" spans="1:48" x14ac:dyDescent="0.3">
      <c r="A527" t="s">
        <v>1632</v>
      </c>
      <c r="B527" t="s">
        <v>1633</v>
      </c>
      <c r="C527" t="s">
        <v>3185</v>
      </c>
      <c r="D527" t="s">
        <v>285</v>
      </c>
      <c r="E527">
        <v>5868.3449164800004</v>
      </c>
      <c r="F527">
        <v>799.1</v>
      </c>
      <c r="G527">
        <v>-13.486766746553499</v>
      </c>
      <c r="H527">
        <f>(Table2[[#This Row],[1Y Return vs Nifty]]-AVERAGE(Table2[1Y Return vs Nifty]))/_xlfn.STDEV.P(Table2[1Y Return vs Nifty])</f>
        <v>-0.5872254506024458</v>
      </c>
      <c r="I527">
        <v>-8.6534581913106603</v>
      </c>
      <c r="J527">
        <f>(Table2[[#This Row],[1M Return vs Nifty]]-AVERAGE(Table2[1M Return vs Nifty]))/_xlfn.STDEV.P(Table2[1M Return vs Nifty])</f>
        <v>-0.8325867600460084</v>
      </c>
      <c r="K527">
        <v>-3.9516782855826502</v>
      </c>
      <c r="L527">
        <f>(Table2[[#This Row],[6M Return vs Nifty]]-AVERAGE(Table2[6M Return vs Nifty]))/_xlfn.STDEV.P(Table2[6M Return vs Nifty])</f>
        <v>-0.37331839175110337</v>
      </c>
      <c r="M527">
        <v>-0.18648286336873601</v>
      </c>
      <c r="N527">
        <f>(Table2[[#This Row],[1W Return vs Nifty]]-AVERAGE(Table2[1W Return vs Nifty]))/_xlfn.STDEV.P(Table2[1W Return vs Nifty])</f>
        <v>-0.4314170736668535</v>
      </c>
      <c r="O527">
        <v>792.6</v>
      </c>
      <c r="P527">
        <v>803.81569389619403</v>
      </c>
      <c r="Q527">
        <v>786.317691828232</v>
      </c>
      <c r="R527">
        <v>59.812530469867397</v>
      </c>
      <c r="S527" s="1">
        <f>(Table2[[#This Row],[Close Price]]-Table2[[#This Row],[20D EMA]])/Table2[[#This Row],[20D EMA]]</f>
        <v>8.2008579359071406E-3</v>
      </c>
      <c r="T527" s="1">
        <f>(Table2[[#This Row],[Close Price]]-Table2[[#This Row],[50D EMA]])/Table2[[#This Row],[50D EMA]]</f>
        <v>-5.8666357624052598E-3</v>
      </c>
      <c r="U527" s="1">
        <f>(Table2[[#This Row],[Close Price]]-Table2[[#This Row],[200D EMA]])/Table2[[#This Row],[200D EMA]]</f>
        <v>1.6255908145788315E-2</v>
      </c>
      <c r="V527">
        <v>0.243986687398945</v>
      </c>
      <c r="W527">
        <v>781.7</v>
      </c>
      <c r="X527">
        <v>803</v>
      </c>
      <c r="Y527">
        <v>776.1</v>
      </c>
      <c r="Z527">
        <v>803</v>
      </c>
      <c r="AA527">
        <v>776.1</v>
      </c>
      <c r="AB527">
        <v>803</v>
      </c>
      <c r="AC527" s="1">
        <f>(Table2[[#This Row],[Close Price]]/Table2[[#This Row],[Day Low]])-1</f>
        <v>2.2259178713061267E-2</v>
      </c>
      <c r="AD527" s="1">
        <f>(Table2[[#This Row],[Day High]]/Table2[[#This Row],[Close Price]])-1</f>
        <v>4.8804905518708974E-3</v>
      </c>
      <c r="AE527" s="1">
        <f>(Table2[[#This Row],[Close Price]]/Table2[[#This Row],[Current Week Low]])-1</f>
        <v>2.9635356268522095E-2</v>
      </c>
      <c r="AF527" s="1">
        <f>(Table2[[#This Row],[Current Week High]]/Table2[[#This Row],[Close Price]])-1</f>
        <v>4.8804905518708974E-3</v>
      </c>
      <c r="AG527" s="1">
        <f>(Table2[[#This Row],[Close Price]]/Table2[[#This Row],[Current Month Low]])-1</f>
        <v>2.9635356268522095E-2</v>
      </c>
      <c r="AH527" s="1">
        <f>(Table2[[#This Row],[Current Month High]]/Table2[[#This Row],[Close Price]])-1</f>
        <v>4.8804905518708974E-3</v>
      </c>
      <c r="AI527">
        <v>12.6267050431735</v>
      </c>
      <c r="AJ527">
        <v>23.891472868217001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0.06</v>
      </c>
      <c r="AM527" t="s">
        <v>3217</v>
      </c>
      <c r="AN527">
        <v>3.04</v>
      </c>
      <c r="AO527" t="s">
        <v>3217</v>
      </c>
      <c r="AP527">
        <v>1.5188141615353E-2</v>
      </c>
      <c r="AQ527">
        <f>(Table2[[#This Row],[Sharpe Ratio]]-AVERAGE(Table2[Sharpe Ratio]))/_xlfn.STDEV.P(Table2[Sharpe Ratio])</f>
        <v>-0.51676032667705618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522</v>
      </c>
      <c r="AT527">
        <f>_xlfn.RANK.AVG(Table2[[#This Row],[6M Return vs Nifty Z-Score]],Table2[6M Return vs Nifty Z-Score])</f>
        <v>441</v>
      </c>
      <c r="AU527">
        <f>_xlfn.RANK.AVG(Table2[[#This Row],[Sharpe Ratio Z-Score]],Table2[Sharpe Ratio Z-Score])</f>
        <v>477</v>
      </c>
      <c r="AV527">
        <f>(Table2[[#This Row],[Rank 1Y]]+Table2[[#This Row],[Rank 6M]]+Table2[[#This Row],[Rank Sharpe]])/3</f>
        <v>480</v>
      </c>
    </row>
    <row r="528" spans="1:48" x14ac:dyDescent="0.3">
      <c r="A528" t="s">
        <v>445</v>
      </c>
      <c r="B528" t="s">
        <v>446</v>
      </c>
      <c r="C528" t="s">
        <v>3173</v>
      </c>
      <c r="D528" t="s">
        <v>231</v>
      </c>
      <c r="E528">
        <v>51713.681067165002</v>
      </c>
      <c r="F528">
        <v>1960.65</v>
      </c>
      <c r="G528">
        <v>-5.4725563445450698</v>
      </c>
      <c r="H528">
        <f>(Table2[[#This Row],[1Y Return vs Nifty]]-AVERAGE(Table2[1Y Return vs Nifty]))/_xlfn.STDEV.P(Table2[1Y Return vs Nifty])</f>
        <v>-0.43077185392715495</v>
      </c>
      <c r="I528">
        <v>0.95938886118713695</v>
      </c>
      <c r="J528">
        <f>(Table2[[#This Row],[1M Return vs Nifty]]-AVERAGE(Table2[1M Return vs Nifty]))/_xlfn.STDEV.P(Table2[1M Return vs Nifty])</f>
        <v>0.18510691754493577</v>
      </c>
      <c r="K528">
        <v>-0.63364182791576695</v>
      </c>
      <c r="L528">
        <f>(Table2[[#This Row],[6M Return vs Nifty]]-AVERAGE(Table2[6M Return vs Nifty]))/_xlfn.STDEV.P(Table2[6M Return vs Nifty])</f>
        <v>-0.26975586194658707</v>
      </c>
      <c r="M528">
        <v>2.2615486514598402</v>
      </c>
      <c r="N528">
        <f>(Table2[[#This Row],[1W Return vs Nifty]]-AVERAGE(Table2[1W Return vs Nifty]))/_xlfn.STDEV.P(Table2[1W Return vs Nifty])</f>
        <v>5.145248688340183E-2</v>
      </c>
      <c r="O528">
        <v>1925.35</v>
      </c>
      <c r="P528">
        <v>1962.4070476721599</v>
      </c>
      <c r="Q528">
        <v>1929.1856395321599</v>
      </c>
      <c r="R528">
        <v>65.433474887173006</v>
      </c>
      <c r="S528" s="1">
        <f>(Table2[[#This Row],[Close Price]]-Table2[[#This Row],[20D EMA]])/Table2[[#This Row],[20D EMA]]</f>
        <v>1.8334328823330918E-2</v>
      </c>
      <c r="T528" s="1">
        <f>(Table2[[#This Row],[Close Price]]-Table2[[#This Row],[50D EMA]])/Table2[[#This Row],[50D EMA]]</f>
        <v>-8.9535332348305706E-4</v>
      </c>
      <c r="U528" s="1">
        <f>(Table2[[#This Row],[Close Price]]-Table2[[#This Row],[200D EMA]])/Table2[[#This Row],[200D EMA]]</f>
        <v>1.6309659279586212E-2</v>
      </c>
      <c r="V528">
        <v>0.77243122880065795</v>
      </c>
      <c r="W528">
        <v>1941.95</v>
      </c>
      <c r="X528">
        <v>1961.25</v>
      </c>
      <c r="Y528">
        <v>1937.65</v>
      </c>
      <c r="Z528">
        <v>1964.15</v>
      </c>
      <c r="AA528">
        <v>1937.65</v>
      </c>
      <c r="AB528">
        <v>1964.15</v>
      </c>
      <c r="AC528" s="1">
        <f>(Table2[[#This Row],[Close Price]]/Table2[[#This Row],[Day Low]])-1</f>
        <v>9.6294961250289468E-3</v>
      </c>
      <c r="AD528" s="1">
        <f>(Table2[[#This Row],[Day High]]/Table2[[#This Row],[Close Price]])-1</f>
        <v>3.0602096243592669E-4</v>
      </c>
      <c r="AE528" s="1">
        <f>(Table2[[#This Row],[Close Price]]/Table2[[#This Row],[Current Week Low]])-1</f>
        <v>1.1870048770417752E-2</v>
      </c>
      <c r="AF528" s="1">
        <f>(Table2[[#This Row],[Current Week High]]/Table2[[#This Row],[Close Price]])-1</f>
        <v>1.785122280876239E-3</v>
      </c>
      <c r="AG528" s="1">
        <f>(Table2[[#This Row],[Close Price]]/Table2[[#This Row],[Current Month Low]])-1</f>
        <v>1.1870048770417752E-2</v>
      </c>
      <c r="AH528" s="1">
        <f>(Table2[[#This Row],[Current Month High]]/Table2[[#This Row],[Close Price]])-1</f>
        <v>1.785122280876239E-3</v>
      </c>
      <c r="AI528">
        <v>12.457603345829099</v>
      </c>
      <c r="AJ528">
        <v>19.025648808620399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0.02</v>
      </c>
      <c r="AM528" t="s">
        <v>3217</v>
      </c>
      <c r="AN528">
        <v>5.36</v>
      </c>
      <c r="AO528" t="s">
        <v>3217</v>
      </c>
      <c r="AP528">
        <v>-1.0906518922789E-2</v>
      </c>
      <c r="AQ528">
        <f>(Table2[[#This Row],[Sharpe Ratio]]-AVERAGE(Table2[Sharpe Ratio]))/_xlfn.STDEV.P(Table2[Sharpe Ratio])</f>
        <v>-0.820486992966031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464</v>
      </c>
      <c r="AT528">
        <f>_xlfn.RANK.AVG(Table2[[#This Row],[6M Return vs Nifty Z-Score]],Table2[6M Return vs Nifty Z-Score])</f>
        <v>396</v>
      </c>
      <c r="AU528">
        <f>_xlfn.RANK.AVG(Table2[[#This Row],[Sharpe Ratio Z-Score]],Table2[Sharpe Ratio Z-Score])</f>
        <v>585</v>
      </c>
      <c r="AV528">
        <f>(Table2[[#This Row],[Rank 1Y]]+Table2[[#This Row],[Rank 6M]]+Table2[[#This Row],[Rank Sharpe]])/3</f>
        <v>481.66666666666669</v>
      </c>
    </row>
    <row r="529" spans="1:48" x14ac:dyDescent="0.3">
      <c r="A529" t="s">
        <v>1290</v>
      </c>
      <c r="B529" t="s">
        <v>1291</v>
      </c>
      <c r="C529" t="s">
        <v>3174</v>
      </c>
      <c r="D529" t="s">
        <v>46</v>
      </c>
      <c r="E529">
        <v>9213.2454959999995</v>
      </c>
      <c r="F529">
        <v>327.60000000000002</v>
      </c>
      <c r="G529">
        <v>0.73139460352700003</v>
      </c>
      <c r="H529">
        <f>(Table2[[#This Row],[1Y Return vs Nifty]]-AVERAGE(Table2[1Y Return vs Nifty]))/_xlfn.STDEV.P(Table2[1Y Return vs Nifty])</f>
        <v>-0.30965818324292788</v>
      </c>
      <c r="I529">
        <v>9.86816877123184</v>
      </c>
      <c r="J529">
        <f>(Table2[[#This Row],[1M Return vs Nifty]]-AVERAGE(Table2[1M Return vs Nifty]))/_xlfn.STDEV.P(Table2[1M Return vs Nifty])</f>
        <v>1.1282623573421291</v>
      </c>
      <c r="K529">
        <v>-4.2049771623426802</v>
      </c>
      <c r="L529">
        <f>(Table2[[#This Row],[6M Return vs Nifty]]-AVERAGE(Table2[6M Return vs Nifty]))/_xlfn.STDEV.P(Table2[6M Return vs Nifty])</f>
        <v>-0.38122435445181357</v>
      </c>
      <c r="M529">
        <v>2.32657949988167</v>
      </c>
      <c r="N529">
        <f>(Table2[[#This Row],[1W Return vs Nifty]]-AVERAGE(Table2[1W Return vs Nifty]))/_xlfn.STDEV.P(Table2[1W Return vs Nifty])</f>
        <v>6.4279698056726176E-2</v>
      </c>
      <c r="O529">
        <v>313.98</v>
      </c>
      <c r="P529">
        <v>315.23801528654502</v>
      </c>
      <c r="Q529">
        <v>311.58474579569798</v>
      </c>
      <c r="R529">
        <v>67.755669055533303</v>
      </c>
      <c r="S529" s="1">
        <f>(Table2[[#This Row],[Close Price]]-Table2[[#This Row],[20D EMA]])/Table2[[#This Row],[20D EMA]]</f>
        <v>4.3378559143894525E-2</v>
      </c>
      <c r="T529" s="1">
        <f>(Table2[[#This Row],[Close Price]]-Table2[[#This Row],[50D EMA]])/Table2[[#This Row],[50D EMA]]</f>
        <v>3.9214765079072733E-2</v>
      </c>
      <c r="U529" s="1">
        <f>(Table2[[#This Row],[Close Price]]-Table2[[#This Row],[200D EMA]])/Table2[[#This Row],[200D EMA]]</f>
        <v>5.1399352569085746E-2</v>
      </c>
      <c r="V529">
        <v>0.78709684509929101</v>
      </c>
      <c r="W529">
        <v>325.89999999999998</v>
      </c>
      <c r="X529">
        <v>333</v>
      </c>
      <c r="Y529">
        <v>323</v>
      </c>
      <c r="Z529">
        <v>333</v>
      </c>
      <c r="AA529">
        <v>323</v>
      </c>
      <c r="AB529">
        <v>333</v>
      </c>
      <c r="AC529" s="1">
        <f>(Table2[[#This Row],[Close Price]]/Table2[[#This Row],[Day Low]])-1</f>
        <v>5.2163240257749877E-3</v>
      </c>
      <c r="AD529" s="1">
        <f>(Table2[[#This Row],[Day High]]/Table2[[#This Row],[Close Price]])-1</f>
        <v>1.6483516483516425E-2</v>
      </c>
      <c r="AE529" s="1">
        <f>(Table2[[#This Row],[Close Price]]/Table2[[#This Row],[Current Week Low]])-1</f>
        <v>1.4241486068111486E-2</v>
      </c>
      <c r="AF529" s="1">
        <f>(Table2[[#This Row],[Current Week High]]/Table2[[#This Row],[Close Price]])-1</f>
        <v>1.6483516483516425E-2</v>
      </c>
      <c r="AG529" s="1">
        <f>(Table2[[#This Row],[Close Price]]/Table2[[#This Row],[Current Month Low]])-1</f>
        <v>1.4241486068111486E-2</v>
      </c>
      <c r="AH529" s="1">
        <f>(Table2[[#This Row],[Current Month High]]/Table2[[#This Row],[Close Price]])-1</f>
        <v>1.6483516483516425E-2</v>
      </c>
      <c r="AI529">
        <v>26.800976800976699</v>
      </c>
      <c r="AJ529">
        <v>38.373812038014798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-0.02</v>
      </c>
      <c r="AM529" t="s">
        <v>3218</v>
      </c>
      <c r="AN529">
        <v>6.5</v>
      </c>
      <c r="AO529" t="s">
        <v>3217</v>
      </c>
      <c r="AP529">
        <v>-6.9466883994269996E-3</v>
      </c>
      <c r="AQ529">
        <f>(Table2[[#This Row],[Sharpe Ratio]]-AVERAGE(Table2[Sharpe Ratio]))/_xlfn.STDEV.P(Table2[Sharpe Ratio])</f>
        <v>-0.77439686957959741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420</v>
      </c>
      <c r="AT529">
        <f>_xlfn.RANK.AVG(Table2[[#This Row],[6M Return vs Nifty Z-Score]],Table2[6M Return vs Nifty Z-Score])</f>
        <v>445</v>
      </c>
      <c r="AU529">
        <f>_xlfn.RANK.AVG(Table2[[#This Row],[Sharpe Ratio Z-Score]],Table2[Sharpe Ratio Z-Score])</f>
        <v>580</v>
      </c>
      <c r="AV529">
        <f>(Table2[[#This Row],[Rank 1Y]]+Table2[[#This Row],[Rank 6M]]+Table2[[#This Row],[Rank Sharpe]])/3</f>
        <v>481.66666666666669</v>
      </c>
    </row>
    <row r="530" spans="1:48" x14ac:dyDescent="0.3">
      <c r="A530" t="s">
        <v>1175</v>
      </c>
      <c r="B530" t="s">
        <v>1176</v>
      </c>
      <c r="C530" t="s">
        <v>3175</v>
      </c>
      <c r="D530" t="s">
        <v>254</v>
      </c>
      <c r="E530">
        <v>10644.893310359999</v>
      </c>
      <c r="F530">
        <v>2076.35</v>
      </c>
      <c r="G530">
        <v>2.5890533647082301</v>
      </c>
      <c r="H530">
        <f>(Table2[[#This Row],[1Y Return vs Nifty]]-AVERAGE(Table2[1Y Return vs Nifty]))/_xlfn.STDEV.P(Table2[1Y Return vs Nifty])</f>
        <v>-0.273392926904096</v>
      </c>
      <c r="I530">
        <v>-0.47620494920225398</v>
      </c>
      <c r="J530">
        <f>(Table2[[#This Row],[1M Return vs Nifty]]-AVERAGE(Table2[1M Return vs Nifty]))/_xlfn.STDEV.P(Table2[1M Return vs Nifty])</f>
        <v>3.3123354668799947E-2</v>
      </c>
      <c r="K530">
        <v>2.9127482679715002</v>
      </c>
      <c r="L530">
        <f>(Table2[[#This Row],[6M Return vs Nifty]]-AVERAGE(Table2[6M Return vs Nifty]))/_xlfn.STDEV.P(Table2[6M Return vs Nifty])</f>
        <v>-0.15906596004538281</v>
      </c>
      <c r="M530">
        <v>-0.30417975577253697</v>
      </c>
      <c r="N530">
        <f>(Table2[[#This Row],[1W Return vs Nifty]]-AVERAGE(Table2[1W Return vs Nifty]))/_xlfn.STDEV.P(Table2[1W Return vs Nifty])</f>
        <v>-0.45463256185354617</v>
      </c>
      <c r="O530">
        <v>2115.81</v>
      </c>
      <c r="P530">
        <v>2128.2921823974798</v>
      </c>
      <c r="Q530">
        <v>1984.4960591579299</v>
      </c>
      <c r="R530">
        <v>40.380299779309098</v>
      </c>
      <c r="S530" s="1">
        <f>(Table2[[#This Row],[Close Price]]-Table2[[#This Row],[20D EMA]])/Table2[[#This Row],[20D EMA]]</f>
        <v>-1.865006782272512E-2</v>
      </c>
      <c r="T530" s="1">
        <f>(Table2[[#This Row],[Close Price]]-Table2[[#This Row],[50D EMA]])/Table2[[#This Row],[50D EMA]]</f>
        <v>-2.4405569323178184E-2</v>
      </c>
      <c r="U530" s="1">
        <f>(Table2[[#This Row],[Close Price]]-Table2[[#This Row],[200D EMA]])/Table2[[#This Row],[200D EMA]]</f>
        <v>4.6285776390529006E-2</v>
      </c>
      <c r="V530">
        <v>0.68465405586466199</v>
      </c>
      <c r="W530">
        <v>2066.1999999999998</v>
      </c>
      <c r="X530">
        <v>2157</v>
      </c>
      <c r="Y530">
        <v>2066.1999999999998</v>
      </c>
      <c r="Z530">
        <v>2187.65</v>
      </c>
      <c r="AA530">
        <v>2066.1999999999998</v>
      </c>
      <c r="AB530">
        <v>2187.65</v>
      </c>
      <c r="AC530" s="1">
        <f>(Table2[[#This Row],[Close Price]]/Table2[[#This Row],[Day Low]])-1</f>
        <v>4.9123995740973925E-3</v>
      </c>
      <c r="AD530" s="1">
        <f>(Table2[[#This Row],[Day High]]/Table2[[#This Row],[Close Price]])-1</f>
        <v>3.8842199051219772E-2</v>
      </c>
      <c r="AE530" s="1">
        <f>(Table2[[#This Row],[Close Price]]/Table2[[#This Row],[Current Week Low]])-1</f>
        <v>4.9123995740973925E-3</v>
      </c>
      <c r="AF530" s="1">
        <f>(Table2[[#This Row],[Current Week High]]/Table2[[#This Row],[Close Price]])-1</f>
        <v>5.3603679533797299E-2</v>
      </c>
      <c r="AG530" s="1">
        <f>(Table2[[#This Row],[Close Price]]/Table2[[#This Row],[Current Month Low]])-1</f>
        <v>4.9123995740973925E-3</v>
      </c>
      <c r="AH530" s="1">
        <f>(Table2[[#This Row],[Current Month High]]/Table2[[#This Row],[Close Price]])-1</f>
        <v>5.3603679533797299E-2</v>
      </c>
      <c r="AI530">
        <v>11.6526597153659</v>
      </c>
      <c r="AJ530">
        <v>43.196551724137898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0</v>
      </c>
      <c r="AM530" t="s">
        <v>3216</v>
      </c>
      <c r="AN530">
        <v>1.28</v>
      </c>
      <c r="AO530" t="s">
        <v>3217</v>
      </c>
      <c r="AP530">
        <v>-7.9735435719683001E-2</v>
      </c>
      <c r="AQ530">
        <f>(Table2[[#This Row],[Sharpe Ratio]]-AVERAGE(Table2[Sharpe Ratio]))/_xlfn.STDEV.P(Table2[Sharpe Ratio])</f>
        <v>-1.621615538495305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400</v>
      </c>
      <c r="AT530">
        <f>_xlfn.RANK.AVG(Table2[[#This Row],[6M Return vs Nifty Z-Score]],Table2[6M Return vs Nifty Z-Score])</f>
        <v>350</v>
      </c>
      <c r="AU530">
        <f>_xlfn.RANK.AVG(Table2[[#This Row],[Sharpe Ratio Z-Score]],Table2[Sharpe Ratio Z-Score])</f>
        <v>696</v>
      </c>
      <c r="AV530">
        <f>(Table2[[#This Row],[Rank 1Y]]+Table2[[#This Row],[Rank 6M]]+Table2[[#This Row],[Rank Sharpe]])/3</f>
        <v>482</v>
      </c>
    </row>
    <row r="531" spans="1:48" x14ac:dyDescent="0.3">
      <c r="A531" t="s">
        <v>1435</v>
      </c>
      <c r="B531" t="s">
        <v>1436</v>
      </c>
      <c r="C531" t="s">
        <v>3183</v>
      </c>
      <c r="D531" t="s">
        <v>222</v>
      </c>
      <c r="E531">
        <v>7720.6728301000003</v>
      </c>
      <c r="F531">
        <v>383</v>
      </c>
      <c r="G531">
        <v>-23.878885754681701</v>
      </c>
      <c r="H531">
        <f>(Table2[[#This Row],[1Y Return vs Nifty]]-AVERAGE(Table2[1Y Return vs Nifty]))/_xlfn.STDEV.P(Table2[1Y Return vs Nifty])</f>
        <v>-0.79010063285269638</v>
      </c>
      <c r="I531">
        <v>-2.2322692243840798</v>
      </c>
      <c r="J531">
        <f>(Table2[[#This Row],[1M Return vs Nifty]]-AVERAGE(Table2[1M Return vs Nifty]))/_xlfn.STDEV.P(Table2[1M Return vs Nifty])</f>
        <v>-0.15278780157200383</v>
      </c>
      <c r="K531">
        <v>-9.1993230766436405</v>
      </c>
      <c r="L531">
        <f>(Table2[[#This Row],[6M Return vs Nifty]]-AVERAGE(Table2[6M Return vs Nifty]))/_xlfn.STDEV.P(Table2[6M Return vs Nifty])</f>
        <v>-0.53710784283504609</v>
      </c>
      <c r="M531">
        <v>5.9031321462796296</v>
      </c>
      <c r="N531">
        <f>(Table2[[#This Row],[1W Return vs Nifty]]-AVERAGE(Table2[1W Return vs Nifty]))/_xlfn.STDEV.P(Table2[1W Return vs Nifty])</f>
        <v>0.76974790554913242</v>
      </c>
      <c r="O531">
        <v>366.56</v>
      </c>
      <c r="P531">
        <v>377.45388031405298</v>
      </c>
      <c r="Q531">
        <v>396.456035097246</v>
      </c>
      <c r="R531">
        <v>76.160850920281007</v>
      </c>
      <c r="S531" s="1">
        <f>(Table2[[#This Row],[Close Price]]-Table2[[#This Row],[20D EMA]])/Table2[[#This Row],[20D EMA]]</f>
        <v>4.4849410737669133E-2</v>
      </c>
      <c r="T531" s="1">
        <f>(Table2[[#This Row],[Close Price]]-Table2[[#This Row],[50D EMA]])/Table2[[#This Row],[50D EMA]]</f>
        <v>1.4693502902480379E-2</v>
      </c>
      <c r="U531" s="1">
        <f>(Table2[[#This Row],[Close Price]]-Table2[[#This Row],[200D EMA]])/Table2[[#This Row],[200D EMA]]</f>
        <v>-3.3940800255305471E-2</v>
      </c>
      <c r="V531">
        <v>0.515574399608834</v>
      </c>
      <c r="W531">
        <v>374.4</v>
      </c>
      <c r="X531">
        <v>384.25</v>
      </c>
      <c r="Y531">
        <v>365.8</v>
      </c>
      <c r="Z531">
        <v>384.25</v>
      </c>
      <c r="AA531">
        <v>365.8</v>
      </c>
      <c r="AB531">
        <v>384.25</v>
      </c>
      <c r="AC531" s="1">
        <f>(Table2[[#This Row],[Close Price]]/Table2[[#This Row],[Day Low]])-1</f>
        <v>2.2970085470085611E-2</v>
      </c>
      <c r="AD531" s="1">
        <f>(Table2[[#This Row],[Day High]]/Table2[[#This Row],[Close Price]])-1</f>
        <v>3.2637075718016106E-3</v>
      </c>
      <c r="AE531" s="1">
        <f>(Table2[[#This Row],[Close Price]]/Table2[[#This Row],[Current Week Low]])-1</f>
        <v>4.7020229633679467E-2</v>
      </c>
      <c r="AF531" s="1">
        <f>(Table2[[#This Row],[Current Week High]]/Table2[[#This Row],[Close Price]])-1</f>
        <v>3.2637075718016106E-3</v>
      </c>
      <c r="AG531" s="1">
        <f>(Table2[[#This Row],[Close Price]]/Table2[[#This Row],[Current Month Low]])-1</f>
        <v>4.7020229633679467E-2</v>
      </c>
      <c r="AH531" s="1">
        <f>(Table2[[#This Row],[Current Month High]]/Table2[[#This Row],[Close Price]])-1</f>
        <v>3.2637075718016106E-3</v>
      </c>
      <c r="AI531">
        <v>31.853785900783201</v>
      </c>
      <c r="AJ531">
        <v>10.374639769452401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-0.09</v>
      </c>
      <c r="AM531" t="s">
        <v>3218</v>
      </c>
      <c r="AN531">
        <v>7.83</v>
      </c>
      <c r="AO531" t="s">
        <v>3217</v>
      </c>
      <c r="AP531">
        <v>6.2508248179320006E-2</v>
      </c>
      <c r="AQ531">
        <f>(Table2[[#This Row],[Sharpe Ratio]]-AVERAGE(Table2[Sharpe Ratio]))/_xlfn.STDEV.P(Table2[Sharpe Ratio])</f>
        <v>3.4018181980105353E-2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590</v>
      </c>
      <c r="AT531">
        <f>_xlfn.RANK.AVG(Table2[[#This Row],[6M Return vs Nifty Z-Score]],Table2[6M Return vs Nifty Z-Score])</f>
        <v>517</v>
      </c>
      <c r="AU531">
        <f>_xlfn.RANK.AVG(Table2[[#This Row],[Sharpe Ratio Z-Score]],Table2[Sharpe Ratio Z-Score])</f>
        <v>342</v>
      </c>
      <c r="AV531">
        <f>(Table2[[#This Row],[Rank 1Y]]+Table2[[#This Row],[Rank 6M]]+Table2[[#This Row],[Rank Sharpe]])/3</f>
        <v>483</v>
      </c>
    </row>
    <row r="532" spans="1:48" x14ac:dyDescent="0.3">
      <c r="A532" t="s">
        <v>507</v>
      </c>
      <c r="B532" t="s">
        <v>508</v>
      </c>
      <c r="C532" t="s">
        <v>3179</v>
      </c>
      <c r="D532" t="s">
        <v>466</v>
      </c>
      <c r="E532">
        <v>43205.024123520001</v>
      </c>
      <c r="F532">
        <v>1556.8</v>
      </c>
      <c r="G532">
        <v>-24.493439948098299</v>
      </c>
      <c r="H532">
        <f>(Table2[[#This Row],[1Y Return vs Nifty]]-AVERAGE(Table2[1Y Return vs Nifty]))/_xlfn.STDEV.P(Table2[1Y Return vs Nifty])</f>
        <v>-0.80209797371210445</v>
      </c>
      <c r="I532">
        <v>-2.1417659357921099</v>
      </c>
      <c r="J532">
        <f>(Table2[[#This Row],[1M Return vs Nifty]]-AVERAGE(Table2[1M Return vs Nifty]))/_xlfn.STDEV.P(Table2[1M Return vs Nifty])</f>
        <v>-0.14320639201682903</v>
      </c>
      <c r="K532">
        <v>-5.1259797605918598</v>
      </c>
      <c r="L532">
        <f>(Table2[[#This Row],[6M Return vs Nifty]]-AVERAGE(Table2[6M Return vs Nifty]))/_xlfn.STDEV.P(Table2[6M Return vs Nifty])</f>
        <v>-0.40997068085543792</v>
      </c>
      <c r="M532">
        <v>1.4386615154989999</v>
      </c>
      <c r="N532">
        <f>(Table2[[#This Row],[1W Return vs Nifty]]-AVERAGE(Table2[1W Return vs Nifty]))/_xlfn.STDEV.P(Table2[1W Return vs Nifty])</f>
        <v>-0.1108604356901025</v>
      </c>
      <c r="O532">
        <v>1496.81</v>
      </c>
      <c r="P532">
        <v>1500.2015247577699</v>
      </c>
      <c r="Q532">
        <v>1505.58884145815</v>
      </c>
      <c r="R532">
        <v>69.414223773163599</v>
      </c>
      <c r="S532" s="1">
        <f>(Table2[[#This Row],[Close Price]]-Table2[[#This Row],[20D EMA]])/Table2[[#This Row],[20D EMA]]</f>
        <v>4.0078567086002909E-2</v>
      </c>
      <c r="T532" s="1">
        <f>(Table2[[#This Row],[Close Price]]-Table2[[#This Row],[50D EMA]])/Table2[[#This Row],[50D EMA]]</f>
        <v>3.7727248178453042E-2</v>
      </c>
      <c r="U532" s="1">
        <f>(Table2[[#This Row],[Close Price]]-Table2[[#This Row],[200D EMA]])/Table2[[#This Row],[200D EMA]]</f>
        <v>3.4014039644616641E-2</v>
      </c>
      <c r="V532">
        <v>1.46906344740071</v>
      </c>
      <c r="W532">
        <v>1514.55</v>
      </c>
      <c r="X532">
        <v>1566.5</v>
      </c>
      <c r="Y532">
        <v>1488.05</v>
      </c>
      <c r="Z532">
        <v>1566.5</v>
      </c>
      <c r="AA532">
        <v>1488.05</v>
      </c>
      <c r="AB532">
        <v>1566.5</v>
      </c>
      <c r="AC532" s="1">
        <f>(Table2[[#This Row],[Close Price]]/Table2[[#This Row],[Day Low]])-1</f>
        <v>2.789607474167255E-2</v>
      </c>
      <c r="AD532" s="1">
        <f>(Table2[[#This Row],[Day High]]/Table2[[#This Row],[Close Price]])-1</f>
        <v>6.2307297019528196E-3</v>
      </c>
      <c r="AE532" s="1">
        <f>(Table2[[#This Row],[Close Price]]/Table2[[#This Row],[Current Week Low]])-1</f>
        <v>4.6201404522697498E-2</v>
      </c>
      <c r="AF532" s="1">
        <f>(Table2[[#This Row],[Current Week High]]/Table2[[#This Row],[Close Price]])-1</f>
        <v>6.2307297019528196E-3</v>
      </c>
      <c r="AG532" s="1">
        <f>(Table2[[#This Row],[Close Price]]/Table2[[#This Row],[Current Month Low]])-1</f>
        <v>4.6201404522697498E-2</v>
      </c>
      <c r="AH532" s="1">
        <f>(Table2[[#This Row],[Current Month High]]/Table2[[#This Row],[Close Price]])-1</f>
        <v>6.2307297019528196E-3</v>
      </c>
      <c r="AI532">
        <v>11.0579393627954</v>
      </c>
      <c r="AJ532">
        <v>19.295019157088099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0.1</v>
      </c>
      <c r="AM532" t="s">
        <v>3217</v>
      </c>
      <c r="AN532">
        <v>3.9</v>
      </c>
      <c r="AO532" t="s">
        <v>3217</v>
      </c>
      <c r="AP532">
        <v>4.3120266530547E-2</v>
      </c>
      <c r="AQ532">
        <f>(Table2[[#This Row],[Sharpe Ratio]]-AVERAGE(Table2[Sharpe Ratio]))/_xlfn.STDEV.P(Table2[Sharpe Ratio])</f>
        <v>-0.19164664411128371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594</v>
      </c>
      <c r="AT532">
        <f>_xlfn.RANK.AVG(Table2[[#This Row],[6M Return vs Nifty Z-Score]],Table2[6M Return vs Nifty Z-Score])</f>
        <v>457</v>
      </c>
      <c r="AU532">
        <f>_xlfn.RANK.AVG(Table2[[#This Row],[Sharpe Ratio Z-Score]],Table2[Sharpe Ratio Z-Score])</f>
        <v>399</v>
      </c>
      <c r="AV532">
        <f>(Table2[[#This Row],[Rank 1Y]]+Table2[[#This Row],[Rank 6M]]+Table2[[#This Row],[Rank Sharpe]])/3</f>
        <v>483.33333333333331</v>
      </c>
    </row>
    <row r="533" spans="1:48" x14ac:dyDescent="0.3">
      <c r="A533" t="s">
        <v>1068</v>
      </c>
      <c r="B533" t="s">
        <v>1069</v>
      </c>
      <c r="C533" t="s">
        <v>3169</v>
      </c>
      <c r="D533" t="s">
        <v>192</v>
      </c>
      <c r="E533">
        <v>12626.269472849999</v>
      </c>
      <c r="F533">
        <v>1278.25</v>
      </c>
      <c r="G533">
        <v>-4.3326373039731099</v>
      </c>
      <c r="H533">
        <f>(Table2[[#This Row],[1Y Return vs Nifty]]-AVERAGE(Table2[1Y Return vs Nifty]))/_xlfn.STDEV.P(Table2[1Y Return vs Nifty])</f>
        <v>-0.40851832864268833</v>
      </c>
      <c r="I533">
        <v>-14.428408216532301</v>
      </c>
      <c r="J533">
        <f>(Table2[[#This Row],[1M Return vs Nifty]]-AVERAGE(Table2[1M Return vs Nifty]))/_xlfn.STDEV.P(Table2[1M Return vs Nifty])</f>
        <v>-1.4439696414104441</v>
      </c>
      <c r="K533">
        <v>-12.4083153288181</v>
      </c>
      <c r="L533">
        <f>(Table2[[#This Row],[6M Return vs Nifty]]-AVERAGE(Table2[6M Return vs Nifty]))/_xlfn.STDEV.P(Table2[6M Return vs Nifty])</f>
        <v>-0.63726688569015755</v>
      </c>
      <c r="M533">
        <v>4.1619011008718898</v>
      </c>
      <c r="N533">
        <f>(Table2[[#This Row],[1W Return vs Nifty]]-AVERAGE(Table2[1W Return vs Nifty]))/_xlfn.STDEV.P(Table2[1W Return vs Nifty])</f>
        <v>0.42629339337494038</v>
      </c>
      <c r="O533">
        <v>1284.3399999999999</v>
      </c>
      <c r="P533">
        <v>1456.92820422658</v>
      </c>
      <c r="Q533">
        <v>1511.17512289452</v>
      </c>
      <c r="R533">
        <v>59.339417590569397</v>
      </c>
      <c r="S533" s="1">
        <f>(Table2[[#This Row],[Close Price]]-Table2[[#This Row],[20D EMA]])/Table2[[#This Row],[20D EMA]]</f>
        <v>-4.7417350545804994E-3</v>
      </c>
      <c r="T533" s="1">
        <f>(Table2[[#This Row],[Close Price]]-Table2[[#This Row],[50D EMA]])/Table2[[#This Row],[50D EMA]]</f>
        <v>-0.1226403632713202</v>
      </c>
      <c r="U533" s="1">
        <f>(Table2[[#This Row],[Close Price]]-Table2[[#This Row],[200D EMA]])/Table2[[#This Row],[200D EMA]]</f>
        <v>-0.15413509616832022</v>
      </c>
      <c r="V533">
        <v>1.3148750175494901</v>
      </c>
      <c r="W533">
        <v>1234.4000000000001</v>
      </c>
      <c r="X533">
        <v>1283.8499999999999</v>
      </c>
      <c r="Y533">
        <v>1186.2</v>
      </c>
      <c r="Z533">
        <v>1283.8499999999999</v>
      </c>
      <c r="AA533">
        <v>1186.2</v>
      </c>
      <c r="AB533">
        <v>1283.8499999999999</v>
      </c>
      <c r="AC533" s="1">
        <f>(Table2[[#This Row],[Close Price]]/Table2[[#This Row],[Day Low]])-1</f>
        <v>3.5523331173039407E-2</v>
      </c>
      <c r="AD533" s="1">
        <f>(Table2[[#This Row],[Day High]]/Table2[[#This Row],[Close Price]])-1</f>
        <v>4.3809896342654753E-3</v>
      </c>
      <c r="AE533" s="1">
        <f>(Table2[[#This Row],[Close Price]]/Table2[[#This Row],[Current Week Low]])-1</f>
        <v>7.7600741864778167E-2</v>
      </c>
      <c r="AF533" s="1">
        <f>(Table2[[#This Row],[Current Week High]]/Table2[[#This Row],[Close Price]])-1</f>
        <v>4.3809896342654753E-3</v>
      </c>
      <c r="AG533" s="1">
        <f>(Table2[[#This Row],[Close Price]]/Table2[[#This Row],[Current Month Low]])-1</f>
        <v>7.7600741864778167E-2</v>
      </c>
      <c r="AH533" s="1">
        <f>(Table2[[#This Row],[Current Month High]]/Table2[[#This Row],[Close Price]])-1</f>
        <v>4.3809896342654753E-3</v>
      </c>
      <c r="AI533">
        <v>55.525132016428699</v>
      </c>
      <c r="AJ533">
        <v>20.1362781954887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-0.22</v>
      </c>
      <c r="AM533" t="s">
        <v>3218</v>
      </c>
      <c r="AN533">
        <v>-3.87</v>
      </c>
      <c r="AO533" t="s">
        <v>3218</v>
      </c>
      <c r="AP533">
        <v>2.3910397947658001E-2</v>
      </c>
      <c r="AQ533">
        <f>(Table2[[#This Row],[Sharpe Ratio]]-AVERAGE(Table2[Sharpe Ratio]))/_xlfn.STDEV.P(Table2[Sharpe Ratio])</f>
        <v>-0.41523833774538771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451</v>
      </c>
      <c r="AT533">
        <f>_xlfn.RANK.AVG(Table2[[#This Row],[6M Return vs Nifty Z-Score]],Table2[6M Return vs Nifty Z-Score])</f>
        <v>553</v>
      </c>
      <c r="AU533">
        <f>_xlfn.RANK.AVG(Table2[[#This Row],[Sharpe Ratio Z-Score]],Table2[Sharpe Ratio Z-Score])</f>
        <v>449</v>
      </c>
      <c r="AV533">
        <f>(Table2[[#This Row],[Rank 1Y]]+Table2[[#This Row],[Rank 6M]]+Table2[[#This Row],[Rank Sharpe]])/3</f>
        <v>484.33333333333331</v>
      </c>
    </row>
    <row r="534" spans="1:48" x14ac:dyDescent="0.3">
      <c r="A534" t="s">
        <v>603</v>
      </c>
      <c r="B534" t="s">
        <v>604</v>
      </c>
      <c r="C534" t="s">
        <v>3179</v>
      </c>
      <c r="D534" t="s">
        <v>270</v>
      </c>
      <c r="E534">
        <v>32737.718999699999</v>
      </c>
      <c r="F534">
        <v>3508.1</v>
      </c>
      <c r="G534">
        <v>-24.9713095163502</v>
      </c>
      <c r="H534">
        <f>(Table2[[#This Row],[1Y Return vs Nifty]]-AVERAGE(Table2[1Y Return vs Nifty]))/_xlfn.STDEV.P(Table2[1Y Return vs Nifty])</f>
        <v>-0.81142695422850597</v>
      </c>
      <c r="I534">
        <v>-10.1089478547492</v>
      </c>
      <c r="J534">
        <f>(Table2[[#This Row],[1M Return vs Nifty]]-AVERAGE(Table2[1M Return vs Nifty]))/_xlfn.STDEV.P(Table2[1M Return vs Nifty])</f>
        <v>-0.98667665871921029</v>
      </c>
      <c r="K534">
        <v>-9.9038929915968303</v>
      </c>
      <c r="L534">
        <f>(Table2[[#This Row],[6M Return vs Nifty]]-AVERAGE(Table2[6M Return vs Nifty]))/_xlfn.STDEV.P(Table2[6M Return vs Nifty])</f>
        <v>-0.55909887390045299</v>
      </c>
      <c r="M534">
        <v>-1.66231323284897</v>
      </c>
      <c r="N534">
        <f>(Table2[[#This Row],[1W Return vs Nifty]]-AVERAGE(Table2[1W Return vs Nifty]))/_xlfn.STDEV.P(Table2[1W Return vs Nifty])</f>
        <v>-0.72252180726238646</v>
      </c>
      <c r="O534">
        <v>3570.16</v>
      </c>
      <c r="P534">
        <v>3803.9398350055999</v>
      </c>
      <c r="Q534">
        <v>3938.0851907335</v>
      </c>
      <c r="R534">
        <v>47.648645753588198</v>
      </c>
      <c r="S534" s="1">
        <f>(Table2[[#This Row],[Close Price]]-Table2[[#This Row],[20D EMA]])/Table2[[#This Row],[20D EMA]]</f>
        <v>-1.7382974432518416E-2</v>
      </c>
      <c r="T534" s="1">
        <f>(Table2[[#This Row],[Close Price]]-Table2[[#This Row],[50D EMA]])/Table2[[#This Row],[50D EMA]]</f>
        <v>-7.7771954299367743E-2</v>
      </c>
      <c r="U534" s="1">
        <f>(Table2[[#This Row],[Close Price]]-Table2[[#This Row],[200D EMA]])/Table2[[#This Row],[200D EMA]]</f>
        <v>-0.10918636086016512</v>
      </c>
      <c r="V534">
        <v>0.65784102195781602</v>
      </c>
      <c r="W534">
        <v>3462.25</v>
      </c>
      <c r="X534">
        <v>3599</v>
      </c>
      <c r="Y534">
        <v>3455.2</v>
      </c>
      <c r="Z534">
        <v>3599</v>
      </c>
      <c r="AA534">
        <v>3455.2</v>
      </c>
      <c r="AB534">
        <v>3599</v>
      </c>
      <c r="AC534" s="1">
        <f>(Table2[[#This Row],[Close Price]]/Table2[[#This Row],[Day Low]])-1</f>
        <v>1.3242833417575151E-2</v>
      </c>
      <c r="AD534" s="1">
        <f>(Table2[[#This Row],[Day High]]/Table2[[#This Row],[Close Price]])-1</f>
        <v>2.5911462044981626E-2</v>
      </c>
      <c r="AE534" s="1">
        <f>(Table2[[#This Row],[Close Price]]/Table2[[#This Row],[Current Week Low]])-1</f>
        <v>1.5310257003936067E-2</v>
      </c>
      <c r="AF534" s="1">
        <f>(Table2[[#This Row],[Current Week High]]/Table2[[#This Row],[Close Price]])-1</f>
        <v>2.5911462044981626E-2</v>
      </c>
      <c r="AG534" s="1">
        <f>(Table2[[#This Row],[Close Price]]/Table2[[#This Row],[Current Month Low]])-1</f>
        <v>1.5310257003936067E-2</v>
      </c>
      <c r="AH534" s="1">
        <f>(Table2[[#This Row],[Current Month High]]/Table2[[#This Row],[Close Price]])-1</f>
        <v>2.5911462044981626E-2</v>
      </c>
      <c r="AI534">
        <v>41.100595764088801</v>
      </c>
      <c r="AJ534">
        <v>5.1273599041054796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-0.12</v>
      </c>
      <c r="AM534" t="s">
        <v>3218</v>
      </c>
      <c r="AN534">
        <v>-0.19</v>
      </c>
      <c r="AO534" t="s">
        <v>3218</v>
      </c>
      <c r="AP534">
        <v>6.8712240713976996E-2</v>
      </c>
      <c r="AQ534">
        <f>(Table2[[#This Row],[Sharpe Ratio]]-AVERAGE(Table2[Sharpe Ratio]))/_xlfn.STDEV.P(Table2[Sharpe Ratio])</f>
        <v>0.10622904548142542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601</v>
      </c>
      <c r="AT534">
        <f>_xlfn.RANK.AVG(Table2[[#This Row],[6M Return vs Nifty Z-Score]],Table2[6M Return vs Nifty Z-Score])</f>
        <v>525</v>
      </c>
      <c r="AU534">
        <f>_xlfn.RANK.AVG(Table2[[#This Row],[Sharpe Ratio Z-Score]],Table2[Sharpe Ratio Z-Score])</f>
        <v>328</v>
      </c>
      <c r="AV534">
        <f>(Table2[[#This Row],[Rank 1Y]]+Table2[[#This Row],[Rank 6M]]+Table2[[#This Row],[Rank Sharpe]])/3</f>
        <v>484.66666666666669</v>
      </c>
    </row>
    <row r="535" spans="1:48" x14ac:dyDescent="0.3">
      <c r="A535" t="s">
        <v>140</v>
      </c>
      <c r="B535" t="s">
        <v>141</v>
      </c>
      <c r="C535" t="s">
        <v>3169</v>
      </c>
      <c r="D535" t="s">
        <v>18</v>
      </c>
      <c r="E535">
        <v>197005.39668123299</v>
      </c>
      <c r="F535">
        <v>139.51</v>
      </c>
      <c r="G535">
        <v>-0.29837411564927702</v>
      </c>
      <c r="H535">
        <f>(Table2[[#This Row],[1Y Return vs Nifty]]-AVERAGE(Table2[1Y Return vs Nifty]))/_xlfn.STDEV.P(Table2[1Y Return vs Nifty])</f>
        <v>-0.32976135146252694</v>
      </c>
      <c r="I535">
        <v>-4.6049758680617101</v>
      </c>
      <c r="J535">
        <f>(Table2[[#This Row],[1M Return vs Nifty]]-AVERAGE(Table2[1M Return vs Nifty]))/_xlfn.STDEV.P(Table2[1M Return vs Nifty])</f>
        <v>-0.40398170249039222</v>
      </c>
      <c r="K535">
        <v>-25.5456205589809</v>
      </c>
      <c r="L535">
        <f>(Table2[[#This Row],[6M Return vs Nifty]]-AVERAGE(Table2[6M Return vs Nifty]))/_xlfn.STDEV.P(Table2[6M Return vs Nifty])</f>
        <v>-1.0473083610651561</v>
      </c>
      <c r="M535">
        <v>-0.96920520083710804</v>
      </c>
      <c r="N535">
        <f>(Table2[[#This Row],[1W Return vs Nifty]]-AVERAGE(Table2[1W Return vs Nifty]))/_xlfn.STDEV.P(Table2[1W Return vs Nifty])</f>
        <v>-0.58580756612449969</v>
      </c>
      <c r="O535">
        <v>139.72</v>
      </c>
      <c r="P535">
        <v>148.868949069248</v>
      </c>
      <c r="Q535">
        <v>154.40154509001999</v>
      </c>
      <c r="R535">
        <v>56.194700760358003</v>
      </c>
      <c r="S535" s="1">
        <f>(Table2[[#This Row],[Close Price]]-Table2[[#This Row],[20D EMA]])/Table2[[#This Row],[20D EMA]]</f>
        <v>-1.5030060120241051E-3</v>
      </c>
      <c r="T535" s="1">
        <f>(Table2[[#This Row],[Close Price]]-Table2[[#This Row],[50D EMA]])/Table2[[#This Row],[50D EMA]]</f>
        <v>-6.2867032566304992E-2</v>
      </c>
      <c r="U535" s="1">
        <f>(Table2[[#This Row],[Close Price]]-Table2[[#This Row],[200D EMA]])/Table2[[#This Row],[200D EMA]]</f>
        <v>-9.6446865744367102E-2</v>
      </c>
      <c r="V535">
        <v>0.83523830447765501</v>
      </c>
      <c r="W535">
        <v>137.91999999999999</v>
      </c>
      <c r="X535">
        <v>139.75</v>
      </c>
      <c r="Y535">
        <v>136.88</v>
      </c>
      <c r="Z535">
        <v>139.75</v>
      </c>
      <c r="AA535">
        <v>136.88</v>
      </c>
      <c r="AB535">
        <v>139.75</v>
      </c>
      <c r="AC535" s="1">
        <f>(Table2[[#This Row],[Close Price]]/Table2[[#This Row],[Day Low]])-1</f>
        <v>1.1528422273781924E-2</v>
      </c>
      <c r="AD535" s="1">
        <f>(Table2[[#This Row],[Day High]]/Table2[[#This Row],[Close Price]])-1</f>
        <v>1.7203067880440237E-3</v>
      </c>
      <c r="AE535" s="1">
        <f>(Table2[[#This Row],[Close Price]]/Table2[[#This Row],[Current Week Low]])-1</f>
        <v>1.9213909994155509E-2</v>
      </c>
      <c r="AF535" s="1">
        <f>(Table2[[#This Row],[Current Week High]]/Table2[[#This Row],[Close Price]])-1</f>
        <v>1.7203067880440237E-3</v>
      </c>
      <c r="AG535" s="1">
        <f>(Table2[[#This Row],[Close Price]]/Table2[[#This Row],[Current Month Low]])-1</f>
        <v>1.9213909994155509E-2</v>
      </c>
      <c r="AH535" s="1">
        <f>(Table2[[#This Row],[Current Month High]]/Table2[[#This Row],[Close Price]])-1</f>
        <v>1.7203067880440237E-3</v>
      </c>
      <c r="AI535">
        <v>41.065156619597097</v>
      </c>
      <c r="AJ535">
        <v>23.351016799292601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</v>
      </c>
      <c r="AM535" t="s">
        <v>3218</v>
      </c>
      <c r="AN535">
        <v>2.59</v>
      </c>
      <c r="AO535" t="s">
        <v>3217</v>
      </c>
      <c r="AP535">
        <v>6.2031345035512997E-2</v>
      </c>
      <c r="AQ535">
        <f>(Table2[[#This Row],[Sharpe Ratio]]-AVERAGE(Table2[Sharpe Ratio]))/_xlfn.STDEV.P(Table2[Sharpe Ratio])</f>
        <v>2.8467306857606144E-2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430</v>
      </c>
      <c r="AT535">
        <f>_xlfn.RANK.AVG(Table2[[#This Row],[6M Return vs Nifty Z-Score]],Table2[6M Return vs Nifty Z-Score])</f>
        <v>679</v>
      </c>
      <c r="AU535">
        <f>_xlfn.RANK.AVG(Table2[[#This Row],[Sharpe Ratio Z-Score]],Table2[Sharpe Ratio Z-Score])</f>
        <v>346</v>
      </c>
      <c r="AV535">
        <f>(Table2[[#This Row],[Rank 1Y]]+Table2[[#This Row],[Rank 6M]]+Table2[[#This Row],[Rank Sharpe]])/3</f>
        <v>485</v>
      </c>
    </row>
    <row r="536" spans="1:48" x14ac:dyDescent="0.3">
      <c r="A536" t="s">
        <v>449</v>
      </c>
      <c r="B536" t="s">
        <v>450</v>
      </c>
      <c r="C536" t="s">
        <v>3172</v>
      </c>
      <c r="D536" t="s">
        <v>27</v>
      </c>
      <c r="E536">
        <v>51525.15</v>
      </c>
      <c r="F536">
        <v>1792.15</v>
      </c>
      <c r="G536">
        <v>-12.8935770094823</v>
      </c>
      <c r="H536">
        <f>(Table2[[#This Row],[1Y Return vs Nifty]]-AVERAGE(Table2[1Y Return vs Nifty]))/_xlfn.STDEV.P(Table2[1Y Return vs Nifty])</f>
        <v>-0.57564518714287893</v>
      </c>
      <c r="I536">
        <v>-0.38818169313455098</v>
      </c>
      <c r="J536">
        <f>(Table2[[#This Row],[1M Return vs Nifty]]-AVERAGE(Table2[1M Return vs Nifty]))/_xlfn.STDEV.P(Table2[1M Return vs Nifty])</f>
        <v>4.2442207937956396E-2</v>
      </c>
      <c r="K536">
        <v>-4.1772129855234503</v>
      </c>
      <c r="L536">
        <f>(Table2[[#This Row],[6M Return vs Nifty]]-AVERAGE(Table2[6M Return vs Nifty]))/_xlfn.STDEV.P(Table2[6M Return vs Nifty])</f>
        <v>-0.38035777916669417</v>
      </c>
      <c r="M536">
        <v>-1.0241608130909201</v>
      </c>
      <c r="N536">
        <f>(Table2[[#This Row],[1W Return vs Nifty]]-AVERAGE(Table2[1W Return vs Nifty]))/_xlfn.STDEV.P(Table2[1W Return vs Nifty])</f>
        <v>-0.59664745612510972</v>
      </c>
      <c r="O536">
        <v>1776.73</v>
      </c>
      <c r="P536">
        <v>1828.8374748246499</v>
      </c>
      <c r="Q536">
        <v>1839.4582057740399</v>
      </c>
      <c r="R536">
        <v>64.747204062545407</v>
      </c>
      <c r="S536" s="1">
        <f>(Table2[[#This Row],[Close Price]]-Table2[[#This Row],[20D EMA]])/Table2[[#This Row],[20D EMA]]</f>
        <v>8.6788651061219611E-3</v>
      </c>
      <c r="T536" s="1">
        <f>(Table2[[#This Row],[Close Price]]-Table2[[#This Row],[50D EMA]])/Table2[[#This Row],[50D EMA]]</f>
        <v>-2.0060544105029041E-2</v>
      </c>
      <c r="U536" s="1">
        <f>(Table2[[#This Row],[Close Price]]-Table2[[#This Row],[200D EMA]])/Table2[[#This Row],[200D EMA]]</f>
        <v>-2.5718554314275732E-2</v>
      </c>
      <c r="V536">
        <v>0.56382349471326099</v>
      </c>
      <c r="W536">
        <v>1790.3</v>
      </c>
      <c r="X536">
        <v>1815.3</v>
      </c>
      <c r="Y536">
        <v>1741.7</v>
      </c>
      <c r="Z536">
        <v>1815.3</v>
      </c>
      <c r="AA536">
        <v>1741.7</v>
      </c>
      <c r="AB536">
        <v>1815.3</v>
      </c>
      <c r="AC536" s="1">
        <f>(Table2[[#This Row],[Close Price]]/Table2[[#This Row],[Day Low]])-1</f>
        <v>1.0333463665308518E-3</v>
      </c>
      <c r="AD536" s="1">
        <f>(Table2[[#This Row],[Day High]]/Table2[[#This Row],[Close Price]])-1</f>
        <v>1.2917445526323013E-2</v>
      </c>
      <c r="AE536" s="1">
        <f>(Table2[[#This Row],[Close Price]]/Table2[[#This Row],[Current Week Low]])-1</f>
        <v>2.8965952804731021E-2</v>
      </c>
      <c r="AF536" s="1">
        <f>(Table2[[#This Row],[Current Week High]]/Table2[[#This Row],[Close Price]])-1</f>
        <v>1.2917445526323013E-2</v>
      </c>
      <c r="AG536" s="1">
        <f>(Table2[[#This Row],[Close Price]]/Table2[[#This Row],[Current Month Low]])-1</f>
        <v>2.8965952804731021E-2</v>
      </c>
      <c r="AH536" s="1">
        <f>(Table2[[#This Row],[Current Month High]]/Table2[[#This Row],[Close Price]])-1</f>
        <v>1.2917445526323013E-2</v>
      </c>
      <c r="AI536">
        <v>21.3626091565996</v>
      </c>
      <c r="AJ536">
        <v>13.030178802308299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-0.1</v>
      </c>
      <c r="AM536" t="s">
        <v>3218</v>
      </c>
      <c r="AN536">
        <v>3.6</v>
      </c>
      <c r="AO536" t="s">
        <v>3217</v>
      </c>
      <c r="AP536">
        <v>1.0975203826831001E-2</v>
      </c>
      <c r="AQ536">
        <f>(Table2[[#This Row],[Sharpe Ratio]]-AVERAGE(Table2[Sharpe Ratio]))/_xlfn.STDEV.P(Table2[Sharpe Ratio])</f>
        <v>-0.56579647136728106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520</v>
      </c>
      <c r="AT536">
        <f>_xlfn.RANK.AVG(Table2[[#This Row],[6M Return vs Nifty Z-Score]],Table2[6M Return vs Nifty Z-Score])</f>
        <v>444</v>
      </c>
      <c r="AU536">
        <f>_xlfn.RANK.AVG(Table2[[#This Row],[Sharpe Ratio Z-Score]],Table2[Sharpe Ratio Z-Score])</f>
        <v>491</v>
      </c>
      <c r="AV536">
        <f>(Table2[[#This Row],[Rank 1Y]]+Table2[[#This Row],[Rank 6M]]+Table2[[#This Row],[Rank Sharpe]])/3</f>
        <v>485</v>
      </c>
    </row>
    <row r="537" spans="1:48" x14ac:dyDescent="0.3">
      <c r="A537" t="s">
        <v>1138</v>
      </c>
      <c r="B537" t="s">
        <v>1139</v>
      </c>
      <c r="C537" t="s">
        <v>3179</v>
      </c>
      <c r="D537" t="s">
        <v>236</v>
      </c>
      <c r="E537">
        <v>11139.339491909999</v>
      </c>
      <c r="F537">
        <v>570.15</v>
      </c>
      <c r="G537">
        <v>-12.3376336540911</v>
      </c>
      <c r="H537">
        <f>(Table2[[#This Row],[1Y Return vs Nifty]]-AVERAGE(Table2[1Y Return vs Nifty]))/_xlfn.STDEV.P(Table2[1Y Return vs Nifty])</f>
        <v>-0.5647920483886375</v>
      </c>
      <c r="I537">
        <v>-2.2207807101741501</v>
      </c>
      <c r="J537">
        <f>(Table2[[#This Row],[1M Return vs Nifty]]-AVERAGE(Table2[1M Return vs Nifty]))/_xlfn.STDEV.P(Table2[1M Return vs Nifty])</f>
        <v>-0.15157153461045664</v>
      </c>
      <c r="K537">
        <v>-6.2735348830784998</v>
      </c>
      <c r="L537">
        <f>(Table2[[#This Row],[6M Return vs Nifty]]-AVERAGE(Table2[6M Return vs Nifty]))/_xlfn.STDEV.P(Table2[6M Return vs Nifty])</f>
        <v>-0.44578816299920387</v>
      </c>
      <c r="M537">
        <v>7.2979047495916998</v>
      </c>
      <c r="N537">
        <f>(Table2[[#This Row],[1W Return vs Nifty]]-AVERAGE(Table2[1W Return vs Nifty]))/_xlfn.STDEV.P(Table2[1W Return vs Nifty])</f>
        <v>1.0448641489264145</v>
      </c>
      <c r="O537">
        <v>509.46</v>
      </c>
      <c r="P537">
        <v>522.64663981962997</v>
      </c>
      <c r="Q537">
        <v>539.44895067680898</v>
      </c>
      <c r="R537">
        <v>83.546139655946902</v>
      </c>
      <c r="S537" s="1">
        <f>(Table2[[#This Row],[Close Price]]-Table2[[#This Row],[20D EMA]])/Table2[[#This Row],[20D EMA]]</f>
        <v>0.11912613355317395</v>
      </c>
      <c r="T537" s="1">
        <f>(Table2[[#This Row],[Close Price]]-Table2[[#This Row],[50D EMA]])/Table2[[#This Row],[50D EMA]]</f>
        <v>9.089001356014427E-2</v>
      </c>
      <c r="U537" s="1">
        <f>(Table2[[#This Row],[Close Price]]-Table2[[#This Row],[200D EMA]])/Table2[[#This Row],[200D EMA]]</f>
        <v>5.6911871428561564E-2</v>
      </c>
      <c r="V537">
        <v>1.13265743704522</v>
      </c>
      <c r="W537">
        <v>523.20000000000005</v>
      </c>
      <c r="X537">
        <v>582.29999999999995</v>
      </c>
      <c r="Y537">
        <v>514.95000000000005</v>
      </c>
      <c r="Z537">
        <v>582.29999999999995</v>
      </c>
      <c r="AA537">
        <v>514.95000000000005</v>
      </c>
      <c r="AB537">
        <v>582.29999999999995</v>
      </c>
      <c r="AC537" s="1">
        <f>(Table2[[#This Row],[Close Price]]/Table2[[#This Row],[Day Low]])-1</f>
        <v>8.973623853210988E-2</v>
      </c>
      <c r="AD537" s="1">
        <f>(Table2[[#This Row],[Day High]]/Table2[[#This Row],[Close Price]])-1</f>
        <v>2.1310181531176031E-2</v>
      </c>
      <c r="AE537" s="1">
        <f>(Table2[[#This Row],[Close Price]]/Table2[[#This Row],[Current Week Low]])-1</f>
        <v>0.10719487328866872</v>
      </c>
      <c r="AF537" s="1">
        <f>(Table2[[#This Row],[Current Week High]]/Table2[[#This Row],[Close Price]])-1</f>
        <v>2.1310181531176031E-2</v>
      </c>
      <c r="AG537" s="1">
        <f>(Table2[[#This Row],[Close Price]]/Table2[[#This Row],[Current Month Low]])-1</f>
        <v>0.10719487328866872</v>
      </c>
      <c r="AH537" s="1">
        <f>(Table2[[#This Row],[Current Month High]]/Table2[[#This Row],[Close Price]])-1</f>
        <v>2.1310181531176031E-2</v>
      </c>
      <c r="AI537">
        <v>24.423397351574099</v>
      </c>
      <c r="AJ537">
        <v>23.932181284642901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0.17</v>
      </c>
      <c r="AM537" t="s">
        <v>3217</v>
      </c>
      <c r="AN537">
        <v>17.440000000000001</v>
      </c>
      <c r="AO537" t="s">
        <v>3217</v>
      </c>
      <c r="AP537">
        <v>2.0062336930779998E-2</v>
      </c>
      <c r="AQ537">
        <f>(Table2[[#This Row],[Sharpe Ratio]]-AVERAGE(Table2[Sharpe Ratio]))/_xlfn.STDEV.P(Table2[Sharpe Ratio])</f>
        <v>-0.46002752910599454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516</v>
      </c>
      <c r="AT537">
        <f>_xlfn.RANK.AVG(Table2[[#This Row],[6M Return vs Nifty Z-Score]],Table2[6M Return vs Nifty Z-Score])</f>
        <v>478</v>
      </c>
      <c r="AU537">
        <f>_xlfn.RANK.AVG(Table2[[#This Row],[Sharpe Ratio Z-Score]],Table2[Sharpe Ratio Z-Score])</f>
        <v>462</v>
      </c>
      <c r="AV537">
        <f>(Table2[[#This Row],[Rank 1Y]]+Table2[[#This Row],[Rank 6M]]+Table2[[#This Row],[Rank Sharpe]])/3</f>
        <v>485.33333333333331</v>
      </c>
    </row>
    <row r="538" spans="1:48" x14ac:dyDescent="0.3">
      <c r="A538" t="s">
        <v>868</v>
      </c>
      <c r="B538" t="s">
        <v>869</v>
      </c>
      <c r="C538" t="s">
        <v>3179</v>
      </c>
      <c r="D538" t="s">
        <v>520</v>
      </c>
      <c r="E538">
        <v>17598.73042915</v>
      </c>
      <c r="F538">
        <v>1150.7</v>
      </c>
      <c r="G538">
        <v>-7.6340201488294097</v>
      </c>
      <c r="H538">
        <f>(Table2[[#This Row],[1Y Return vs Nifty]]-AVERAGE(Table2[1Y Return vs Nifty]))/_xlfn.STDEV.P(Table2[1Y Return vs Nifty])</f>
        <v>-0.47296799918670468</v>
      </c>
      <c r="I538">
        <v>-9.0256709695637607</v>
      </c>
      <c r="J538">
        <f>(Table2[[#This Row],[1M Return vs Nifty]]-AVERAGE(Table2[1M Return vs Nifty]))/_xlfn.STDEV.P(Table2[1M Return vs Nifty])</f>
        <v>-0.87199221288199347</v>
      </c>
      <c r="K538">
        <v>-26.7703219852629</v>
      </c>
      <c r="L538">
        <f>(Table2[[#This Row],[6M Return vs Nifty]]-AVERAGE(Table2[6M Return vs Nifty]))/_xlfn.STDEV.P(Table2[6M Return vs Nifty])</f>
        <v>-1.0855337330823602</v>
      </c>
      <c r="M538">
        <v>-8.1191335713896695E-2</v>
      </c>
      <c r="N538">
        <f>(Table2[[#This Row],[1W Return vs Nifty]]-AVERAGE(Table2[1W Return vs Nifty]))/_xlfn.STDEV.P(Table2[1W Return vs Nifty])</f>
        <v>-0.41064852008394859</v>
      </c>
      <c r="O538">
        <v>1164.53</v>
      </c>
      <c r="P538">
        <v>1239.5487911832899</v>
      </c>
      <c r="Q538">
        <v>1259.2727989135301</v>
      </c>
      <c r="R538">
        <v>49.830186715100403</v>
      </c>
      <c r="S538" s="1">
        <f>(Table2[[#This Row],[Close Price]]-Table2[[#This Row],[20D EMA]])/Table2[[#This Row],[20D EMA]]</f>
        <v>-1.1876035825611987E-2</v>
      </c>
      <c r="T538" s="1">
        <f>(Table2[[#This Row],[Close Price]]-Table2[[#This Row],[50D EMA]])/Table2[[#This Row],[50D EMA]]</f>
        <v>-7.1678333128358473E-2</v>
      </c>
      <c r="U538" s="1">
        <f>(Table2[[#This Row],[Close Price]]-Table2[[#This Row],[200D EMA]])/Table2[[#This Row],[200D EMA]]</f>
        <v>-8.6218648578134952E-2</v>
      </c>
      <c r="V538">
        <v>0.57374845531046204</v>
      </c>
      <c r="W538">
        <v>1148</v>
      </c>
      <c r="X538">
        <v>1183.95</v>
      </c>
      <c r="Y538">
        <v>1133.5999999999999</v>
      </c>
      <c r="Z538">
        <v>1183.95</v>
      </c>
      <c r="AA538">
        <v>1133.5999999999999</v>
      </c>
      <c r="AB538">
        <v>1183.95</v>
      </c>
      <c r="AC538" s="1">
        <f>(Table2[[#This Row],[Close Price]]/Table2[[#This Row],[Day Low]])-1</f>
        <v>2.3519163763066064E-3</v>
      </c>
      <c r="AD538" s="1">
        <f>(Table2[[#This Row],[Day High]]/Table2[[#This Row],[Close Price]])-1</f>
        <v>2.8895454940470966E-2</v>
      </c>
      <c r="AE538" s="1">
        <f>(Table2[[#This Row],[Close Price]]/Table2[[#This Row],[Current Week Low]])-1</f>
        <v>1.508468595624568E-2</v>
      </c>
      <c r="AF538" s="1">
        <f>(Table2[[#This Row],[Current Week High]]/Table2[[#This Row],[Close Price]])-1</f>
        <v>2.8895454940470966E-2</v>
      </c>
      <c r="AG538" s="1">
        <f>(Table2[[#This Row],[Close Price]]/Table2[[#This Row],[Current Month Low]])-1</f>
        <v>1.508468595624568E-2</v>
      </c>
      <c r="AH538" s="1">
        <f>(Table2[[#This Row],[Current Month High]]/Table2[[#This Row],[Close Price]])-1</f>
        <v>2.8895454940470966E-2</v>
      </c>
      <c r="AI538">
        <v>47.736160597896898</v>
      </c>
      <c r="AJ538">
        <v>38.430075187969898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-0.12</v>
      </c>
      <c r="AM538" t="s">
        <v>3218</v>
      </c>
      <c r="AN538">
        <v>1.22</v>
      </c>
      <c r="AO538" t="s">
        <v>3217</v>
      </c>
      <c r="AP538">
        <v>7.5137382277777998E-2</v>
      </c>
      <c r="AQ538">
        <f>(Table2[[#This Row],[Sharpe Ratio]]-AVERAGE(Table2[Sharpe Ratio]))/_xlfn.STDEV.P(Table2[Sharpe Ratio])</f>
        <v>0.18101395501322648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477</v>
      </c>
      <c r="AT538">
        <f>_xlfn.RANK.AVG(Table2[[#This Row],[6M Return vs Nifty Z-Score]],Table2[6M Return vs Nifty Z-Score])</f>
        <v>685</v>
      </c>
      <c r="AU538">
        <f>_xlfn.RANK.AVG(Table2[[#This Row],[Sharpe Ratio Z-Score]],Table2[Sharpe Ratio Z-Score])</f>
        <v>296</v>
      </c>
      <c r="AV538">
        <f>(Table2[[#This Row],[Rank 1Y]]+Table2[[#This Row],[Rank 6M]]+Table2[[#This Row],[Rank Sharpe]])/3</f>
        <v>486</v>
      </c>
    </row>
    <row r="539" spans="1:48" x14ac:dyDescent="0.3">
      <c r="A539" t="s">
        <v>913</v>
      </c>
      <c r="B539" t="s">
        <v>914</v>
      </c>
      <c r="C539" t="s">
        <v>3179</v>
      </c>
      <c r="D539" t="s">
        <v>466</v>
      </c>
      <c r="E539">
        <v>16821.229785525</v>
      </c>
      <c r="F539">
        <v>272.05</v>
      </c>
      <c r="G539">
        <v>10.6605705329227</v>
      </c>
      <c r="H539">
        <f>(Table2[[#This Row],[1Y Return vs Nifty]]-AVERAGE(Table2[1Y Return vs Nifty]))/_xlfn.STDEV.P(Table2[1Y Return vs Nifty])</f>
        <v>-0.11582058624318203</v>
      </c>
      <c r="I539">
        <v>-12.763820311275699</v>
      </c>
      <c r="J539">
        <f>(Table2[[#This Row],[1M Return vs Nifty]]-AVERAGE(Table2[1M Return vs Nifty]))/_xlfn.STDEV.P(Table2[1M Return vs Nifty])</f>
        <v>-1.2677429129789521</v>
      </c>
      <c r="K539">
        <v>-24.137825101969099</v>
      </c>
      <c r="L539">
        <f>(Table2[[#This Row],[6M Return vs Nifty]]-AVERAGE(Table2[6M Return vs Nifty]))/_xlfn.STDEV.P(Table2[6M Return vs Nifty])</f>
        <v>-1.0033682594913584</v>
      </c>
      <c r="M539">
        <v>-0.86111040949263595</v>
      </c>
      <c r="N539">
        <f>(Table2[[#This Row],[1W Return vs Nifty]]-AVERAGE(Table2[1W Return vs Nifty]))/_xlfn.STDEV.P(Table2[1W Return vs Nifty])</f>
        <v>-0.56448607411015694</v>
      </c>
      <c r="O539">
        <v>274.12</v>
      </c>
      <c r="P539">
        <v>284.86401878446497</v>
      </c>
      <c r="Q539">
        <v>279.65848924851701</v>
      </c>
      <c r="R539">
        <v>52.292975520228602</v>
      </c>
      <c r="S539" s="1">
        <f>(Table2[[#This Row],[Close Price]]-Table2[[#This Row],[20D EMA]])/Table2[[#This Row],[20D EMA]]</f>
        <v>-7.5514373267182005E-3</v>
      </c>
      <c r="T539" s="1">
        <f>(Table2[[#This Row],[Close Price]]-Table2[[#This Row],[50D EMA]])/Table2[[#This Row],[50D EMA]]</f>
        <v>-4.4982931993809865E-2</v>
      </c>
      <c r="U539" s="1">
        <f>(Table2[[#This Row],[Close Price]]-Table2[[#This Row],[200D EMA]])/Table2[[#This Row],[200D EMA]]</f>
        <v>-2.7206358973625722E-2</v>
      </c>
      <c r="V539">
        <v>0.35154615026216401</v>
      </c>
      <c r="W539">
        <v>266.2</v>
      </c>
      <c r="X539">
        <v>273.85000000000002</v>
      </c>
      <c r="Y539">
        <v>266.05</v>
      </c>
      <c r="Z539">
        <v>273.85000000000002</v>
      </c>
      <c r="AA539">
        <v>266.05</v>
      </c>
      <c r="AB539">
        <v>273.85000000000002</v>
      </c>
      <c r="AC539" s="1">
        <f>(Table2[[#This Row],[Close Price]]/Table2[[#This Row],[Day Low]])-1</f>
        <v>2.1975957926371192E-2</v>
      </c>
      <c r="AD539" s="1">
        <f>(Table2[[#This Row],[Day High]]/Table2[[#This Row],[Close Price]])-1</f>
        <v>6.6164308031613217E-3</v>
      </c>
      <c r="AE539" s="1">
        <f>(Table2[[#This Row],[Close Price]]/Table2[[#This Row],[Current Week Low]])-1</f>
        <v>2.2552151851155777E-2</v>
      </c>
      <c r="AF539" s="1">
        <f>(Table2[[#This Row],[Current Week High]]/Table2[[#This Row],[Close Price]])-1</f>
        <v>6.6164308031613217E-3</v>
      </c>
      <c r="AG539" s="1">
        <f>(Table2[[#This Row],[Close Price]]/Table2[[#This Row],[Current Month Low]])-1</f>
        <v>2.2552151851155777E-2</v>
      </c>
      <c r="AH539" s="1">
        <f>(Table2[[#This Row],[Current Month High]]/Table2[[#This Row],[Close Price]])-1</f>
        <v>6.6164308031613217E-3</v>
      </c>
      <c r="AI539">
        <v>30.821540158059101</v>
      </c>
      <c r="AJ539">
        <v>34.014778325123103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-0.04</v>
      </c>
      <c r="AM539" t="s">
        <v>3218</v>
      </c>
      <c r="AN539">
        <v>3.32</v>
      </c>
      <c r="AO539" t="s">
        <v>3217</v>
      </c>
      <c r="AP539">
        <v>2.3879254471297E-2</v>
      </c>
      <c r="AQ539">
        <f>(Table2[[#This Row],[Sharpe Ratio]]-AVERAGE(Table2[Sharpe Ratio]))/_xlfn.STDEV.P(Table2[Sharpe Ratio])</f>
        <v>-0.41560082969035672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340</v>
      </c>
      <c r="AT539">
        <f>_xlfn.RANK.AVG(Table2[[#This Row],[6M Return vs Nifty Z-Score]],Table2[6M Return vs Nifty Z-Score])</f>
        <v>671</v>
      </c>
      <c r="AU539">
        <f>_xlfn.RANK.AVG(Table2[[#This Row],[Sharpe Ratio Z-Score]],Table2[Sharpe Ratio Z-Score])</f>
        <v>450</v>
      </c>
      <c r="AV539">
        <f>(Table2[[#This Row],[Rank 1Y]]+Table2[[#This Row],[Rank 6M]]+Table2[[#This Row],[Rank Sharpe]])/3</f>
        <v>487</v>
      </c>
    </row>
    <row r="540" spans="1:48" x14ac:dyDescent="0.3">
      <c r="A540" t="s">
        <v>439</v>
      </c>
      <c r="B540" t="s">
        <v>440</v>
      </c>
      <c r="C540" t="s">
        <v>3171</v>
      </c>
      <c r="D540" t="s">
        <v>409</v>
      </c>
      <c r="E540">
        <v>51969.157808700002</v>
      </c>
      <c r="F540">
        <v>199.47</v>
      </c>
      <c r="G540">
        <v>-5.0681086138340099</v>
      </c>
      <c r="H540">
        <f>(Table2[[#This Row],[1Y Return vs Nifty]]-AVERAGE(Table2[1Y Return vs Nifty]))/_xlfn.STDEV.P(Table2[1Y Return vs Nifty])</f>
        <v>-0.42287621618334842</v>
      </c>
      <c r="I540">
        <v>-6.4625527281127697</v>
      </c>
      <c r="J540">
        <f>(Table2[[#This Row],[1M Return vs Nifty]]-AVERAGE(Table2[1M Return vs Nifty]))/_xlfn.STDEV.P(Table2[1M Return vs Nifty])</f>
        <v>-0.60063980136464712</v>
      </c>
      <c r="K540">
        <v>-18.233090512781999</v>
      </c>
      <c r="L540">
        <f>(Table2[[#This Row],[6M Return vs Nifty]]-AVERAGE(Table2[6M Return vs Nifty]))/_xlfn.STDEV.P(Table2[6M Return vs Nifty])</f>
        <v>-0.81906972640337716</v>
      </c>
      <c r="M540">
        <v>0.313900506162334</v>
      </c>
      <c r="N540">
        <f>(Table2[[#This Row],[1W Return vs Nifty]]-AVERAGE(Table2[1W Return vs Nifty]))/_xlfn.STDEV.P(Table2[1W Return vs Nifty])</f>
        <v>-0.33271740567297831</v>
      </c>
      <c r="O540">
        <v>195.95</v>
      </c>
      <c r="P540">
        <v>205.03217003330499</v>
      </c>
      <c r="Q540">
        <v>207.59853612124701</v>
      </c>
      <c r="R540">
        <v>66.362312056470003</v>
      </c>
      <c r="S540" s="1">
        <f>(Table2[[#This Row],[Close Price]]-Table2[[#This Row],[20D EMA]])/Table2[[#This Row],[20D EMA]]</f>
        <v>1.7963766266904876E-2</v>
      </c>
      <c r="T540" s="1">
        <f>(Table2[[#This Row],[Close Price]]-Table2[[#This Row],[50D EMA]])/Table2[[#This Row],[50D EMA]]</f>
        <v>-2.7128279588522559E-2</v>
      </c>
      <c r="U540" s="1">
        <f>(Table2[[#This Row],[Close Price]]-Table2[[#This Row],[200D EMA]])/Table2[[#This Row],[200D EMA]]</f>
        <v>-3.9155074371524344E-2</v>
      </c>
      <c r="V540">
        <v>0.65051709819236203</v>
      </c>
      <c r="W540">
        <v>194.16</v>
      </c>
      <c r="X540">
        <v>200.2</v>
      </c>
      <c r="Y540">
        <v>191.91</v>
      </c>
      <c r="Z540">
        <v>200.2</v>
      </c>
      <c r="AA540">
        <v>191.91</v>
      </c>
      <c r="AB540">
        <v>200.2</v>
      </c>
      <c r="AC540" s="1">
        <f>(Table2[[#This Row],[Close Price]]/Table2[[#This Row],[Day Low]])-1</f>
        <v>2.734857849196537E-2</v>
      </c>
      <c r="AD540" s="1">
        <f>(Table2[[#This Row],[Day High]]/Table2[[#This Row],[Close Price]])-1</f>
        <v>3.6596982002305989E-3</v>
      </c>
      <c r="AE540" s="1">
        <f>(Table2[[#This Row],[Close Price]]/Table2[[#This Row],[Current Week Low]])-1</f>
        <v>3.9393465687040718E-2</v>
      </c>
      <c r="AF540" s="1">
        <f>(Table2[[#This Row],[Current Week High]]/Table2[[#This Row],[Close Price]])-1</f>
        <v>3.6596982002305989E-3</v>
      </c>
      <c r="AG540" s="1">
        <f>(Table2[[#This Row],[Close Price]]/Table2[[#This Row],[Current Month Low]])-1</f>
        <v>3.9393465687040718E-2</v>
      </c>
      <c r="AH540" s="1">
        <f>(Table2[[#This Row],[Current Month High]]/Table2[[#This Row],[Close Price]])-1</f>
        <v>3.6596982002305989E-3</v>
      </c>
      <c r="AI540">
        <v>23.7780117310873</v>
      </c>
      <c r="AJ540">
        <v>28.690322580645098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-0.11</v>
      </c>
      <c r="AM540" t="s">
        <v>3218</v>
      </c>
      <c r="AN540">
        <v>6.32</v>
      </c>
      <c r="AO540" t="s">
        <v>3217</v>
      </c>
      <c r="AP540">
        <v>5.0355679345216002E-2</v>
      </c>
      <c r="AQ540">
        <f>(Table2[[#This Row],[Sharpe Ratio]]-AVERAGE(Table2[Sharpe Ratio]))/_xlfn.STDEV.P(Table2[Sharpe Ratio])</f>
        <v>-0.10743064865076496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460</v>
      </c>
      <c r="AT540">
        <f>_xlfn.RANK.AVG(Table2[[#This Row],[6M Return vs Nifty Z-Score]],Table2[6M Return vs Nifty Z-Score])</f>
        <v>616</v>
      </c>
      <c r="AU540">
        <f>_xlfn.RANK.AVG(Table2[[#This Row],[Sharpe Ratio Z-Score]],Table2[Sharpe Ratio Z-Score])</f>
        <v>386</v>
      </c>
      <c r="AV540">
        <f>(Table2[[#This Row],[Rank 1Y]]+Table2[[#This Row],[Rank 6M]]+Table2[[#This Row],[Rank Sharpe]])/3</f>
        <v>487.33333333333331</v>
      </c>
    </row>
    <row r="541" spans="1:48" x14ac:dyDescent="0.3">
      <c r="A541" t="s">
        <v>1946</v>
      </c>
      <c r="B541" t="s">
        <v>1947</v>
      </c>
      <c r="C541" t="s">
        <v>3179</v>
      </c>
      <c r="D541" t="s">
        <v>520</v>
      </c>
      <c r="E541">
        <v>3777.1137395699998</v>
      </c>
      <c r="F541">
        <v>339.1</v>
      </c>
      <c r="G541">
        <v>-26.7358656010495</v>
      </c>
      <c r="H541">
        <f>(Table2[[#This Row],[1Y Return vs Nifty]]-AVERAGE(Table2[1Y Return vs Nifty]))/_xlfn.STDEV.P(Table2[1Y Return vs Nifty])</f>
        <v>-0.8458746580119364</v>
      </c>
      <c r="I541">
        <v>-4.7989068063247098</v>
      </c>
      <c r="J541">
        <f>(Table2[[#This Row],[1M Return vs Nifty]]-AVERAGE(Table2[1M Return vs Nifty]))/_xlfn.STDEV.P(Table2[1M Return vs Nifty])</f>
        <v>-0.42451279891600857</v>
      </c>
      <c r="K541">
        <v>2.55578777843892</v>
      </c>
      <c r="L541">
        <f>(Table2[[#This Row],[6M Return vs Nifty]]-AVERAGE(Table2[6M Return vs Nifty]))/_xlfn.STDEV.P(Table2[6M Return vs Nifty])</f>
        <v>-0.17020740825064057</v>
      </c>
      <c r="M541">
        <v>3.01303595052944</v>
      </c>
      <c r="N541">
        <f>(Table2[[#This Row],[1W Return vs Nifty]]-AVERAGE(Table2[1W Return vs Nifty]))/_xlfn.STDEV.P(Table2[1W Return vs Nifty])</f>
        <v>0.19968192742074967</v>
      </c>
      <c r="O541">
        <v>328.71</v>
      </c>
      <c r="P541">
        <v>329.283526552502</v>
      </c>
      <c r="Q541">
        <v>330.17283642403601</v>
      </c>
      <c r="R541">
        <v>65.217022359871905</v>
      </c>
      <c r="S541" s="1">
        <f>(Table2[[#This Row],[Close Price]]-Table2[[#This Row],[20D EMA]])/Table2[[#This Row],[20D EMA]]</f>
        <v>3.1608408627665854E-2</v>
      </c>
      <c r="T541" s="1">
        <f>(Table2[[#This Row],[Close Price]]-Table2[[#This Row],[50D EMA]])/Table2[[#This Row],[50D EMA]]</f>
        <v>2.98116141741845E-2</v>
      </c>
      <c r="U541" s="1">
        <f>(Table2[[#This Row],[Close Price]]-Table2[[#This Row],[200D EMA]])/Table2[[#This Row],[200D EMA]]</f>
        <v>2.7037849850552194E-2</v>
      </c>
      <c r="V541">
        <v>1.1002481035670699</v>
      </c>
      <c r="W541">
        <v>338</v>
      </c>
      <c r="X541">
        <v>348.7</v>
      </c>
      <c r="Y541">
        <v>335.55</v>
      </c>
      <c r="Z541">
        <v>350.55</v>
      </c>
      <c r="AA541">
        <v>335.55</v>
      </c>
      <c r="AB541">
        <v>350.55</v>
      </c>
      <c r="AC541" s="1">
        <f>(Table2[[#This Row],[Close Price]]/Table2[[#This Row],[Day Low]])-1</f>
        <v>3.2544378698224907E-3</v>
      </c>
      <c r="AD541" s="1">
        <f>(Table2[[#This Row],[Day High]]/Table2[[#This Row],[Close Price]])-1</f>
        <v>2.8310232969625426E-2</v>
      </c>
      <c r="AE541" s="1">
        <f>(Table2[[#This Row],[Close Price]]/Table2[[#This Row],[Current Week Low]])-1</f>
        <v>1.0579645358366863E-2</v>
      </c>
      <c r="AF541" s="1">
        <f>(Table2[[#This Row],[Current Week High]]/Table2[[#This Row],[Close Price]])-1</f>
        <v>3.3765850781480422E-2</v>
      </c>
      <c r="AG541" s="1">
        <f>(Table2[[#This Row],[Close Price]]/Table2[[#This Row],[Current Month Low]])-1</f>
        <v>1.0579645358366863E-2</v>
      </c>
      <c r="AH541" s="1">
        <f>(Table2[[#This Row],[Current Month High]]/Table2[[#This Row],[Close Price]])-1</f>
        <v>3.3765850781480422E-2</v>
      </c>
      <c r="AI541">
        <v>33.264523739309901</v>
      </c>
      <c r="AJ541">
        <v>44.113897152571099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0.11</v>
      </c>
      <c r="AM541" t="s">
        <v>3217</v>
      </c>
      <c r="AN541">
        <v>6.53</v>
      </c>
      <c r="AO541" t="s">
        <v>3217</v>
      </c>
      <c r="AP541">
        <v>1.1365240855829E-2</v>
      </c>
      <c r="AQ541">
        <f>(Table2[[#This Row],[Sharpe Ratio]]-AVERAGE(Table2[Sharpe Ratio]))/_xlfn.STDEV.P(Table2[Sharpe Ratio])</f>
        <v>-0.56125666728078383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612</v>
      </c>
      <c r="AT541">
        <f>_xlfn.RANK.AVG(Table2[[#This Row],[6M Return vs Nifty Z-Score]],Table2[6M Return vs Nifty Z-Score])</f>
        <v>360</v>
      </c>
      <c r="AU541">
        <f>_xlfn.RANK.AVG(Table2[[#This Row],[Sharpe Ratio Z-Score]],Table2[Sharpe Ratio Z-Score])</f>
        <v>490</v>
      </c>
      <c r="AV541">
        <f>(Table2[[#This Row],[Rank 1Y]]+Table2[[#This Row],[Rank 6M]]+Table2[[#This Row],[Rank Sharpe]])/3</f>
        <v>487.33333333333331</v>
      </c>
    </row>
    <row r="542" spans="1:48" x14ac:dyDescent="0.3">
      <c r="A542" t="s">
        <v>274</v>
      </c>
      <c r="B542" t="s">
        <v>275</v>
      </c>
      <c r="C542" t="s">
        <v>3171</v>
      </c>
      <c r="D542" t="s">
        <v>34</v>
      </c>
      <c r="E542">
        <v>96229.232281842007</v>
      </c>
      <c r="F542">
        <v>119.73</v>
      </c>
      <c r="G542">
        <v>-15.827001820249899</v>
      </c>
      <c r="H542">
        <f>(Table2[[#This Row],[1Y Return vs Nifty]]-AVERAGE(Table2[1Y Return vs Nifty]))/_xlfn.STDEV.P(Table2[1Y Return vs Nifty])</f>
        <v>-0.63291157262560971</v>
      </c>
      <c r="I542">
        <v>1.13926176073769</v>
      </c>
      <c r="J542">
        <f>(Table2[[#This Row],[1M Return vs Nifty]]-AVERAGE(Table2[1M Return vs Nifty]))/_xlfn.STDEV.P(Table2[1M Return vs Nifty])</f>
        <v>0.20414971637891741</v>
      </c>
      <c r="K542">
        <v>-34.699779815381703</v>
      </c>
      <c r="L542">
        <f>(Table2[[#This Row],[6M Return vs Nifty]]-AVERAGE(Table2[6M Return vs Nifty]))/_xlfn.STDEV.P(Table2[6M Return vs Nifty])</f>
        <v>-1.333027913252631</v>
      </c>
      <c r="M542">
        <v>-1.2356898850644999</v>
      </c>
      <c r="N542">
        <f>(Table2[[#This Row],[1W Return vs Nifty]]-AVERAGE(Table2[1W Return vs Nifty]))/_xlfn.STDEV.P(Table2[1W Return vs Nifty])</f>
        <v>-0.63837116327870747</v>
      </c>
      <c r="O542">
        <v>119.1</v>
      </c>
      <c r="P542">
        <v>118.59218704554</v>
      </c>
      <c r="Q542">
        <v>124.29389095966199</v>
      </c>
      <c r="R542">
        <v>72.155528802272499</v>
      </c>
      <c r="S542" s="1">
        <f>(Table2[[#This Row],[Close Price]]-Table2[[#This Row],[20D EMA]])/Table2[[#This Row],[20D EMA]]</f>
        <v>5.2896725440806855E-3</v>
      </c>
      <c r="T542" s="1">
        <f>(Table2[[#This Row],[Close Price]]-Table2[[#This Row],[50D EMA]])/Table2[[#This Row],[50D EMA]]</f>
        <v>9.5943331749424338E-3</v>
      </c>
      <c r="U542" s="1">
        <f>(Table2[[#This Row],[Close Price]]-Table2[[#This Row],[200D EMA]])/Table2[[#This Row],[200D EMA]]</f>
        <v>-3.6718546055840691E-2</v>
      </c>
      <c r="V542">
        <v>0.973288792893229</v>
      </c>
      <c r="W542">
        <v>120.57</v>
      </c>
      <c r="X542">
        <v>126.5</v>
      </c>
      <c r="Y542">
        <v>119.41</v>
      </c>
      <c r="Z542">
        <v>126.5</v>
      </c>
      <c r="AA542">
        <v>119.41</v>
      </c>
      <c r="AB542">
        <v>126.5</v>
      </c>
      <c r="AC542" s="1">
        <f>(Table2[[#This Row],[Close Price]]/Table2[[#This Row],[Day Low]])-1</f>
        <v>-6.9669071908433633E-3</v>
      </c>
      <c r="AD542" s="1">
        <f>(Table2[[#This Row],[Day High]]/Table2[[#This Row],[Close Price]])-1</f>
        <v>5.6543890420111875E-2</v>
      </c>
      <c r="AE542" s="1">
        <f>(Table2[[#This Row],[Close Price]]/Table2[[#This Row],[Current Week Low]])-1</f>
        <v>2.679842559249801E-3</v>
      </c>
      <c r="AF542" s="1">
        <f>(Table2[[#This Row],[Current Week High]]/Table2[[#This Row],[Close Price]])-1</f>
        <v>5.6543890420111875E-2</v>
      </c>
      <c r="AG542" s="1">
        <f>(Table2[[#This Row],[Close Price]]/Table2[[#This Row],[Current Month Low]])-1</f>
        <v>2.679842559249801E-3</v>
      </c>
      <c r="AH542" s="1">
        <f>(Table2[[#This Row],[Current Month High]]/Table2[[#This Row],[Close Price]])-1</f>
        <v>5.6543890420111875E-2</v>
      </c>
      <c r="AI542">
        <v>44.0741668754698</v>
      </c>
      <c r="AJ542">
        <v>12.2328458942632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0.05</v>
      </c>
      <c r="AM542" t="s">
        <v>3217</v>
      </c>
      <c r="AN542">
        <v>8.99</v>
      </c>
      <c r="AO542" t="s">
        <v>3217</v>
      </c>
      <c r="AP542">
        <v>0.10785169077190999</v>
      </c>
      <c r="AQ542">
        <f>(Table2[[#This Row],[Sharpe Ratio]]-AVERAGE(Table2[Sharpe Ratio]))/_xlfn.STDEV.P(Table2[Sharpe Ratio])</f>
        <v>0.5617894720715253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541</v>
      </c>
      <c r="AT542">
        <f>_xlfn.RANK.AVG(Table2[[#This Row],[6M Return vs Nifty Z-Score]],Table2[6M Return vs Nifty Z-Score])</f>
        <v>717</v>
      </c>
      <c r="AU542">
        <f>_xlfn.RANK.AVG(Table2[[#This Row],[Sharpe Ratio Z-Score]],Table2[Sharpe Ratio Z-Score])</f>
        <v>205</v>
      </c>
      <c r="AV542">
        <f>(Table2[[#This Row],[Rank 1Y]]+Table2[[#This Row],[Rank 6M]]+Table2[[#This Row],[Rank Sharpe]])/3</f>
        <v>487.66666666666669</v>
      </c>
    </row>
    <row r="543" spans="1:48" x14ac:dyDescent="0.3">
      <c r="A543" t="s">
        <v>1720</v>
      </c>
      <c r="B543" t="s">
        <v>1721</v>
      </c>
      <c r="C543" t="s">
        <v>3178</v>
      </c>
      <c r="D543" t="s">
        <v>69</v>
      </c>
      <c r="E543">
        <v>5085.1983230400001</v>
      </c>
      <c r="F543">
        <v>224.4</v>
      </c>
      <c r="G543">
        <v>-5.9747758887261897</v>
      </c>
      <c r="H543">
        <f>(Table2[[#This Row],[1Y Return vs Nifty]]-AVERAGE(Table2[1Y Return vs Nifty]))/_xlfn.STDEV.P(Table2[1Y Return vs Nifty])</f>
        <v>-0.4405761952242177</v>
      </c>
      <c r="I543">
        <v>-5.0194021772362296</v>
      </c>
      <c r="J543">
        <f>(Table2[[#This Row],[1M Return vs Nifty]]-AVERAGE(Table2[1M Return vs Nifty]))/_xlfn.STDEV.P(Table2[1M Return vs Nifty])</f>
        <v>-0.44785622086886456</v>
      </c>
      <c r="K543">
        <v>4.3075311704610399</v>
      </c>
      <c r="L543">
        <f>(Table2[[#This Row],[6M Return vs Nifty]]-AVERAGE(Table2[6M Return vs Nifty]))/_xlfn.STDEV.P(Table2[6M Return vs Nifty])</f>
        <v>-0.11553200622877148</v>
      </c>
      <c r="M543">
        <v>1.7383352371733101</v>
      </c>
      <c r="N543">
        <f>(Table2[[#This Row],[1W Return vs Nifty]]-AVERAGE(Table2[1W Return vs Nifty]))/_xlfn.STDEV.P(Table2[1W Return vs Nifty])</f>
        <v>-5.1750364019531474E-2</v>
      </c>
      <c r="O543">
        <v>219.54</v>
      </c>
      <c r="P543">
        <v>222.18847142255899</v>
      </c>
      <c r="Q543">
        <v>217.537342017464</v>
      </c>
      <c r="R543">
        <v>68.078145551721306</v>
      </c>
      <c r="S543" s="1">
        <f>(Table2[[#This Row],[Close Price]]-Table2[[#This Row],[20D EMA]])/Table2[[#This Row],[20D EMA]]</f>
        <v>2.2137195955179073E-2</v>
      </c>
      <c r="T543" s="1">
        <f>(Table2[[#This Row],[Close Price]]-Table2[[#This Row],[50D EMA]])/Table2[[#This Row],[50D EMA]]</f>
        <v>9.9533903054543314E-3</v>
      </c>
      <c r="U543" s="1">
        <f>(Table2[[#This Row],[Close Price]]-Table2[[#This Row],[200D EMA]])/Table2[[#This Row],[200D EMA]]</f>
        <v>3.1547034264972629E-2</v>
      </c>
      <c r="V543">
        <v>0.20921195213607199</v>
      </c>
      <c r="W543">
        <v>221.35</v>
      </c>
      <c r="X543">
        <v>227.07</v>
      </c>
      <c r="Y543">
        <v>217.98</v>
      </c>
      <c r="Z543">
        <v>227.07</v>
      </c>
      <c r="AA543">
        <v>217.98</v>
      </c>
      <c r="AB543">
        <v>227.07</v>
      </c>
      <c r="AC543" s="1">
        <f>(Table2[[#This Row],[Close Price]]/Table2[[#This Row],[Day Low]])-1</f>
        <v>1.3779082900384099E-2</v>
      </c>
      <c r="AD543" s="1">
        <f>(Table2[[#This Row],[Day High]]/Table2[[#This Row],[Close Price]])-1</f>
        <v>1.189839572192497E-2</v>
      </c>
      <c r="AE543" s="1">
        <f>(Table2[[#This Row],[Close Price]]/Table2[[#This Row],[Current Week Low]])-1</f>
        <v>2.9452243325075678E-2</v>
      </c>
      <c r="AF543" s="1">
        <f>(Table2[[#This Row],[Current Week High]]/Table2[[#This Row],[Close Price]])-1</f>
        <v>1.189839572192497E-2</v>
      </c>
      <c r="AG543" s="1">
        <f>(Table2[[#This Row],[Close Price]]/Table2[[#This Row],[Current Month Low]])-1</f>
        <v>2.9452243325075678E-2</v>
      </c>
      <c r="AH543" s="1">
        <f>(Table2[[#This Row],[Current Month High]]/Table2[[#This Row],[Close Price]])-1</f>
        <v>1.189839572192497E-2</v>
      </c>
      <c r="AI543">
        <v>14.973262032085501</v>
      </c>
      <c r="AJ543">
        <v>18.136351671492498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0.03</v>
      </c>
      <c r="AM543" t="s">
        <v>3217</v>
      </c>
      <c r="AN543">
        <v>3.86</v>
      </c>
      <c r="AO543" t="s">
        <v>3217</v>
      </c>
      <c r="AP543">
        <v>-4.9775455968712003E-2</v>
      </c>
      <c r="AQ543">
        <f>(Table2[[#This Row],[Sharpe Ratio]]-AVERAGE(Table2[Sharpe Ratio]))/_xlfn.STDEV.P(Table2[Sharpe Ratio])</f>
        <v>-1.2728988054860038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466</v>
      </c>
      <c r="AT543">
        <f>_xlfn.RANK.AVG(Table2[[#This Row],[6M Return vs Nifty Z-Score]],Table2[6M Return vs Nifty Z-Score])</f>
        <v>329</v>
      </c>
      <c r="AU543">
        <f>_xlfn.RANK.AVG(Table2[[#This Row],[Sharpe Ratio Z-Score]],Table2[Sharpe Ratio Z-Score])</f>
        <v>669</v>
      </c>
      <c r="AV543">
        <f>(Table2[[#This Row],[Rank 1Y]]+Table2[[#This Row],[Rank 6M]]+Table2[[#This Row],[Rank Sharpe]])/3</f>
        <v>488</v>
      </c>
    </row>
    <row r="544" spans="1:48" x14ac:dyDescent="0.3">
      <c r="A544" t="s">
        <v>974</v>
      </c>
      <c r="B544" t="s">
        <v>975</v>
      </c>
      <c r="C544" t="s">
        <v>3189</v>
      </c>
      <c r="D544" t="s">
        <v>976</v>
      </c>
      <c r="E544">
        <v>15694.2344996799</v>
      </c>
      <c r="F544">
        <v>1598.3</v>
      </c>
      <c r="G544">
        <v>-29.332735798143499</v>
      </c>
      <c r="H544">
        <f>(Table2[[#This Row],[1Y Return vs Nifty]]-AVERAGE(Table2[1Y Return vs Nifty]))/_xlfn.STDEV.P(Table2[1Y Return vs Nifty])</f>
        <v>-0.89657081671678007</v>
      </c>
      <c r="I544">
        <v>-0.18155255202488799</v>
      </c>
      <c r="J544">
        <f>(Table2[[#This Row],[1M Return vs Nifty]]-AVERAGE(Table2[1M Return vs Nifty]))/_xlfn.STDEV.P(Table2[1M Return vs Nifty])</f>
        <v>6.4317638740604061E-2</v>
      </c>
      <c r="K544">
        <v>15.1884838188885</v>
      </c>
      <c r="L544">
        <f>(Table2[[#This Row],[6M Return vs Nifty]]-AVERAGE(Table2[6M Return vs Nifty]))/_xlfn.STDEV.P(Table2[6M Return vs Nifty])</f>
        <v>0.22408420876202573</v>
      </c>
      <c r="M544">
        <v>4.5541392020106102</v>
      </c>
      <c r="N544">
        <f>(Table2[[#This Row],[1W Return vs Nifty]]-AVERAGE(Table2[1W Return vs Nifty]))/_xlfn.STDEV.P(Table2[1W Return vs Nifty])</f>
        <v>0.503661612852778</v>
      </c>
      <c r="O544">
        <v>1516.7</v>
      </c>
      <c r="P544">
        <v>1530.1644966025401</v>
      </c>
      <c r="Q544">
        <v>1511.26112351037</v>
      </c>
      <c r="R544">
        <v>77.586572794420405</v>
      </c>
      <c r="S544" s="1">
        <f>(Table2[[#This Row],[Close Price]]-Table2[[#This Row],[20D EMA]])/Table2[[#This Row],[20D EMA]]</f>
        <v>5.380101536229967E-2</v>
      </c>
      <c r="T544" s="1">
        <f>(Table2[[#This Row],[Close Price]]-Table2[[#This Row],[50D EMA]])/Table2[[#This Row],[50D EMA]]</f>
        <v>4.4528221344007579E-2</v>
      </c>
      <c r="U544" s="1">
        <f>(Table2[[#This Row],[Close Price]]-Table2[[#This Row],[200D EMA]])/Table2[[#This Row],[200D EMA]]</f>
        <v>5.7593539022201087E-2</v>
      </c>
      <c r="V544">
        <v>1.10853783876778</v>
      </c>
      <c r="W544">
        <v>1563.1</v>
      </c>
      <c r="X544">
        <v>1604.2</v>
      </c>
      <c r="Y544">
        <v>1547.15</v>
      </c>
      <c r="Z544">
        <v>1604.2</v>
      </c>
      <c r="AA544">
        <v>1547.15</v>
      </c>
      <c r="AB544">
        <v>1604.2</v>
      </c>
      <c r="AC544" s="1">
        <f>(Table2[[#This Row],[Close Price]]/Table2[[#This Row],[Day Low]])-1</f>
        <v>2.2519352568613593E-2</v>
      </c>
      <c r="AD544" s="1">
        <f>(Table2[[#This Row],[Day High]]/Table2[[#This Row],[Close Price]])-1</f>
        <v>3.6914221360195842E-3</v>
      </c>
      <c r="AE544" s="1">
        <f>(Table2[[#This Row],[Close Price]]/Table2[[#This Row],[Current Week Low]])-1</f>
        <v>3.3060789193032347E-2</v>
      </c>
      <c r="AF544" s="1">
        <f>(Table2[[#This Row],[Current Week High]]/Table2[[#This Row],[Close Price]])-1</f>
        <v>3.6914221360195842E-3</v>
      </c>
      <c r="AG544" s="1">
        <f>(Table2[[#This Row],[Close Price]]/Table2[[#This Row],[Current Month Low]])-1</f>
        <v>3.3060789193032347E-2</v>
      </c>
      <c r="AH544" s="1">
        <f>(Table2[[#This Row],[Current Month High]]/Table2[[#This Row],[Close Price]])-1</f>
        <v>3.6914221360195842E-3</v>
      </c>
      <c r="AI544">
        <v>14.5216792842395</v>
      </c>
      <c r="AJ544">
        <v>32.727121740574603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0.01</v>
      </c>
      <c r="AM544" t="s">
        <v>3217</v>
      </c>
      <c r="AN544">
        <v>10.74</v>
      </c>
      <c r="AO544" t="s">
        <v>3217</v>
      </c>
      <c r="AP544">
        <v>-2.0436172253089E-2</v>
      </c>
      <c r="AQ544">
        <f>(Table2[[#This Row],[Sharpe Ratio]]-AVERAGE(Table2[Sharpe Ratio]))/_xlfn.STDEV.P(Table2[Sharpe Ratio])</f>
        <v>-0.93140661319527107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628</v>
      </c>
      <c r="AT544">
        <f>_xlfn.RANK.AVG(Table2[[#This Row],[6M Return vs Nifty Z-Score]],Table2[6M Return vs Nifty Z-Score])</f>
        <v>226</v>
      </c>
      <c r="AU544">
        <f>_xlfn.RANK.AVG(Table2[[#This Row],[Sharpe Ratio Z-Score]],Table2[Sharpe Ratio Z-Score])</f>
        <v>611</v>
      </c>
      <c r="AV544">
        <f>(Table2[[#This Row],[Rank 1Y]]+Table2[[#This Row],[Rank 6M]]+Table2[[#This Row],[Rank Sharpe]])/3</f>
        <v>488.33333333333331</v>
      </c>
    </row>
    <row r="545" spans="1:48" x14ac:dyDescent="0.3">
      <c r="A545" t="s">
        <v>715</v>
      </c>
      <c r="B545" t="s">
        <v>716</v>
      </c>
      <c r="C545" t="s">
        <v>3175</v>
      </c>
      <c r="D545" t="s">
        <v>254</v>
      </c>
      <c r="E545">
        <v>24764.669043940001</v>
      </c>
      <c r="F545">
        <v>2972.9</v>
      </c>
      <c r="G545">
        <v>-10.201934141667</v>
      </c>
      <c r="H545">
        <f>(Table2[[#This Row],[1Y Return vs Nifty]]-AVERAGE(Table2[1Y Return vs Nifty]))/_xlfn.STDEV.P(Table2[1Y Return vs Nifty])</f>
        <v>-0.52309887421733325</v>
      </c>
      <c r="I545">
        <v>-2.4917754404420598</v>
      </c>
      <c r="J545">
        <f>(Table2[[#This Row],[1M Return vs Nifty]]-AVERAGE(Table2[1M Return vs Nifty]))/_xlfn.STDEV.P(Table2[1M Return vs Nifty])</f>
        <v>-0.18026122686790849</v>
      </c>
      <c r="K545">
        <v>6.0425826285394297</v>
      </c>
      <c r="L545">
        <f>(Table2[[#This Row],[6M Return vs Nifty]]-AVERAGE(Table2[6M Return vs Nifty]))/_xlfn.STDEV.P(Table2[6M Return vs Nifty])</f>
        <v>-6.1377592727853751E-2</v>
      </c>
      <c r="M545">
        <v>-3.6723963039827501</v>
      </c>
      <c r="N545">
        <f>(Table2[[#This Row],[1W Return vs Nifty]]-AVERAGE(Table2[1W Return vs Nifty]))/_xlfn.STDEV.P(Table2[1W Return vs Nifty])</f>
        <v>-1.1190068701991041</v>
      </c>
      <c r="O545">
        <v>3049.74</v>
      </c>
      <c r="P545">
        <v>3129.2324085259302</v>
      </c>
      <c r="Q545">
        <v>2933.5653833412498</v>
      </c>
      <c r="R545">
        <v>37.437553551120601</v>
      </c>
      <c r="S545" s="1">
        <f>(Table2[[#This Row],[Close Price]]-Table2[[#This Row],[20D EMA]])/Table2[[#This Row],[20D EMA]]</f>
        <v>-2.5195590443775437E-2</v>
      </c>
      <c r="T545" s="1">
        <f>(Table2[[#This Row],[Close Price]]-Table2[[#This Row],[50D EMA]])/Table2[[#This Row],[50D EMA]]</f>
        <v>-4.9958708116401206E-2</v>
      </c>
      <c r="U545" s="1">
        <f>(Table2[[#This Row],[Close Price]]-Table2[[#This Row],[200D EMA]])/Table2[[#This Row],[200D EMA]]</f>
        <v>1.3408467689903421E-2</v>
      </c>
      <c r="V545">
        <v>0.55186322288733103</v>
      </c>
      <c r="W545">
        <v>2966.1</v>
      </c>
      <c r="X545">
        <v>3021.65</v>
      </c>
      <c r="Y545">
        <v>2966.1</v>
      </c>
      <c r="Z545">
        <v>3028</v>
      </c>
      <c r="AA545">
        <v>2966.1</v>
      </c>
      <c r="AB545">
        <v>3028</v>
      </c>
      <c r="AC545" s="1">
        <f>(Table2[[#This Row],[Close Price]]/Table2[[#This Row],[Day Low]])-1</f>
        <v>2.2925727386131634E-3</v>
      </c>
      <c r="AD545" s="1">
        <f>(Table2[[#This Row],[Day High]]/Table2[[#This Row],[Close Price]])-1</f>
        <v>1.6398129772276171E-2</v>
      </c>
      <c r="AE545" s="1">
        <f>(Table2[[#This Row],[Close Price]]/Table2[[#This Row],[Current Week Low]])-1</f>
        <v>2.2925727386131634E-3</v>
      </c>
      <c r="AF545" s="1">
        <f>(Table2[[#This Row],[Current Week High]]/Table2[[#This Row],[Close Price]])-1</f>
        <v>1.8534091291331656E-2</v>
      </c>
      <c r="AG545" s="1">
        <f>(Table2[[#This Row],[Close Price]]/Table2[[#This Row],[Current Month Low]])-1</f>
        <v>2.2925727386131634E-3</v>
      </c>
      <c r="AH545" s="1">
        <f>(Table2[[#This Row],[Current Month High]]/Table2[[#This Row],[Close Price]])-1</f>
        <v>1.8534091291331656E-2</v>
      </c>
      <c r="AI545">
        <v>22.908607756735801</v>
      </c>
      <c r="AJ545">
        <v>52.9505582137161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-0.09</v>
      </c>
      <c r="AM545" t="s">
        <v>3218</v>
      </c>
      <c r="AN545">
        <v>0.53</v>
      </c>
      <c r="AO545" t="s">
        <v>3217</v>
      </c>
      <c r="AP545">
        <v>-4.3432116298582998E-2</v>
      </c>
      <c r="AQ545">
        <f>(Table2[[#This Row],[Sharpe Ratio]]-AVERAGE(Table2[Sharpe Ratio]))/_xlfn.STDEV.P(Table2[Sharpe Ratio])</f>
        <v>-1.1990660224026308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498</v>
      </c>
      <c r="AT545">
        <f>_xlfn.RANK.AVG(Table2[[#This Row],[6M Return vs Nifty Z-Score]],Table2[6M Return vs Nifty Z-Score])</f>
        <v>310</v>
      </c>
      <c r="AU545">
        <f>_xlfn.RANK.AVG(Table2[[#This Row],[Sharpe Ratio Z-Score]],Table2[Sharpe Ratio Z-Score])</f>
        <v>658</v>
      </c>
      <c r="AV545">
        <f>(Table2[[#This Row],[Rank 1Y]]+Table2[[#This Row],[Rank 6M]]+Table2[[#This Row],[Rank Sharpe]])/3</f>
        <v>488.66666666666669</v>
      </c>
    </row>
    <row r="546" spans="1:48" x14ac:dyDescent="0.3">
      <c r="A546" t="s">
        <v>844</v>
      </c>
      <c r="B546" t="s">
        <v>845</v>
      </c>
      <c r="C546" t="s">
        <v>3171</v>
      </c>
      <c r="D546" t="s">
        <v>488</v>
      </c>
      <c r="E546">
        <v>18412.871781599999</v>
      </c>
      <c r="F546">
        <v>433.8</v>
      </c>
      <c r="G546">
        <v>-50.238873565877498</v>
      </c>
      <c r="H546">
        <f>(Table2[[#This Row],[1Y Return vs Nifty]]-AVERAGE(Table2[1Y Return vs Nifty]))/_xlfn.STDEV.P(Table2[1Y Return vs Nifty])</f>
        <v>-1.304700910921871</v>
      </c>
      <c r="I546">
        <v>-7.4192198986897404</v>
      </c>
      <c r="J546">
        <f>(Table2[[#This Row],[1M Return vs Nifty]]-AVERAGE(Table2[1M Return vs Nifty]))/_xlfn.STDEV.P(Table2[1M Return vs Nifty])</f>
        <v>-0.70192031958552337</v>
      </c>
      <c r="K546">
        <v>3.1043413540441298</v>
      </c>
      <c r="L546">
        <f>(Table2[[#This Row],[6M Return vs Nifty]]-AVERAGE(Table2[6M Return vs Nifty]))/_xlfn.STDEV.P(Table2[6M Return vs Nifty])</f>
        <v>-0.15308595803519151</v>
      </c>
      <c r="M546">
        <v>2.4255230854741998</v>
      </c>
      <c r="N546">
        <f>(Table2[[#This Row],[1W Return vs Nifty]]-AVERAGE(Table2[1W Return vs Nifty]))/_xlfn.STDEV.P(Table2[1W Return vs Nifty])</f>
        <v>8.3796132140572938E-2</v>
      </c>
      <c r="O546">
        <v>426.45</v>
      </c>
      <c r="P546">
        <v>438.60208486668898</v>
      </c>
      <c r="Q546">
        <v>462.410265645008</v>
      </c>
      <c r="R546">
        <v>64.569394822826894</v>
      </c>
      <c r="S546" s="1">
        <f>(Table2[[#This Row],[Close Price]]-Table2[[#This Row],[20D EMA]])/Table2[[#This Row],[20D EMA]]</f>
        <v>1.7235314808301143E-2</v>
      </c>
      <c r="T546" s="1">
        <f>(Table2[[#This Row],[Close Price]]-Table2[[#This Row],[50D EMA]])/Table2[[#This Row],[50D EMA]]</f>
        <v>-1.0948613862947192E-2</v>
      </c>
      <c r="U546" s="1">
        <f>(Table2[[#This Row],[Close Price]]-Table2[[#This Row],[200D EMA]])/Table2[[#This Row],[200D EMA]]</f>
        <v>-6.1872038253951878E-2</v>
      </c>
      <c r="V546">
        <v>0.33496261629597601</v>
      </c>
      <c r="W546">
        <v>426.35</v>
      </c>
      <c r="X546">
        <v>435.45</v>
      </c>
      <c r="Y546">
        <v>416.1</v>
      </c>
      <c r="Z546">
        <v>435.45</v>
      </c>
      <c r="AA546">
        <v>416.1</v>
      </c>
      <c r="AB546">
        <v>435.45</v>
      </c>
      <c r="AC546" s="1">
        <f>(Table2[[#This Row],[Close Price]]/Table2[[#This Row],[Day Low]])-1</f>
        <v>1.7473906414917195E-2</v>
      </c>
      <c r="AD546" s="1">
        <f>(Table2[[#This Row],[Day High]]/Table2[[#This Row],[Close Price]])-1</f>
        <v>3.803596127247566E-3</v>
      </c>
      <c r="AE546" s="1">
        <f>(Table2[[#This Row],[Close Price]]/Table2[[#This Row],[Current Week Low]])-1</f>
        <v>4.2537851478010147E-2</v>
      </c>
      <c r="AF546" s="1">
        <f>(Table2[[#This Row],[Current Week High]]/Table2[[#This Row],[Close Price]])-1</f>
        <v>3.803596127247566E-3</v>
      </c>
      <c r="AG546" s="1">
        <f>(Table2[[#This Row],[Close Price]]/Table2[[#This Row],[Current Month Low]])-1</f>
        <v>4.2537851478010147E-2</v>
      </c>
      <c r="AH546" s="1">
        <f>(Table2[[#This Row],[Current Month High]]/Table2[[#This Row],[Close Price]])-1</f>
        <v>3.803596127247566E-3</v>
      </c>
      <c r="AI546">
        <v>51.076100702189201</v>
      </c>
      <c r="AJ546">
        <v>42.566057578546101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-0.12</v>
      </c>
      <c r="AM546" t="s">
        <v>3218</v>
      </c>
      <c r="AN546">
        <v>3.22</v>
      </c>
      <c r="AO546" t="s">
        <v>3217</v>
      </c>
      <c r="AP546">
        <v>3.883759871155E-2</v>
      </c>
      <c r="AQ546">
        <f>(Table2[[#This Row],[Sharpe Ratio]]-AVERAGE(Table2[Sharpe Ratio]))/_xlfn.STDEV.P(Table2[Sharpe Ratio])</f>
        <v>-0.24149440578596579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711</v>
      </c>
      <c r="AT546">
        <f>_xlfn.RANK.AVG(Table2[[#This Row],[6M Return vs Nifty Z-Score]],Table2[6M Return vs Nifty Z-Score])</f>
        <v>345</v>
      </c>
      <c r="AU546">
        <f>_xlfn.RANK.AVG(Table2[[#This Row],[Sharpe Ratio Z-Score]],Table2[Sharpe Ratio Z-Score])</f>
        <v>413</v>
      </c>
      <c r="AV546">
        <f>(Table2[[#This Row],[Rank 1Y]]+Table2[[#This Row],[Rank 6M]]+Table2[[#This Row],[Rank Sharpe]])/3</f>
        <v>489.66666666666669</v>
      </c>
    </row>
    <row r="547" spans="1:48" x14ac:dyDescent="0.3">
      <c r="A547" t="s">
        <v>1778</v>
      </c>
      <c r="B547" t="s">
        <v>1779</v>
      </c>
      <c r="C547" t="s">
        <v>3185</v>
      </c>
      <c r="D547" t="s">
        <v>494</v>
      </c>
      <c r="E547">
        <v>4607.5788005100003</v>
      </c>
      <c r="F547">
        <v>832.35</v>
      </c>
      <c r="G547">
        <v>-12.8031229962093</v>
      </c>
      <c r="H547">
        <f>(Table2[[#This Row],[1Y Return vs Nifty]]-AVERAGE(Table2[1Y Return vs Nifty]))/_xlfn.STDEV.P(Table2[1Y Return vs Nifty])</f>
        <v>-0.57387934185053058</v>
      </c>
      <c r="I547">
        <v>-0.10948324078264</v>
      </c>
      <c r="J547">
        <f>(Table2[[#This Row],[1M Return vs Nifty]]-AVERAGE(Table2[1M Return vs Nifty]))/_xlfn.STDEV.P(Table2[1M Return vs Nifty])</f>
        <v>7.1947478474766055E-2</v>
      </c>
      <c r="K547">
        <v>15.536218683756999</v>
      </c>
      <c r="L547">
        <f>(Table2[[#This Row],[6M Return vs Nifty]]-AVERAGE(Table2[6M Return vs Nifty]))/_xlfn.STDEV.P(Table2[6M Return vs Nifty])</f>
        <v>0.23493770683731086</v>
      </c>
      <c r="M547">
        <v>0.49466961295405998</v>
      </c>
      <c r="N547">
        <f>(Table2[[#This Row],[1W Return vs Nifty]]-AVERAGE(Table2[1W Return vs Nifty]))/_xlfn.STDEV.P(Table2[1W Return vs Nifty])</f>
        <v>-0.29706104315115223</v>
      </c>
      <c r="O547">
        <v>812.49</v>
      </c>
      <c r="P547">
        <v>826.93587802025695</v>
      </c>
      <c r="Q547">
        <v>816.44659837314998</v>
      </c>
      <c r="R547">
        <v>62.232349273986998</v>
      </c>
      <c r="S547" s="1">
        <f>(Table2[[#This Row],[Close Price]]-Table2[[#This Row],[20D EMA]])/Table2[[#This Row],[20D EMA]]</f>
        <v>2.4443377764649426E-2</v>
      </c>
      <c r="T547" s="1">
        <f>(Table2[[#This Row],[Close Price]]-Table2[[#This Row],[50D EMA]])/Table2[[#This Row],[50D EMA]]</f>
        <v>6.5472089476935787E-3</v>
      </c>
      <c r="U547" s="1">
        <f>(Table2[[#This Row],[Close Price]]-Table2[[#This Row],[200D EMA]])/Table2[[#This Row],[200D EMA]]</f>
        <v>1.9478801992119425E-2</v>
      </c>
      <c r="V547">
        <v>0.44665090317078798</v>
      </c>
      <c r="W547">
        <v>817</v>
      </c>
      <c r="X547">
        <v>835.25</v>
      </c>
      <c r="Y547">
        <v>815</v>
      </c>
      <c r="Z547">
        <v>835.25</v>
      </c>
      <c r="AA547">
        <v>815</v>
      </c>
      <c r="AB547">
        <v>835.25</v>
      </c>
      <c r="AC547" s="1">
        <f>(Table2[[#This Row],[Close Price]]/Table2[[#This Row],[Day Low]])-1</f>
        <v>1.878824969400239E-2</v>
      </c>
      <c r="AD547" s="1">
        <f>(Table2[[#This Row],[Day High]]/Table2[[#This Row],[Close Price]])-1</f>
        <v>3.484111251276456E-3</v>
      </c>
      <c r="AE547" s="1">
        <f>(Table2[[#This Row],[Close Price]]/Table2[[#This Row],[Current Week Low]])-1</f>
        <v>2.1288343558282241E-2</v>
      </c>
      <c r="AF547" s="1">
        <f>(Table2[[#This Row],[Current Week High]]/Table2[[#This Row],[Close Price]])-1</f>
        <v>3.484111251276456E-3</v>
      </c>
      <c r="AG547" s="1">
        <f>(Table2[[#This Row],[Close Price]]/Table2[[#This Row],[Current Month Low]])-1</f>
        <v>2.1288343558282241E-2</v>
      </c>
      <c r="AH547" s="1">
        <f>(Table2[[#This Row],[Current Month High]]/Table2[[#This Row],[Close Price]])-1</f>
        <v>3.484111251276456E-3</v>
      </c>
      <c r="AI547">
        <v>16.861897038505401</v>
      </c>
      <c r="AJ547">
        <v>26.699139964989701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0</v>
      </c>
      <c r="AM547" t="s">
        <v>3216</v>
      </c>
      <c r="AN547">
        <v>6.62</v>
      </c>
      <c r="AO547" t="s">
        <v>3217</v>
      </c>
      <c r="AP547">
        <v>-0.126411519296176</v>
      </c>
      <c r="AQ547">
        <f>(Table2[[#This Row],[Sharpe Ratio]]-AVERAGE(Table2[Sharpe Ratio]))/_xlfn.STDEV.P(Table2[Sharpe Ratio])</f>
        <v>-2.1648979942832205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519</v>
      </c>
      <c r="AT547">
        <f>_xlfn.RANK.AVG(Table2[[#This Row],[6M Return vs Nifty Z-Score]],Table2[6M Return vs Nifty Z-Score])</f>
        <v>221</v>
      </c>
      <c r="AU547">
        <f>_xlfn.RANK.AVG(Table2[[#This Row],[Sharpe Ratio Z-Score]],Table2[Sharpe Ratio Z-Score])</f>
        <v>729</v>
      </c>
      <c r="AV547">
        <f>(Table2[[#This Row],[Rank 1Y]]+Table2[[#This Row],[Rank 6M]]+Table2[[#This Row],[Rank Sharpe]])/3</f>
        <v>489.66666666666669</v>
      </c>
    </row>
    <row r="548" spans="1:48" x14ac:dyDescent="0.3">
      <c r="A548" t="s">
        <v>1859</v>
      </c>
      <c r="B548" t="s">
        <v>1860</v>
      </c>
      <c r="C548" t="s">
        <v>3183</v>
      </c>
      <c r="D548" t="s">
        <v>222</v>
      </c>
      <c r="E548">
        <v>4181.660241908</v>
      </c>
      <c r="F548">
        <v>190.03</v>
      </c>
      <c r="G548">
        <v>-15.651422843948099</v>
      </c>
      <c r="H548">
        <f>(Table2[[#This Row],[1Y Return vs Nifty]]-AVERAGE(Table2[1Y Return vs Nifty]))/_xlfn.STDEV.P(Table2[1Y Return vs Nifty])</f>
        <v>-0.62948391588027408</v>
      </c>
      <c r="I548">
        <v>-2.8741949804693401</v>
      </c>
      <c r="J548">
        <f>(Table2[[#This Row],[1M Return vs Nifty]]-AVERAGE(Table2[1M Return vs Nifty]))/_xlfn.STDEV.P(Table2[1M Return vs Nifty])</f>
        <v>-0.22074724999379131</v>
      </c>
      <c r="K548">
        <v>-0.57348318944110999</v>
      </c>
      <c r="L548">
        <f>(Table2[[#This Row],[6M Return vs Nifty]]-AVERAGE(Table2[6M Return vs Nifty]))/_xlfn.STDEV.P(Table2[6M Return vs Nifty])</f>
        <v>-0.26787819095968907</v>
      </c>
      <c r="M548">
        <v>-3.4831314735504399</v>
      </c>
      <c r="N548">
        <f>(Table2[[#This Row],[1W Return vs Nifty]]-AVERAGE(Table2[1W Return vs Nifty]))/_xlfn.STDEV.P(Table2[1W Return vs Nifty])</f>
        <v>-1.0816747423466291</v>
      </c>
      <c r="O548">
        <v>185.36</v>
      </c>
      <c r="P548">
        <v>189.58283893343</v>
      </c>
      <c r="Q548">
        <v>189.62551985650001</v>
      </c>
      <c r="R548">
        <v>63.318075998959102</v>
      </c>
      <c r="S548" s="1">
        <f>(Table2[[#This Row],[Close Price]]-Table2[[#This Row],[20D EMA]])/Table2[[#This Row],[20D EMA]]</f>
        <v>2.5194216659473388E-2</v>
      </c>
      <c r="T548" s="1">
        <f>(Table2[[#This Row],[Close Price]]-Table2[[#This Row],[50D EMA]])/Table2[[#This Row],[50D EMA]]</f>
        <v>2.3586579306738831E-3</v>
      </c>
      <c r="U548" s="1">
        <f>(Table2[[#This Row],[Close Price]]-Table2[[#This Row],[200D EMA]])/Table2[[#This Row],[200D EMA]]</f>
        <v>2.1330469854800535E-3</v>
      </c>
      <c r="V548">
        <v>1.36107057543343</v>
      </c>
      <c r="W548">
        <v>183.44</v>
      </c>
      <c r="X548">
        <v>193</v>
      </c>
      <c r="Y548">
        <v>178.05</v>
      </c>
      <c r="Z548">
        <v>193</v>
      </c>
      <c r="AA548">
        <v>178.05</v>
      </c>
      <c r="AB548">
        <v>193</v>
      </c>
      <c r="AC548" s="1">
        <f>(Table2[[#This Row],[Close Price]]/Table2[[#This Row],[Day Low]])-1</f>
        <v>3.5924552987352865E-2</v>
      </c>
      <c r="AD548" s="1">
        <f>(Table2[[#This Row],[Day High]]/Table2[[#This Row],[Close Price]])-1</f>
        <v>1.5629111192969614E-2</v>
      </c>
      <c r="AE548" s="1">
        <f>(Table2[[#This Row],[Close Price]]/Table2[[#This Row],[Current Week Low]])-1</f>
        <v>6.7284470654310535E-2</v>
      </c>
      <c r="AF548" s="1">
        <f>(Table2[[#This Row],[Current Week High]]/Table2[[#This Row],[Close Price]])-1</f>
        <v>1.5629111192969614E-2</v>
      </c>
      <c r="AG548" s="1">
        <f>(Table2[[#This Row],[Close Price]]/Table2[[#This Row],[Current Month Low]])-1</f>
        <v>6.7284470654310535E-2</v>
      </c>
      <c r="AH548" s="1">
        <f>(Table2[[#This Row],[Current Month High]]/Table2[[#This Row],[Close Price]])-1</f>
        <v>1.5629111192969614E-2</v>
      </c>
      <c r="AI548">
        <v>25.164447718781201</v>
      </c>
      <c r="AJ548">
        <v>29.713310580204698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-0.09</v>
      </c>
      <c r="AM548" t="s">
        <v>3218</v>
      </c>
      <c r="AN548">
        <v>6.21</v>
      </c>
      <c r="AO548" t="s">
        <v>3217</v>
      </c>
      <c r="AQ548">
        <f>(Table2[[#This Row],[Sharpe Ratio]]-AVERAGE(Table2[Sharpe Ratio]))/_xlfn.STDEV.P(Table2[Sharpe Ratio])</f>
        <v>-0.69354145832708192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539</v>
      </c>
      <c r="AT548">
        <f>_xlfn.RANK.AVG(Table2[[#This Row],[6M Return vs Nifty Z-Score]],Table2[6M Return vs Nifty Z-Score])</f>
        <v>395</v>
      </c>
      <c r="AU548">
        <f>_xlfn.RANK.AVG(Table2[[#This Row],[Sharpe Ratio Z-Score]],Table2[Sharpe Ratio Z-Score])</f>
        <v>538.5</v>
      </c>
      <c r="AV548">
        <f>(Table2[[#This Row],[Rank 1Y]]+Table2[[#This Row],[Rank 6M]]+Table2[[#This Row],[Rank Sharpe]])/3</f>
        <v>490.83333333333331</v>
      </c>
    </row>
    <row r="549" spans="1:48" x14ac:dyDescent="0.3">
      <c r="A549" t="s">
        <v>197</v>
      </c>
      <c r="B549" t="s">
        <v>198</v>
      </c>
      <c r="C549" t="s">
        <v>3173</v>
      </c>
      <c r="D549" t="s">
        <v>199</v>
      </c>
      <c r="E549">
        <v>125876.000534115</v>
      </c>
      <c r="F549">
        <v>1230.45</v>
      </c>
      <c r="G549">
        <v>-2.5556327066617102</v>
      </c>
      <c r="H549">
        <f>(Table2[[#This Row],[1Y Return vs Nifty]]-AVERAGE(Table2[1Y Return vs Nifty]))/_xlfn.STDEV.P(Table2[1Y Return vs Nifty])</f>
        <v>-0.37382760471457421</v>
      </c>
      <c r="I549">
        <v>-3.92656638079279</v>
      </c>
      <c r="J549">
        <f>(Table2[[#This Row],[1M Return vs Nifty]]-AVERAGE(Table2[1M Return vs Nifty]))/_xlfn.STDEV.P(Table2[1M Return vs Nifty])</f>
        <v>-0.33215979143315788</v>
      </c>
      <c r="K549">
        <v>-10.950087102475599</v>
      </c>
      <c r="L549">
        <f>(Table2[[#This Row],[6M Return vs Nifty]]-AVERAGE(Table2[6M Return vs Nifty]))/_xlfn.STDEV.P(Table2[6M Return vs Nifty])</f>
        <v>-0.5917526768865049</v>
      </c>
      <c r="M549">
        <v>-1.6366531140708001</v>
      </c>
      <c r="N549">
        <f>(Table2[[#This Row],[1W Return vs Nifty]]-AVERAGE(Table2[1W Return vs Nifty]))/_xlfn.STDEV.P(Table2[1W Return vs Nifty])</f>
        <v>-0.71746039763467995</v>
      </c>
      <c r="O549">
        <v>1236.9000000000001</v>
      </c>
      <c r="P549">
        <v>1285.4163190305801</v>
      </c>
      <c r="Q549">
        <v>1296.8358220392799</v>
      </c>
      <c r="R549">
        <v>50.013558860601499</v>
      </c>
      <c r="S549" s="1">
        <f>(Table2[[#This Row],[Close Price]]-Table2[[#This Row],[20D EMA]])/Table2[[#This Row],[20D EMA]]</f>
        <v>-5.2146495270434514E-3</v>
      </c>
      <c r="T549" s="1">
        <f>(Table2[[#This Row],[Close Price]]-Table2[[#This Row],[50D EMA]])/Table2[[#This Row],[50D EMA]]</f>
        <v>-4.2761491523644182E-2</v>
      </c>
      <c r="U549" s="1">
        <f>(Table2[[#This Row],[Close Price]]-Table2[[#This Row],[200D EMA]])/Table2[[#This Row],[200D EMA]]</f>
        <v>-5.1190614040016187E-2</v>
      </c>
      <c r="V549">
        <v>1.0582882514863801</v>
      </c>
      <c r="W549">
        <v>1215.2</v>
      </c>
      <c r="X549">
        <v>1233</v>
      </c>
      <c r="Y549">
        <v>1215.2</v>
      </c>
      <c r="Z549">
        <v>1244</v>
      </c>
      <c r="AA549">
        <v>1215.2</v>
      </c>
      <c r="AB549">
        <v>1244</v>
      </c>
      <c r="AC549" s="1">
        <f>(Table2[[#This Row],[Close Price]]/Table2[[#This Row],[Day Low]])-1</f>
        <v>1.2549374588544993E-2</v>
      </c>
      <c r="AD549" s="1">
        <f>(Table2[[#This Row],[Day High]]/Table2[[#This Row],[Close Price]])-1</f>
        <v>2.0724125320004116E-3</v>
      </c>
      <c r="AE549" s="1">
        <f>(Table2[[#This Row],[Close Price]]/Table2[[#This Row],[Current Week Low]])-1</f>
        <v>1.2549374588544993E-2</v>
      </c>
      <c r="AF549" s="1">
        <f>(Table2[[#This Row],[Current Week High]]/Table2[[#This Row],[Close Price]])-1</f>
        <v>1.1012231297492736E-2</v>
      </c>
      <c r="AG549" s="1">
        <f>(Table2[[#This Row],[Close Price]]/Table2[[#This Row],[Current Month Low]])-1</f>
        <v>1.2549374588544993E-2</v>
      </c>
      <c r="AH549" s="1">
        <f>(Table2[[#This Row],[Current Month High]]/Table2[[#This Row],[Close Price]])-1</f>
        <v>1.1012231297492736E-2</v>
      </c>
      <c r="AI549">
        <v>25.307814214311801</v>
      </c>
      <c r="AJ549">
        <v>21.143054051393101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-0.08</v>
      </c>
      <c r="AM549" t="s">
        <v>3218</v>
      </c>
      <c r="AN549">
        <v>3.93</v>
      </c>
      <c r="AO549" t="s">
        <v>3217</v>
      </c>
      <c r="AP549">
        <v>5.7352553276849997E-3</v>
      </c>
      <c r="AQ549">
        <f>(Table2[[#This Row],[Sharpe Ratio]]-AVERAGE(Table2[Sharpe Ratio]))/_xlfn.STDEV.P(Table2[Sharpe Ratio])</f>
        <v>-0.62678642319460043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438</v>
      </c>
      <c r="AT549">
        <f>_xlfn.RANK.AVG(Table2[[#This Row],[6M Return vs Nifty Z-Score]],Table2[6M Return vs Nifty Z-Score])</f>
        <v>536</v>
      </c>
      <c r="AU549">
        <f>_xlfn.RANK.AVG(Table2[[#This Row],[Sharpe Ratio Z-Score]],Table2[Sharpe Ratio Z-Score])</f>
        <v>502</v>
      </c>
      <c r="AV549">
        <f>(Table2[[#This Row],[Rank 1Y]]+Table2[[#This Row],[Rank 6M]]+Table2[[#This Row],[Rank Sharpe]])/3</f>
        <v>492</v>
      </c>
    </row>
    <row r="550" spans="1:48" x14ac:dyDescent="0.3">
      <c r="A550" t="s">
        <v>1861</v>
      </c>
      <c r="B550" t="s">
        <v>1862</v>
      </c>
      <c r="C550" t="s">
        <v>3175</v>
      </c>
      <c r="D550" t="s">
        <v>494</v>
      </c>
      <c r="E550">
        <v>4174.2670515</v>
      </c>
      <c r="F550">
        <v>373.1</v>
      </c>
      <c r="G550">
        <v>-6.8673399890817199</v>
      </c>
      <c r="H550">
        <f>(Table2[[#This Row],[1Y Return vs Nifty]]-AVERAGE(Table2[1Y Return vs Nifty]))/_xlfn.STDEV.P(Table2[1Y Return vs Nifty])</f>
        <v>-0.45800085177289929</v>
      </c>
      <c r="I550">
        <v>-22.550647295792899</v>
      </c>
      <c r="J550">
        <f>(Table2[[#This Row],[1M Return vs Nifty]]-AVERAGE(Table2[1M Return vs Nifty]))/_xlfn.STDEV.P(Table2[1M Return vs Nifty])</f>
        <v>-2.3038555122355482</v>
      </c>
      <c r="K550">
        <v>-1.5046949823928299</v>
      </c>
      <c r="L550">
        <f>(Table2[[#This Row],[6M Return vs Nifty]]-AVERAGE(Table2[6M Return vs Nifty]))/_xlfn.STDEV.P(Table2[6M Return vs Nifty])</f>
        <v>-0.29694316667417886</v>
      </c>
      <c r="M550">
        <v>0.66857010214781598</v>
      </c>
      <c r="N550">
        <f>(Table2[[#This Row],[1W Return vs Nifty]]-AVERAGE(Table2[1W Return vs Nifty]))/_xlfn.STDEV.P(Table2[1W Return vs Nifty])</f>
        <v>-0.26275950238755486</v>
      </c>
      <c r="O550">
        <v>400.55</v>
      </c>
      <c r="P550">
        <v>432.96174360903899</v>
      </c>
      <c r="Q550">
        <v>414.57941744802798</v>
      </c>
      <c r="R550">
        <v>31.726343833197099</v>
      </c>
      <c r="S550" s="1">
        <f>(Table2[[#This Row],[Close Price]]-Table2[[#This Row],[20D EMA]])/Table2[[#This Row],[20D EMA]]</f>
        <v>-6.8530770190987356E-2</v>
      </c>
      <c r="T550" s="1">
        <f>(Table2[[#This Row],[Close Price]]-Table2[[#This Row],[50D EMA]])/Table2[[#This Row],[50D EMA]]</f>
        <v>-0.13826104613781684</v>
      </c>
      <c r="U550" s="1">
        <f>(Table2[[#This Row],[Close Price]]-Table2[[#This Row],[200D EMA]])/Table2[[#This Row],[200D EMA]]</f>
        <v>-0.10005180118047673</v>
      </c>
      <c r="V550">
        <v>0.45031573130881097</v>
      </c>
      <c r="W550">
        <v>371.9</v>
      </c>
      <c r="X550">
        <v>381.2</v>
      </c>
      <c r="Y550">
        <v>365.4</v>
      </c>
      <c r="Z550">
        <v>381.2</v>
      </c>
      <c r="AA550">
        <v>365.4</v>
      </c>
      <c r="AB550">
        <v>381.2</v>
      </c>
      <c r="AC550" s="1">
        <f>(Table2[[#This Row],[Close Price]]/Table2[[#This Row],[Day Low]])-1</f>
        <v>3.2266738370529957E-3</v>
      </c>
      <c r="AD550" s="1">
        <f>(Table2[[#This Row],[Day High]]/Table2[[#This Row],[Close Price]])-1</f>
        <v>2.1709997319753427E-2</v>
      </c>
      <c r="AE550" s="1">
        <f>(Table2[[#This Row],[Close Price]]/Table2[[#This Row],[Current Week Low]])-1</f>
        <v>2.1072796934866078E-2</v>
      </c>
      <c r="AF550" s="1">
        <f>(Table2[[#This Row],[Current Week High]]/Table2[[#This Row],[Close Price]])-1</f>
        <v>2.1709997319753427E-2</v>
      </c>
      <c r="AG550" s="1">
        <f>(Table2[[#This Row],[Close Price]]/Table2[[#This Row],[Current Month Low]])-1</f>
        <v>2.1072796934866078E-2</v>
      </c>
      <c r="AH550" s="1">
        <f>(Table2[[#This Row],[Current Month High]]/Table2[[#This Row],[Close Price]])-1</f>
        <v>2.1709997319753427E-2</v>
      </c>
      <c r="AI550">
        <v>53.042079871348101</v>
      </c>
      <c r="AJ550">
        <v>14.694128496772199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-0.27</v>
      </c>
      <c r="AM550" t="s">
        <v>3218</v>
      </c>
      <c r="AN550">
        <v>-1.18</v>
      </c>
      <c r="AO550" t="s">
        <v>3218</v>
      </c>
      <c r="AP550">
        <v>-1.6851139865750001E-2</v>
      </c>
      <c r="AQ550">
        <f>(Table2[[#This Row],[Sharpe Ratio]]-AVERAGE(Table2[Sharpe Ratio]))/_xlfn.STDEV.P(Table2[Sharpe Ratio])</f>
        <v>-0.88967892204738641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472</v>
      </c>
      <c r="AT550">
        <f>_xlfn.RANK.AVG(Table2[[#This Row],[6M Return vs Nifty Z-Score]],Table2[6M Return vs Nifty Z-Score])</f>
        <v>408</v>
      </c>
      <c r="AU550">
        <f>_xlfn.RANK.AVG(Table2[[#This Row],[Sharpe Ratio Z-Score]],Table2[Sharpe Ratio Z-Score])</f>
        <v>602</v>
      </c>
      <c r="AV550">
        <f>(Table2[[#This Row],[Rank 1Y]]+Table2[[#This Row],[Rank 6M]]+Table2[[#This Row],[Rank Sharpe]])/3</f>
        <v>494</v>
      </c>
    </row>
    <row r="551" spans="1:48" x14ac:dyDescent="0.3">
      <c r="A551" t="s">
        <v>1911</v>
      </c>
      <c r="B551" t="s">
        <v>1912</v>
      </c>
      <c r="C551" t="s">
        <v>3183</v>
      </c>
      <c r="D551" t="s">
        <v>222</v>
      </c>
      <c r="E551">
        <v>3936.328090208</v>
      </c>
      <c r="F551">
        <v>184.48</v>
      </c>
      <c r="G551">
        <v>-30.038089084359299</v>
      </c>
      <c r="H551">
        <f>(Table2[[#This Row],[1Y Return vs Nifty]]-AVERAGE(Table2[1Y Return vs Nifty]))/_xlfn.STDEV.P(Table2[1Y Return vs Nifty])</f>
        <v>-0.91034073951884942</v>
      </c>
      <c r="I551">
        <v>17.938346641636102</v>
      </c>
      <c r="J551">
        <f>(Table2[[#This Row],[1M Return vs Nifty]]-AVERAGE(Table2[1M Return vs Nifty]))/_xlfn.STDEV.P(Table2[1M Return vs Nifty])</f>
        <v>1.9826366078520976</v>
      </c>
      <c r="K551">
        <v>5.8362219537469704</v>
      </c>
      <c r="L551">
        <f>(Table2[[#This Row],[6M Return vs Nifty]]-AVERAGE(Table2[6M Return vs Nifty]))/_xlfn.STDEV.P(Table2[6M Return vs Nifty])</f>
        <v>-6.7818520609852245E-2</v>
      </c>
      <c r="M551">
        <v>25.860731424206001</v>
      </c>
      <c r="N551">
        <f>(Table2[[#This Row],[1W Return vs Nifty]]-AVERAGE(Table2[1W Return vs Nifty]))/_xlfn.STDEV.P(Table2[1W Return vs Nifty])</f>
        <v>4.7063464070783203</v>
      </c>
      <c r="O551">
        <v>160.99</v>
      </c>
      <c r="P551">
        <v>159.90209268330199</v>
      </c>
      <c r="Q551">
        <v>180.57814999999999</v>
      </c>
      <c r="R551">
        <v>76.602484299497505</v>
      </c>
      <c r="S551" s="1">
        <f>(Table2[[#This Row],[Close Price]]-Table2[[#This Row],[20D EMA]])/Table2[[#This Row],[20D EMA]]</f>
        <v>0.14590968383129374</v>
      </c>
      <c r="T551" s="1">
        <f>(Table2[[#This Row],[Close Price]]-Table2[[#This Row],[50D EMA]])/Table2[[#This Row],[50D EMA]]</f>
        <v>0.1537059766026726</v>
      </c>
      <c r="U551" s="1">
        <f>(Table2[[#This Row],[Close Price]]-Table2[[#This Row],[200D EMA]])/Table2[[#This Row],[200D EMA]]</f>
        <v>2.1607542219255187E-2</v>
      </c>
      <c r="V551">
        <v>3.8070332265274098</v>
      </c>
      <c r="W551">
        <v>183.16</v>
      </c>
      <c r="X551">
        <v>192.9</v>
      </c>
      <c r="Y551">
        <v>174.1</v>
      </c>
      <c r="Z551">
        <v>192.9</v>
      </c>
      <c r="AA551">
        <v>174.1</v>
      </c>
      <c r="AB551">
        <v>192.9</v>
      </c>
      <c r="AC551" s="1">
        <f>(Table2[[#This Row],[Close Price]]/Table2[[#This Row],[Day Low]])-1</f>
        <v>7.206813714784932E-3</v>
      </c>
      <c r="AD551" s="1">
        <f>(Table2[[#This Row],[Day High]]/Table2[[#This Row],[Close Price]])-1</f>
        <v>4.56418039895925E-2</v>
      </c>
      <c r="AE551" s="1">
        <f>(Table2[[#This Row],[Close Price]]/Table2[[#This Row],[Current Week Low]])-1</f>
        <v>5.9620907524411182E-2</v>
      </c>
      <c r="AF551" s="1">
        <f>(Table2[[#This Row],[Current Week High]]/Table2[[#This Row],[Close Price]])-1</f>
        <v>4.56418039895925E-2</v>
      </c>
      <c r="AG551" s="1">
        <f>(Table2[[#This Row],[Close Price]]/Table2[[#This Row],[Current Month Low]])-1</f>
        <v>5.9620907524411182E-2</v>
      </c>
      <c r="AH551" s="1">
        <f>(Table2[[#This Row],[Current Month High]]/Table2[[#This Row],[Close Price]])-1</f>
        <v>4.56418039895925E-2</v>
      </c>
      <c r="AI551">
        <v>27.3850823937554</v>
      </c>
      <c r="AJ551">
        <v>33.681159420289802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7.0000000000000007E-2</v>
      </c>
      <c r="AM551" t="s">
        <v>3217</v>
      </c>
      <c r="AN551">
        <v>25.92</v>
      </c>
      <c r="AO551" t="s">
        <v>3217</v>
      </c>
      <c r="AQ551">
        <f>(Table2[[#This Row],[Sharpe Ratio]]-AVERAGE(Table2[Sharpe Ratio]))/_xlfn.STDEV.P(Table2[Sharpe Ratio])</f>
        <v>-0.69354145832708192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634</v>
      </c>
      <c r="AT551">
        <f>_xlfn.RANK.AVG(Table2[[#This Row],[6M Return vs Nifty Z-Score]],Table2[6M Return vs Nifty Z-Score])</f>
        <v>312</v>
      </c>
      <c r="AU551">
        <f>_xlfn.RANK.AVG(Table2[[#This Row],[Sharpe Ratio Z-Score]],Table2[Sharpe Ratio Z-Score])</f>
        <v>538.5</v>
      </c>
      <c r="AV551">
        <f>(Table2[[#This Row],[Rank 1Y]]+Table2[[#This Row],[Rank 6M]]+Table2[[#This Row],[Rank Sharpe]])/3</f>
        <v>494.83333333333331</v>
      </c>
    </row>
    <row r="552" spans="1:48" x14ac:dyDescent="0.3">
      <c r="A552" t="s">
        <v>81</v>
      </c>
      <c r="B552" t="s">
        <v>82</v>
      </c>
      <c r="C552" t="s">
        <v>3180</v>
      </c>
      <c r="D552" t="s">
        <v>83</v>
      </c>
      <c r="E552">
        <v>295630.00902649999</v>
      </c>
      <c r="F552">
        <v>3306.85</v>
      </c>
      <c r="G552">
        <v>-25.873775304789401</v>
      </c>
      <c r="H552">
        <f>(Table2[[#This Row],[1Y Return vs Nifty]]-AVERAGE(Table2[1Y Return vs Nifty]))/_xlfn.STDEV.P(Table2[1Y Return vs Nifty])</f>
        <v>-0.8290449117558415</v>
      </c>
      <c r="I552">
        <v>-0.108897703259591</v>
      </c>
      <c r="J552">
        <f>(Table2[[#This Row],[1M Return vs Nifty]]-AVERAGE(Table2[1M Return vs Nifty]))/_xlfn.STDEV.P(Table2[1M Return vs Nifty])</f>
        <v>7.2009468209123101E-2</v>
      </c>
      <c r="K552">
        <v>-3.7294000922916899</v>
      </c>
      <c r="L552">
        <f>(Table2[[#This Row],[6M Return vs Nifty]]-AVERAGE(Table2[6M Return vs Nifty]))/_xlfn.STDEV.P(Table2[6M Return vs Nifty])</f>
        <v>-0.36638064639740231</v>
      </c>
      <c r="M552">
        <v>-1.42162311135553</v>
      </c>
      <c r="N552">
        <f>(Table2[[#This Row],[1W Return vs Nifty]]-AVERAGE(Table2[1W Return vs Nifty]))/_xlfn.STDEV.P(Table2[1W Return vs Nifty])</f>
        <v>-0.67504613855047313</v>
      </c>
      <c r="O552">
        <v>3273.58</v>
      </c>
      <c r="P552">
        <v>3350.4585737809298</v>
      </c>
      <c r="Q552">
        <v>3418.4241095651901</v>
      </c>
      <c r="R552">
        <v>61.993057161385202</v>
      </c>
      <c r="S552" s="1">
        <f>(Table2[[#This Row],[Close Price]]-Table2[[#This Row],[20D EMA]])/Table2[[#This Row],[20D EMA]]</f>
        <v>1.0163185258951967E-2</v>
      </c>
      <c r="T552" s="1">
        <f>(Table2[[#This Row],[Close Price]]-Table2[[#This Row],[50D EMA]])/Table2[[#This Row],[50D EMA]]</f>
        <v>-1.3015703021129556E-2</v>
      </c>
      <c r="U552" s="1">
        <f>(Table2[[#This Row],[Close Price]]-Table2[[#This Row],[200D EMA]])/Table2[[#This Row],[200D EMA]]</f>
        <v>-3.2639048283386332E-2</v>
      </c>
      <c r="V552">
        <v>1.1362550169399199</v>
      </c>
      <c r="W552">
        <v>3276.6</v>
      </c>
      <c r="X552">
        <v>3338.7</v>
      </c>
      <c r="Y552">
        <v>3222.05</v>
      </c>
      <c r="Z552">
        <v>3338.7</v>
      </c>
      <c r="AA552">
        <v>3222.05</v>
      </c>
      <c r="AB552">
        <v>3338.7</v>
      </c>
      <c r="AC552" s="1">
        <f>(Table2[[#This Row],[Close Price]]/Table2[[#This Row],[Day Low]])-1</f>
        <v>9.2321308673624092E-3</v>
      </c>
      <c r="AD552" s="1">
        <f>(Table2[[#This Row],[Day High]]/Table2[[#This Row],[Close Price]])-1</f>
        <v>9.6315224458320969E-3</v>
      </c>
      <c r="AE552" s="1">
        <f>(Table2[[#This Row],[Close Price]]/Table2[[#This Row],[Current Week Low]])-1</f>
        <v>2.6318648065672301E-2</v>
      </c>
      <c r="AF552" s="1">
        <f>(Table2[[#This Row],[Current Week High]]/Table2[[#This Row],[Close Price]])-1</f>
        <v>9.6315224458320969E-3</v>
      </c>
      <c r="AG552" s="1">
        <f>(Table2[[#This Row],[Close Price]]/Table2[[#This Row],[Current Month Low]])-1</f>
        <v>2.6318648065672301E-2</v>
      </c>
      <c r="AH552" s="1">
        <f>(Table2[[#This Row],[Current Month High]]/Table2[[#This Row],[Close Price]])-1</f>
        <v>9.6315224458320969E-3</v>
      </c>
      <c r="AI552">
        <v>17.542374162722801</v>
      </c>
      <c r="AJ552">
        <v>8.2208368104985894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-0.04</v>
      </c>
      <c r="AM552" t="s">
        <v>3218</v>
      </c>
      <c r="AN552">
        <v>4.55</v>
      </c>
      <c r="AO552" t="s">
        <v>3217</v>
      </c>
      <c r="AP552">
        <v>2.5258400573682002E-2</v>
      </c>
      <c r="AQ552">
        <f>(Table2[[#This Row],[Sharpe Ratio]]-AVERAGE(Table2[Sharpe Ratio]))/_xlfn.STDEV.P(Table2[Sharpe Ratio])</f>
        <v>-0.3995483714723026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605</v>
      </c>
      <c r="AT552">
        <f>_xlfn.RANK.AVG(Table2[[#This Row],[6M Return vs Nifty Z-Score]],Table2[6M Return vs Nifty Z-Score])</f>
        <v>439</v>
      </c>
      <c r="AU552">
        <f>_xlfn.RANK.AVG(Table2[[#This Row],[Sharpe Ratio Z-Score]],Table2[Sharpe Ratio Z-Score])</f>
        <v>442</v>
      </c>
      <c r="AV552">
        <f>(Table2[[#This Row],[Rank 1Y]]+Table2[[#This Row],[Rank 6M]]+Table2[[#This Row],[Rank Sharpe]])/3</f>
        <v>495.33333333333331</v>
      </c>
    </row>
    <row r="553" spans="1:48" x14ac:dyDescent="0.3">
      <c r="A553" t="s">
        <v>848</v>
      </c>
      <c r="B553" t="s">
        <v>849</v>
      </c>
      <c r="C553" t="s">
        <v>3176</v>
      </c>
      <c r="D553" t="s">
        <v>217</v>
      </c>
      <c r="E553">
        <v>18215.084531655</v>
      </c>
      <c r="F553">
        <v>480.15</v>
      </c>
      <c r="G553">
        <v>-23.354831519033901</v>
      </c>
      <c r="H553">
        <f>(Table2[[#This Row],[1Y Return vs Nifty]]-AVERAGE(Table2[1Y Return vs Nifty]))/_xlfn.STDEV.P(Table2[1Y Return vs Nifty])</f>
        <v>-0.77987003421512235</v>
      </c>
      <c r="I553">
        <v>-3.7373984126095499</v>
      </c>
      <c r="J553">
        <f>(Table2[[#This Row],[1M Return vs Nifty]]-AVERAGE(Table2[1M Return vs Nifty]))/_xlfn.STDEV.P(Table2[1M Return vs Nifty])</f>
        <v>-0.31213294151331178</v>
      </c>
      <c r="K553">
        <v>-15.857089692944299</v>
      </c>
      <c r="L553">
        <f>(Table2[[#This Row],[6M Return vs Nifty]]-AVERAGE(Table2[6M Return vs Nifty]))/_xlfn.STDEV.P(Table2[6M Return vs Nifty])</f>
        <v>-0.7449100060810091</v>
      </c>
      <c r="M553">
        <v>2.49504019508566</v>
      </c>
      <c r="N553">
        <f>(Table2[[#This Row],[1W Return vs Nifty]]-AVERAGE(Table2[1W Return vs Nifty]))/_xlfn.STDEV.P(Table2[1W Return vs Nifty])</f>
        <v>9.7508249801427596E-2</v>
      </c>
      <c r="O553">
        <v>481.5</v>
      </c>
      <c r="P553">
        <v>504.22083489663402</v>
      </c>
      <c r="Q553">
        <v>518.56473739847797</v>
      </c>
      <c r="R553">
        <v>52.991781748821403</v>
      </c>
      <c r="S553" s="1">
        <f>(Table2[[#This Row],[Close Price]]-Table2[[#This Row],[20D EMA]])/Table2[[#This Row],[20D EMA]]</f>
        <v>-2.8037383177570564E-3</v>
      </c>
      <c r="T553" s="1">
        <f>(Table2[[#This Row],[Close Price]]-Table2[[#This Row],[50D EMA]])/Table2[[#This Row],[50D EMA]]</f>
        <v>-4.773867565700373E-2</v>
      </c>
      <c r="U553" s="1">
        <f>(Table2[[#This Row],[Close Price]]-Table2[[#This Row],[200D EMA]])/Table2[[#This Row],[200D EMA]]</f>
        <v>-7.4078961849963126E-2</v>
      </c>
      <c r="V553">
        <v>1.5643143791937999</v>
      </c>
      <c r="W553">
        <v>479</v>
      </c>
      <c r="X553">
        <v>493.85</v>
      </c>
      <c r="Y553">
        <v>477.25</v>
      </c>
      <c r="Z553">
        <v>493.85</v>
      </c>
      <c r="AA553">
        <v>477.25</v>
      </c>
      <c r="AB553">
        <v>493.85</v>
      </c>
      <c r="AC553" s="1">
        <f>(Table2[[#This Row],[Close Price]]/Table2[[#This Row],[Day Low]])-1</f>
        <v>2.4008350730688743E-3</v>
      </c>
      <c r="AD553" s="1">
        <f>(Table2[[#This Row],[Day High]]/Table2[[#This Row],[Close Price]])-1</f>
        <v>2.8532750182234778E-2</v>
      </c>
      <c r="AE553" s="1">
        <f>(Table2[[#This Row],[Close Price]]/Table2[[#This Row],[Current Week Low]])-1</f>
        <v>6.0764798323729163E-3</v>
      </c>
      <c r="AF553" s="1">
        <f>(Table2[[#This Row],[Current Week High]]/Table2[[#This Row],[Close Price]])-1</f>
        <v>2.8532750182234778E-2</v>
      </c>
      <c r="AG553" s="1">
        <f>(Table2[[#This Row],[Close Price]]/Table2[[#This Row],[Current Month Low]])-1</f>
        <v>6.0764798323729163E-3</v>
      </c>
      <c r="AH553" s="1">
        <f>(Table2[[#This Row],[Current Month High]]/Table2[[#This Row],[Close Price]])-1</f>
        <v>2.8532750182234778E-2</v>
      </c>
      <c r="AI553">
        <v>29.626158492137801</v>
      </c>
      <c r="AJ553">
        <v>18.030973451327402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-7.0000000000000007E-2</v>
      </c>
      <c r="AM553" t="s">
        <v>3218</v>
      </c>
      <c r="AN553">
        <v>1.96</v>
      </c>
      <c r="AO553" t="s">
        <v>3217</v>
      </c>
      <c r="AP553">
        <v>7.1377089827962995E-2</v>
      </c>
      <c r="AQ553">
        <f>(Table2[[#This Row],[Sharpe Ratio]]-AVERAGE(Table2[Sharpe Ratio]))/_xlfn.STDEV.P(Table2[Sharpe Ratio])</f>
        <v>0.13724633870779385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586</v>
      </c>
      <c r="AT553">
        <f>_xlfn.RANK.AVG(Table2[[#This Row],[6M Return vs Nifty Z-Score]],Table2[6M Return vs Nifty Z-Score])</f>
        <v>589</v>
      </c>
      <c r="AU553">
        <f>_xlfn.RANK.AVG(Table2[[#This Row],[Sharpe Ratio Z-Score]],Table2[Sharpe Ratio Z-Score])</f>
        <v>312</v>
      </c>
      <c r="AV553">
        <f>(Table2[[#This Row],[Rank 1Y]]+Table2[[#This Row],[Rank 6M]]+Table2[[#This Row],[Rank Sharpe]])/3</f>
        <v>495.66666666666669</v>
      </c>
    </row>
    <row r="554" spans="1:48" x14ac:dyDescent="0.3">
      <c r="A554" t="s">
        <v>441</v>
      </c>
      <c r="B554" t="s">
        <v>442</v>
      </c>
      <c r="C554" t="s">
        <v>3171</v>
      </c>
      <c r="D554" t="s">
        <v>34</v>
      </c>
      <c r="E554">
        <v>51909.519008132003</v>
      </c>
      <c r="F554">
        <v>114.02</v>
      </c>
      <c r="G554">
        <v>-16.255464192670299</v>
      </c>
      <c r="H554">
        <f>(Table2[[#This Row],[1Y Return vs Nifty]]-AVERAGE(Table2[1Y Return vs Nifty]))/_xlfn.STDEV.P(Table2[1Y Return vs Nifty])</f>
        <v>-0.64127602474785506</v>
      </c>
      <c r="I554">
        <v>-0.61052873609841496</v>
      </c>
      <c r="J554">
        <f>(Table2[[#This Row],[1M Return vs Nifty]]-AVERAGE(Table2[1M Return vs Nifty]))/_xlfn.STDEV.P(Table2[1M Return vs Nifty])</f>
        <v>1.8902753016891198E-2</v>
      </c>
      <c r="K554">
        <v>-21.012629425900901</v>
      </c>
      <c r="L554">
        <f>(Table2[[#This Row],[6M Return vs Nifty]]-AVERAGE(Table2[6M Return vs Nifty]))/_xlfn.STDEV.P(Table2[6M Return vs Nifty])</f>
        <v>-0.90582467476072548</v>
      </c>
      <c r="M554">
        <v>1.3325774612785799</v>
      </c>
      <c r="N554">
        <f>(Table2[[#This Row],[1W Return vs Nifty]]-AVERAGE(Table2[1W Return vs Nifty]))/_xlfn.STDEV.P(Table2[1W Return vs Nifty])</f>
        <v>-0.13178531363081425</v>
      </c>
      <c r="O554">
        <v>108.41</v>
      </c>
      <c r="P554">
        <v>108.85174231784301</v>
      </c>
      <c r="Q554">
        <v>114.878588330337</v>
      </c>
      <c r="R554">
        <v>69.455321467356995</v>
      </c>
      <c r="S554" s="1">
        <f>(Table2[[#This Row],[Close Price]]-Table2[[#This Row],[20D EMA]])/Table2[[#This Row],[20D EMA]]</f>
        <v>5.1747993727515908E-2</v>
      </c>
      <c r="T554" s="1">
        <f>(Table2[[#This Row],[Close Price]]-Table2[[#This Row],[50D EMA]])/Table2[[#This Row],[50D EMA]]</f>
        <v>4.7479788307530003E-2</v>
      </c>
      <c r="U554" s="1">
        <f>(Table2[[#This Row],[Close Price]]-Table2[[#This Row],[200D EMA]])/Table2[[#This Row],[200D EMA]]</f>
        <v>-7.473876053108364E-3</v>
      </c>
      <c r="V554">
        <v>1.36365748418801</v>
      </c>
      <c r="W554">
        <v>109.85</v>
      </c>
      <c r="X554">
        <v>114.2</v>
      </c>
      <c r="Y554">
        <v>107.45</v>
      </c>
      <c r="Z554">
        <v>114.2</v>
      </c>
      <c r="AA554">
        <v>107.45</v>
      </c>
      <c r="AB554">
        <v>114.2</v>
      </c>
      <c r="AC554" s="1">
        <f>(Table2[[#This Row],[Close Price]]/Table2[[#This Row],[Day Low]])-1</f>
        <v>3.7960855712334984E-2</v>
      </c>
      <c r="AD554" s="1">
        <f>(Table2[[#This Row],[Day High]]/Table2[[#This Row],[Close Price]])-1</f>
        <v>1.578670408700189E-3</v>
      </c>
      <c r="AE554" s="1">
        <f>(Table2[[#This Row],[Close Price]]/Table2[[#This Row],[Current Week Low]])-1</f>
        <v>6.1144718473708615E-2</v>
      </c>
      <c r="AF554" s="1">
        <f>(Table2[[#This Row],[Current Week High]]/Table2[[#This Row],[Close Price]])-1</f>
        <v>1.578670408700189E-3</v>
      </c>
      <c r="AG554" s="1">
        <f>(Table2[[#This Row],[Close Price]]/Table2[[#This Row],[Current Month Low]])-1</f>
        <v>6.1144718473708615E-2</v>
      </c>
      <c r="AH554" s="1">
        <f>(Table2[[#This Row],[Current Month High]]/Table2[[#This Row],[Close Price]])-1</f>
        <v>1.578670408700189E-3</v>
      </c>
      <c r="AI554">
        <v>38.528328363444999</v>
      </c>
      <c r="AJ554">
        <v>18.7708333333333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0.01</v>
      </c>
      <c r="AM554" t="s">
        <v>3217</v>
      </c>
      <c r="AN554">
        <v>8.86</v>
      </c>
      <c r="AO554" t="s">
        <v>3217</v>
      </c>
      <c r="AP554">
        <v>7.4956105069081999E-2</v>
      </c>
      <c r="AQ554">
        <f>(Table2[[#This Row],[Sharpe Ratio]]-AVERAGE(Table2[Sharpe Ratio]))/_xlfn.STDEV.P(Table2[Sharpe Ratio])</f>
        <v>0.17890399377456895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545</v>
      </c>
      <c r="AT554">
        <f>_xlfn.RANK.AVG(Table2[[#This Row],[6M Return vs Nifty Z-Score]],Table2[6M Return vs Nifty Z-Score])</f>
        <v>649</v>
      </c>
      <c r="AU554">
        <f>_xlfn.RANK.AVG(Table2[[#This Row],[Sharpe Ratio Z-Score]],Table2[Sharpe Ratio Z-Score])</f>
        <v>297</v>
      </c>
      <c r="AV554">
        <f>(Table2[[#This Row],[Rank 1Y]]+Table2[[#This Row],[Rank 6M]]+Table2[[#This Row],[Rank Sharpe]])/3</f>
        <v>497</v>
      </c>
    </row>
    <row r="555" spans="1:48" x14ac:dyDescent="0.3">
      <c r="A555" t="s">
        <v>389</v>
      </c>
      <c r="B555" t="s">
        <v>390</v>
      </c>
      <c r="C555" t="s">
        <v>3179</v>
      </c>
      <c r="D555" t="s">
        <v>391</v>
      </c>
      <c r="E555">
        <v>60502.898180999997</v>
      </c>
      <c r="F555">
        <v>4763</v>
      </c>
      <c r="G555">
        <v>-19.612776630437601</v>
      </c>
      <c r="H555">
        <f>(Table2[[#This Row],[1Y Return vs Nifty]]-AVERAGE(Table2[1Y Return vs Nifty]))/_xlfn.STDEV.P(Table2[1Y Return vs Nifty])</f>
        <v>-0.7068175540692897</v>
      </c>
      <c r="I555">
        <v>9.3693469151854494</v>
      </c>
      <c r="J555">
        <f>(Table2[[#This Row],[1M Return vs Nifty]]-AVERAGE(Table2[1M Return vs Nifty]))/_xlfn.STDEV.P(Table2[1M Return vs Nifty])</f>
        <v>1.0754530443082049</v>
      </c>
      <c r="K555">
        <v>-19.576050919444199</v>
      </c>
      <c r="L555">
        <f>(Table2[[#This Row],[6M Return vs Nifty]]-AVERAGE(Table2[6M Return vs Nifty]))/_xlfn.STDEV.P(Table2[6M Return vs Nifty])</f>
        <v>-0.86098619685681987</v>
      </c>
      <c r="M555">
        <v>2.46396110750563</v>
      </c>
      <c r="N555">
        <f>(Table2[[#This Row],[1W Return vs Nifty]]-AVERAGE(Table2[1W Return vs Nifty]))/_xlfn.STDEV.P(Table2[1W Return vs Nifty])</f>
        <v>9.1377958883533575E-2</v>
      </c>
      <c r="O555">
        <v>4633.22</v>
      </c>
      <c r="P555">
        <v>4795.4894221070499</v>
      </c>
      <c r="Q555">
        <v>4877.3652325704597</v>
      </c>
      <c r="R555">
        <v>65.896709096532007</v>
      </c>
      <c r="S555" s="1">
        <f>(Table2[[#This Row],[Close Price]]-Table2[[#This Row],[20D EMA]])/Table2[[#This Row],[20D EMA]]</f>
        <v>2.8010757097655568E-2</v>
      </c>
      <c r="T555" s="1">
        <f>(Table2[[#This Row],[Close Price]]-Table2[[#This Row],[50D EMA]])/Table2[[#This Row],[50D EMA]]</f>
        <v>-6.7749960947207444E-3</v>
      </c>
      <c r="U555" s="1">
        <f>(Table2[[#This Row],[Close Price]]-Table2[[#This Row],[200D EMA]])/Table2[[#This Row],[200D EMA]]</f>
        <v>-2.3448158404612073E-2</v>
      </c>
      <c r="V555">
        <v>1.1335503634900499</v>
      </c>
      <c r="W555">
        <v>4743.8999999999996</v>
      </c>
      <c r="X555">
        <v>4849.95</v>
      </c>
      <c r="Y555">
        <v>4595</v>
      </c>
      <c r="Z555">
        <v>4849.95</v>
      </c>
      <c r="AA555">
        <v>4595</v>
      </c>
      <c r="AB555">
        <v>4849.95</v>
      </c>
      <c r="AC555" s="1">
        <f>(Table2[[#This Row],[Close Price]]/Table2[[#This Row],[Day Low]])-1</f>
        <v>4.0262231497292245E-3</v>
      </c>
      <c r="AD555" s="1">
        <f>(Table2[[#This Row],[Day High]]/Table2[[#This Row],[Close Price]])-1</f>
        <v>1.8255301280705405E-2</v>
      </c>
      <c r="AE555" s="1">
        <f>(Table2[[#This Row],[Close Price]]/Table2[[#This Row],[Current Week Low]])-1</f>
        <v>3.6561479869423374E-2</v>
      </c>
      <c r="AF555" s="1">
        <f>(Table2[[#This Row],[Current Week High]]/Table2[[#This Row],[Close Price]])-1</f>
        <v>1.8255301280705405E-2</v>
      </c>
      <c r="AG555" s="1">
        <f>(Table2[[#This Row],[Close Price]]/Table2[[#This Row],[Current Month Low]])-1</f>
        <v>3.6561479869423374E-2</v>
      </c>
      <c r="AH555" s="1">
        <f>(Table2[[#This Row],[Current Month High]]/Table2[[#This Row],[Close Price]])-1</f>
        <v>1.8255301280705405E-2</v>
      </c>
      <c r="AI555">
        <v>35.6288053747638</v>
      </c>
      <c r="AJ555">
        <v>32.268814218272702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-0.03</v>
      </c>
      <c r="AM555" t="s">
        <v>3218</v>
      </c>
      <c r="AN555">
        <v>5.46</v>
      </c>
      <c r="AO555" t="s">
        <v>3217</v>
      </c>
      <c r="AP555">
        <v>7.5600695701474999E-2</v>
      </c>
      <c r="AQ555">
        <f>(Table2[[#This Row],[Sharpe Ratio]]-AVERAGE(Table2[Sharpe Ratio]))/_xlfn.STDEV.P(Table2[Sharpe Ratio])</f>
        <v>0.18640665370040554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566</v>
      </c>
      <c r="AT555">
        <f>_xlfn.RANK.AVG(Table2[[#This Row],[6M Return vs Nifty Z-Score]],Table2[6M Return vs Nifty Z-Score])</f>
        <v>631</v>
      </c>
      <c r="AU555">
        <f>_xlfn.RANK.AVG(Table2[[#This Row],[Sharpe Ratio Z-Score]],Table2[Sharpe Ratio Z-Score])</f>
        <v>295</v>
      </c>
      <c r="AV555">
        <f>(Table2[[#This Row],[Rank 1Y]]+Table2[[#This Row],[Rank 6M]]+Table2[[#This Row],[Rank Sharpe]])/3</f>
        <v>497.33333333333331</v>
      </c>
    </row>
    <row r="556" spans="1:48" x14ac:dyDescent="0.3">
      <c r="A556" t="s">
        <v>681</v>
      </c>
      <c r="B556" t="s">
        <v>682</v>
      </c>
      <c r="C556" t="s">
        <v>3179</v>
      </c>
      <c r="D556" t="s">
        <v>270</v>
      </c>
      <c r="E556">
        <v>26916.2251175399</v>
      </c>
      <c r="F556">
        <v>1414.05</v>
      </c>
      <c r="G556">
        <v>-1.84664506619226</v>
      </c>
      <c r="H556">
        <f>(Table2[[#This Row],[1Y Return vs Nifty]]-AVERAGE(Table2[1Y Return vs Nifty]))/_xlfn.STDEV.P(Table2[1Y Return vs Nifty])</f>
        <v>-0.35998673196658953</v>
      </c>
      <c r="I556">
        <v>1.7165851510630299</v>
      </c>
      <c r="J556">
        <f>(Table2[[#This Row],[1M Return vs Nifty]]-AVERAGE(Table2[1M Return vs Nifty]))/_xlfn.STDEV.P(Table2[1M Return vs Nifty])</f>
        <v>0.26526983626127854</v>
      </c>
      <c r="K556">
        <v>-20.680566658471498</v>
      </c>
      <c r="L556">
        <f>(Table2[[#This Row],[6M Return vs Nifty]]-AVERAGE(Table2[6M Return vs Nifty]))/_xlfn.STDEV.P(Table2[6M Return vs Nifty])</f>
        <v>-0.89546033407682024</v>
      </c>
      <c r="M556">
        <v>3.2566159289436798E-2</v>
      </c>
      <c r="N556">
        <f>(Table2[[#This Row],[1W Return vs Nifty]]-AVERAGE(Table2[1W Return vs Nifty]))/_xlfn.STDEV.P(Table2[1W Return vs Nifty])</f>
        <v>-0.38821007054241802</v>
      </c>
      <c r="O556">
        <v>1425.87</v>
      </c>
      <c r="P556">
        <v>1448.4786462555401</v>
      </c>
      <c r="Q556">
        <v>1436.8996339105699</v>
      </c>
      <c r="R556">
        <v>45.399506885670498</v>
      </c>
      <c r="S556" s="1">
        <f>(Table2[[#This Row],[Close Price]]-Table2[[#This Row],[20D EMA]])/Table2[[#This Row],[20D EMA]]</f>
        <v>-8.2896757768940628E-3</v>
      </c>
      <c r="T556" s="1">
        <f>(Table2[[#This Row],[Close Price]]-Table2[[#This Row],[50D EMA]])/Table2[[#This Row],[50D EMA]]</f>
        <v>-2.3768832453651668E-2</v>
      </c>
      <c r="U556" s="1">
        <f>(Table2[[#This Row],[Close Price]]-Table2[[#This Row],[200D EMA]])/Table2[[#This Row],[200D EMA]]</f>
        <v>-1.5902038925560833E-2</v>
      </c>
      <c r="V556">
        <v>0.93236563247392601</v>
      </c>
      <c r="W556">
        <v>1407.9</v>
      </c>
      <c r="X556">
        <v>1458.95</v>
      </c>
      <c r="Y556">
        <v>1407.9</v>
      </c>
      <c r="Z556">
        <v>1468</v>
      </c>
      <c r="AA556">
        <v>1407.9</v>
      </c>
      <c r="AB556">
        <v>1468</v>
      </c>
      <c r="AC556" s="1">
        <f>(Table2[[#This Row],[Close Price]]/Table2[[#This Row],[Day Low]])-1</f>
        <v>4.3682079693159181E-3</v>
      </c>
      <c r="AD556" s="1">
        <f>(Table2[[#This Row],[Day High]]/Table2[[#This Row],[Close Price]])-1</f>
        <v>3.1752766875287275E-2</v>
      </c>
      <c r="AE556" s="1">
        <f>(Table2[[#This Row],[Close Price]]/Table2[[#This Row],[Current Week Low]])-1</f>
        <v>4.3682079693159181E-3</v>
      </c>
      <c r="AF556" s="1">
        <f>(Table2[[#This Row],[Current Week High]]/Table2[[#This Row],[Close Price]])-1</f>
        <v>3.8152823450373186E-2</v>
      </c>
      <c r="AG556" s="1">
        <f>(Table2[[#This Row],[Close Price]]/Table2[[#This Row],[Current Month Low]])-1</f>
        <v>4.3682079693159181E-3</v>
      </c>
      <c r="AH556" s="1">
        <f>(Table2[[#This Row],[Current Month High]]/Table2[[#This Row],[Close Price]])-1</f>
        <v>3.8152823450373186E-2</v>
      </c>
      <c r="AI556">
        <v>30.204023902973699</v>
      </c>
      <c r="AJ556">
        <v>37.875390015600601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-0.02</v>
      </c>
      <c r="AM556" t="s">
        <v>3218</v>
      </c>
      <c r="AN556">
        <v>-0.48</v>
      </c>
      <c r="AO556" t="s">
        <v>3218</v>
      </c>
      <c r="AP556">
        <v>4.0335995510748998E-2</v>
      </c>
      <c r="AQ556">
        <f>(Table2[[#This Row],[Sharpe Ratio]]-AVERAGE(Table2[Sharpe Ratio]))/_xlfn.STDEV.P(Table2[Sharpe Ratio])</f>
        <v>-0.22405393883934396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437</v>
      </c>
      <c r="AT556">
        <f>_xlfn.RANK.AVG(Table2[[#This Row],[6M Return vs Nifty Z-Score]],Table2[6M Return vs Nifty Z-Score])</f>
        <v>647</v>
      </c>
      <c r="AU556">
        <f>_xlfn.RANK.AVG(Table2[[#This Row],[Sharpe Ratio Z-Score]],Table2[Sharpe Ratio Z-Score])</f>
        <v>408</v>
      </c>
      <c r="AV556">
        <f>(Table2[[#This Row],[Rank 1Y]]+Table2[[#This Row],[Rank 6M]]+Table2[[#This Row],[Rank Sharpe]])/3</f>
        <v>497.33333333333331</v>
      </c>
    </row>
    <row r="557" spans="1:48" x14ac:dyDescent="0.3">
      <c r="A557" t="s">
        <v>179</v>
      </c>
      <c r="B557" t="s">
        <v>180</v>
      </c>
      <c r="C557" t="s">
        <v>3178</v>
      </c>
      <c r="D557" t="s">
        <v>69</v>
      </c>
      <c r="E557">
        <v>139548.26064609</v>
      </c>
      <c r="F557">
        <v>566.54999999999995</v>
      </c>
      <c r="G557">
        <v>-1.28259612371122</v>
      </c>
      <c r="H557">
        <f>(Table2[[#This Row],[1Y Return vs Nifty]]-AVERAGE(Table2[1Y Return vs Nifty]))/_xlfn.STDEV.P(Table2[1Y Return vs Nifty])</f>
        <v>-0.34897535575790684</v>
      </c>
      <c r="I557">
        <v>-7.8441236942333097</v>
      </c>
      <c r="J557">
        <f>(Table2[[#This Row],[1M Return vs Nifty]]-AVERAGE(Table2[1M Return vs Nifty]))/_xlfn.STDEV.P(Table2[1M Return vs Nifty])</f>
        <v>-0.74690406934743447</v>
      </c>
      <c r="K557">
        <v>-20.6703364816976</v>
      </c>
      <c r="L557">
        <f>(Table2[[#This Row],[6M Return vs Nifty]]-AVERAGE(Table2[6M Return vs Nifty]))/_xlfn.STDEV.P(Table2[6M Return vs Nifty])</f>
        <v>-0.89514102987369604</v>
      </c>
      <c r="M557">
        <v>5.0923712657350197</v>
      </c>
      <c r="N557">
        <f>(Table2[[#This Row],[1W Return vs Nifty]]-AVERAGE(Table2[1W Return vs Nifty]))/_xlfn.STDEV.P(Table2[1W Return vs Nifty])</f>
        <v>0.60982686379435413</v>
      </c>
      <c r="O557">
        <v>539.84</v>
      </c>
      <c r="P557">
        <v>565.87224294365001</v>
      </c>
      <c r="Q557">
        <v>586.31683445907095</v>
      </c>
      <c r="R557">
        <v>67.242460493596795</v>
      </c>
      <c r="S557" s="1">
        <f>(Table2[[#This Row],[Close Price]]-Table2[[#This Row],[20D EMA]])/Table2[[#This Row],[20D EMA]]</f>
        <v>4.9477622999407084E-2</v>
      </c>
      <c r="T557" s="1">
        <f>(Table2[[#This Row],[Close Price]]-Table2[[#This Row],[50D EMA]])/Table2[[#This Row],[50D EMA]]</f>
        <v>1.197720978191606E-3</v>
      </c>
      <c r="U557" s="1">
        <f>(Table2[[#This Row],[Close Price]]-Table2[[#This Row],[200D EMA]])/Table2[[#This Row],[200D EMA]]</f>
        <v>-3.3713571395758479E-2</v>
      </c>
      <c r="V557">
        <v>2.55609108109685</v>
      </c>
      <c r="W557">
        <v>539</v>
      </c>
      <c r="X557">
        <v>571.95000000000005</v>
      </c>
      <c r="Y557">
        <v>530.04999999999995</v>
      </c>
      <c r="Z557">
        <v>571.95000000000005</v>
      </c>
      <c r="AA557">
        <v>530.04999999999995</v>
      </c>
      <c r="AB557">
        <v>571.95000000000005</v>
      </c>
      <c r="AC557" s="1">
        <f>(Table2[[#This Row],[Close Price]]/Table2[[#This Row],[Day Low]])-1</f>
        <v>5.1113172541743968E-2</v>
      </c>
      <c r="AD557" s="1">
        <f>(Table2[[#This Row],[Day High]]/Table2[[#This Row],[Close Price]])-1</f>
        <v>9.5313741064337876E-3</v>
      </c>
      <c r="AE557" s="1">
        <f>(Table2[[#This Row],[Close Price]]/Table2[[#This Row],[Current Week Low]])-1</f>
        <v>6.8861428167154015E-2</v>
      </c>
      <c r="AF557" s="1">
        <f>(Table2[[#This Row],[Current Week High]]/Table2[[#This Row],[Close Price]])-1</f>
        <v>9.5313741064337876E-3</v>
      </c>
      <c r="AG557" s="1">
        <f>(Table2[[#This Row],[Close Price]]/Table2[[#This Row],[Current Month Low]])-1</f>
        <v>6.8861428167154015E-2</v>
      </c>
      <c r="AH557" s="1">
        <f>(Table2[[#This Row],[Current Month High]]/Table2[[#This Row],[Close Price]])-1</f>
        <v>9.5313741064337876E-3</v>
      </c>
      <c r="AI557">
        <v>24.7815726767275</v>
      </c>
      <c r="AJ557">
        <v>25.052422469926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-0.05</v>
      </c>
      <c r="AM557" t="s">
        <v>3218</v>
      </c>
      <c r="AN557">
        <v>3.89</v>
      </c>
      <c r="AO557" t="s">
        <v>3217</v>
      </c>
      <c r="AP557">
        <v>3.6888066131305998E-2</v>
      </c>
      <c r="AQ557">
        <f>(Table2[[#This Row],[Sharpe Ratio]]-AVERAGE(Table2[Sharpe Ratio]))/_xlfn.STDEV.P(Table2[Sharpe Ratio])</f>
        <v>-0.26418583074448393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433</v>
      </c>
      <c r="AT557">
        <f>_xlfn.RANK.AVG(Table2[[#This Row],[6M Return vs Nifty Z-Score]],Table2[6M Return vs Nifty Z-Score])</f>
        <v>646</v>
      </c>
      <c r="AU557">
        <f>_xlfn.RANK.AVG(Table2[[#This Row],[Sharpe Ratio Z-Score]],Table2[Sharpe Ratio Z-Score])</f>
        <v>414</v>
      </c>
      <c r="AV557">
        <f>(Table2[[#This Row],[Rank 1Y]]+Table2[[#This Row],[Rank 6M]]+Table2[[#This Row],[Rank Sharpe]])/3</f>
        <v>497.66666666666669</v>
      </c>
    </row>
    <row r="558" spans="1:48" x14ac:dyDescent="0.3">
      <c r="A558" t="s">
        <v>1095</v>
      </c>
      <c r="B558" t="s">
        <v>1096</v>
      </c>
      <c r="C558" t="s">
        <v>3174</v>
      </c>
      <c r="D558" t="s">
        <v>310</v>
      </c>
      <c r="E558">
        <v>11974.755996059999</v>
      </c>
      <c r="F558">
        <v>491.2</v>
      </c>
      <c r="G558">
        <v>12.7726158500796</v>
      </c>
      <c r="H558">
        <f>(Table2[[#This Row],[1Y Return vs Nifty]]-AVERAGE(Table2[1Y Return vs Nifty]))/_xlfn.STDEV.P(Table2[1Y Return vs Nifty])</f>
        <v>-7.4589189806723105E-2</v>
      </c>
      <c r="I558">
        <v>-18.8982447891193</v>
      </c>
      <c r="J558">
        <f>(Table2[[#This Row],[1M Return vs Nifty]]-AVERAGE(Table2[1M Return vs Nifty]))/_xlfn.STDEV.P(Table2[1M Return vs Nifty])</f>
        <v>-1.9171826650801149</v>
      </c>
      <c r="K558">
        <v>-38.471571821639998</v>
      </c>
      <c r="L558">
        <f>(Table2[[#This Row],[6M Return vs Nifty]]-AVERAGE(Table2[6M Return vs Nifty]))/_xlfn.STDEV.P(Table2[6M Return vs Nifty])</f>
        <v>-1.4507530579423393</v>
      </c>
      <c r="M558">
        <v>-1.2481789266424399</v>
      </c>
      <c r="N558">
        <f>(Table2[[#This Row],[1W Return vs Nifty]]-AVERAGE(Table2[1W Return vs Nifty]))/_xlfn.STDEV.P(Table2[1W Return vs Nifty])</f>
        <v>-0.64083460297787165</v>
      </c>
      <c r="O558">
        <v>511.81</v>
      </c>
      <c r="P558">
        <v>559.69140076026895</v>
      </c>
      <c r="Q558">
        <v>589.11257421064295</v>
      </c>
      <c r="R558">
        <v>57.903480225560301</v>
      </c>
      <c r="S558" s="1">
        <f>(Table2[[#This Row],[Close Price]]-Table2[[#This Row],[20D EMA]])/Table2[[#This Row],[20D EMA]]</f>
        <v>-4.0268849768468791E-2</v>
      </c>
      <c r="T558" s="1">
        <f>(Table2[[#This Row],[Close Price]]-Table2[[#This Row],[50D EMA]])/Table2[[#This Row],[50D EMA]]</f>
        <v>-0.12237350916457208</v>
      </c>
      <c r="U558" s="1">
        <f>(Table2[[#This Row],[Close Price]]-Table2[[#This Row],[200D EMA]])/Table2[[#This Row],[200D EMA]]</f>
        <v>-0.16620350421451599</v>
      </c>
      <c r="V558">
        <v>0.49660576442937399</v>
      </c>
      <c r="W558">
        <v>495</v>
      </c>
      <c r="X558">
        <v>515.75</v>
      </c>
      <c r="Y558">
        <v>480.6</v>
      </c>
      <c r="Z558">
        <v>515.75</v>
      </c>
      <c r="AA558">
        <v>480.6</v>
      </c>
      <c r="AB558">
        <v>515.75</v>
      </c>
      <c r="AC558" s="1">
        <f>(Table2[[#This Row],[Close Price]]/Table2[[#This Row],[Day Low]])-1</f>
        <v>-7.6767676767677262E-3</v>
      </c>
      <c r="AD558" s="1">
        <f>(Table2[[#This Row],[Day High]]/Table2[[#This Row],[Close Price]])-1</f>
        <v>4.9979641693811194E-2</v>
      </c>
      <c r="AE558" s="1">
        <f>(Table2[[#This Row],[Close Price]]/Table2[[#This Row],[Current Week Low]])-1</f>
        <v>2.2055763628797243E-2</v>
      </c>
      <c r="AF558" s="1">
        <f>(Table2[[#This Row],[Current Week High]]/Table2[[#This Row],[Close Price]])-1</f>
        <v>4.9979641693811194E-2</v>
      </c>
      <c r="AG558" s="1">
        <f>(Table2[[#This Row],[Close Price]]/Table2[[#This Row],[Current Month Low]])-1</f>
        <v>2.2055763628797243E-2</v>
      </c>
      <c r="AH558" s="1">
        <f>(Table2[[#This Row],[Current Month High]]/Table2[[#This Row],[Close Price]])-1</f>
        <v>4.9979641693811194E-2</v>
      </c>
      <c r="AI558">
        <v>68.566775244299606</v>
      </c>
      <c r="AJ558">
        <v>37.1300949190396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-0.25</v>
      </c>
      <c r="AM558" t="s">
        <v>3218</v>
      </c>
      <c r="AN558">
        <v>5.98</v>
      </c>
      <c r="AO558" t="s">
        <v>3217</v>
      </c>
      <c r="AP558">
        <v>2.5103504559579E-2</v>
      </c>
      <c r="AQ558">
        <f>(Table2[[#This Row],[Sharpe Ratio]]-AVERAGE(Table2[Sharpe Ratio]))/_xlfn.STDEV.P(Table2[Sharpe Ratio])</f>
        <v>-0.40135127095498363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328</v>
      </c>
      <c r="AT558">
        <f>_xlfn.RANK.AVG(Table2[[#This Row],[6M Return vs Nifty Z-Score]],Table2[6M Return vs Nifty Z-Score])</f>
        <v>724</v>
      </c>
      <c r="AU558">
        <f>_xlfn.RANK.AVG(Table2[[#This Row],[Sharpe Ratio Z-Score]],Table2[Sharpe Ratio Z-Score])</f>
        <v>443</v>
      </c>
      <c r="AV558">
        <f>(Table2[[#This Row],[Rank 1Y]]+Table2[[#This Row],[Rank 6M]]+Table2[[#This Row],[Rank Sharpe]])/3</f>
        <v>498.33333333333331</v>
      </c>
    </row>
    <row r="559" spans="1:48" x14ac:dyDescent="0.3">
      <c r="A559" t="s">
        <v>559</v>
      </c>
      <c r="B559" t="s">
        <v>560</v>
      </c>
      <c r="C559" t="s">
        <v>3171</v>
      </c>
      <c r="D559" t="s">
        <v>54</v>
      </c>
      <c r="E559">
        <v>36321.548119523999</v>
      </c>
      <c r="F559">
        <v>145.62</v>
      </c>
      <c r="G559">
        <v>-26.018749872432998</v>
      </c>
      <c r="H559">
        <f>(Table2[[#This Row],[1Y Return vs Nifty]]-AVERAGE(Table2[1Y Return vs Nifty]))/_xlfn.STDEV.P(Table2[1Y Return vs Nifty])</f>
        <v>-0.831875108543363</v>
      </c>
      <c r="I559">
        <v>-3.6058087369175902</v>
      </c>
      <c r="J559">
        <f>(Table2[[#This Row],[1M Return vs Nifty]]-AVERAGE(Table2[1M Return vs Nifty]))/_xlfn.STDEV.P(Table2[1M Return vs Nifty])</f>
        <v>-0.29820179496987925</v>
      </c>
      <c r="K559">
        <v>-13.9457225757043</v>
      </c>
      <c r="L559">
        <f>(Table2[[#This Row],[6M Return vs Nifty]]-AVERAGE(Table2[6M Return vs Nifty]))/_xlfn.STDEV.P(Table2[6M Return vs Nifty])</f>
        <v>-0.68525242950762566</v>
      </c>
      <c r="M559">
        <v>0.69191721109394499</v>
      </c>
      <c r="N559">
        <f>(Table2[[#This Row],[1W Return vs Nifty]]-AVERAGE(Table2[1W Return vs Nifty]))/_xlfn.STDEV.P(Table2[1W Return vs Nifty])</f>
        <v>-0.25815432955025758</v>
      </c>
      <c r="O559">
        <v>143.53</v>
      </c>
      <c r="P559">
        <v>151.68355187869699</v>
      </c>
      <c r="Q559">
        <v>159.250623701058</v>
      </c>
      <c r="R559">
        <v>63.485689330744997</v>
      </c>
      <c r="S559" s="1">
        <f>(Table2[[#This Row],[Close Price]]-Table2[[#This Row],[20D EMA]])/Table2[[#This Row],[20D EMA]]</f>
        <v>1.4561415731902762E-2</v>
      </c>
      <c r="T559" s="1">
        <f>(Table2[[#This Row],[Close Price]]-Table2[[#This Row],[50D EMA]])/Table2[[#This Row],[50D EMA]]</f>
        <v>-3.9975012475618146E-2</v>
      </c>
      <c r="U559" s="1">
        <f>(Table2[[#This Row],[Close Price]]-Table2[[#This Row],[200D EMA]])/Table2[[#This Row],[200D EMA]]</f>
        <v>-8.5592278286112877E-2</v>
      </c>
      <c r="V559">
        <v>0.72095325274376099</v>
      </c>
      <c r="W559">
        <v>143.65</v>
      </c>
      <c r="X559">
        <v>146.09</v>
      </c>
      <c r="Y559">
        <v>141.61000000000001</v>
      </c>
      <c r="Z559">
        <v>146.09</v>
      </c>
      <c r="AA559">
        <v>141.61000000000001</v>
      </c>
      <c r="AB559">
        <v>146.09</v>
      </c>
      <c r="AC559" s="1">
        <f>(Table2[[#This Row],[Close Price]]/Table2[[#This Row],[Day Low]])-1</f>
        <v>1.3713887922032653E-2</v>
      </c>
      <c r="AD559" s="1">
        <f>(Table2[[#This Row],[Day High]]/Table2[[#This Row],[Close Price]])-1</f>
        <v>3.2275786293092246E-3</v>
      </c>
      <c r="AE559" s="1">
        <f>(Table2[[#This Row],[Close Price]]/Table2[[#This Row],[Current Week Low]])-1</f>
        <v>2.8317209236635721E-2</v>
      </c>
      <c r="AF559" s="1">
        <f>(Table2[[#This Row],[Current Week High]]/Table2[[#This Row],[Close Price]])-1</f>
        <v>3.2275786293092246E-3</v>
      </c>
      <c r="AG559" s="1">
        <f>(Table2[[#This Row],[Close Price]]/Table2[[#This Row],[Current Month Low]])-1</f>
        <v>2.8317209236635721E-2</v>
      </c>
      <c r="AH559" s="1">
        <f>(Table2[[#This Row],[Current Month High]]/Table2[[#This Row],[Close Price]])-1</f>
        <v>3.2275786293092246E-3</v>
      </c>
      <c r="AI559">
        <v>33.395138030490301</v>
      </c>
      <c r="AJ559">
        <v>8.5906040268456394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-0.18</v>
      </c>
      <c r="AM559" t="s">
        <v>3218</v>
      </c>
      <c r="AN559">
        <v>7.14</v>
      </c>
      <c r="AO559" t="s">
        <v>3217</v>
      </c>
      <c r="AP559">
        <v>6.9882973572501006E-2</v>
      </c>
      <c r="AQ559">
        <f>(Table2[[#This Row],[Sharpe Ratio]]-AVERAGE(Table2[Sharpe Ratio]))/_xlfn.STDEV.P(Table2[Sharpe Ratio])</f>
        <v>0.11985569479976822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609</v>
      </c>
      <c r="AT559">
        <f>_xlfn.RANK.AVG(Table2[[#This Row],[6M Return vs Nifty Z-Score]],Table2[6M Return vs Nifty Z-Score])</f>
        <v>568</v>
      </c>
      <c r="AU559">
        <f>_xlfn.RANK.AVG(Table2[[#This Row],[Sharpe Ratio Z-Score]],Table2[Sharpe Ratio Z-Score])</f>
        <v>325</v>
      </c>
      <c r="AV559">
        <f>(Table2[[#This Row],[Rank 1Y]]+Table2[[#This Row],[Rank 6M]]+Table2[[#This Row],[Rank Sharpe]])/3</f>
        <v>500.66666666666669</v>
      </c>
    </row>
    <row r="560" spans="1:48" x14ac:dyDescent="0.3">
      <c r="A560" t="s">
        <v>1288</v>
      </c>
      <c r="B560" t="s">
        <v>1289</v>
      </c>
      <c r="C560" t="s">
        <v>3173</v>
      </c>
      <c r="D560" t="s">
        <v>960</v>
      </c>
      <c r="E560">
        <v>9220.6176966359999</v>
      </c>
      <c r="F560">
        <v>42.97</v>
      </c>
      <c r="G560">
        <v>-35.832266133736802</v>
      </c>
      <c r="H560">
        <f>(Table2[[#This Row],[1Y Return vs Nifty]]-AVERAGE(Table2[1Y Return vs Nifty]))/_xlfn.STDEV.P(Table2[1Y Return vs Nifty])</f>
        <v>-1.0234547948874673</v>
      </c>
      <c r="I560">
        <v>-1.5052799688563101</v>
      </c>
      <c r="J560">
        <f>(Table2[[#This Row],[1M Return vs Nifty]]-AVERAGE(Table2[1M Return vs Nifty]))/_xlfn.STDEV.P(Table2[1M Return vs Nifty])</f>
        <v>-7.5822843637411944E-2</v>
      </c>
      <c r="K560">
        <v>-0.32431353130711799</v>
      </c>
      <c r="L560">
        <f>(Table2[[#This Row],[6M Return vs Nifty]]-AVERAGE(Table2[6M Return vs Nifty]))/_xlfn.STDEV.P(Table2[6M Return vs Nifty])</f>
        <v>-0.26010110940072767</v>
      </c>
      <c r="M560">
        <v>5.9380839696104299</v>
      </c>
      <c r="N560">
        <f>(Table2[[#This Row],[1W Return vs Nifty]]-AVERAGE(Table2[1W Return vs Nifty]))/_xlfn.STDEV.P(Table2[1W Return vs Nifty])</f>
        <v>0.77664208622856523</v>
      </c>
      <c r="O560">
        <v>42</v>
      </c>
      <c r="P560">
        <v>43.522374119893399</v>
      </c>
      <c r="Q560">
        <v>45.737069054523303</v>
      </c>
      <c r="R560">
        <v>64.554748195631504</v>
      </c>
      <c r="S560" s="1">
        <f>(Table2[[#This Row],[Close Price]]-Table2[[#This Row],[20D EMA]])/Table2[[#This Row],[20D EMA]]</f>
        <v>2.3095238095238068E-2</v>
      </c>
      <c r="T560" s="1">
        <f>(Table2[[#This Row],[Close Price]]-Table2[[#This Row],[50D EMA]])/Table2[[#This Row],[50D EMA]]</f>
        <v>-1.2691727670272447E-2</v>
      </c>
      <c r="U560" s="1">
        <f>(Table2[[#This Row],[Close Price]]-Table2[[#This Row],[200D EMA]])/Table2[[#This Row],[200D EMA]]</f>
        <v>-6.0499483498268607E-2</v>
      </c>
      <c r="V560">
        <v>0.38185118500932003</v>
      </c>
      <c r="W560">
        <v>43.06</v>
      </c>
      <c r="X560">
        <v>43.67</v>
      </c>
      <c r="Y560">
        <v>42.1</v>
      </c>
      <c r="Z560">
        <v>43.67</v>
      </c>
      <c r="AA560">
        <v>42.1</v>
      </c>
      <c r="AB560">
        <v>43.67</v>
      </c>
      <c r="AC560" s="1">
        <f>(Table2[[#This Row],[Close Price]]/Table2[[#This Row],[Day Low]])-1</f>
        <v>-2.0901068276824031E-3</v>
      </c>
      <c r="AD560" s="1">
        <f>(Table2[[#This Row],[Day High]]/Table2[[#This Row],[Close Price]])-1</f>
        <v>1.629043518734008E-2</v>
      </c>
      <c r="AE560" s="1">
        <f>(Table2[[#This Row],[Close Price]]/Table2[[#This Row],[Current Week Low]])-1</f>
        <v>2.0665083135391837E-2</v>
      </c>
      <c r="AF560" s="1">
        <f>(Table2[[#This Row],[Current Week High]]/Table2[[#This Row],[Close Price]])-1</f>
        <v>1.629043518734008E-2</v>
      </c>
      <c r="AG560" s="1">
        <f>(Table2[[#This Row],[Close Price]]/Table2[[#This Row],[Current Month Low]])-1</f>
        <v>2.0665083135391837E-2</v>
      </c>
      <c r="AH560" s="1">
        <f>(Table2[[#This Row],[Current Month High]]/Table2[[#This Row],[Close Price]])-1</f>
        <v>1.629043518734008E-2</v>
      </c>
      <c r="AI560">
        <v>31.487084012101398</v>
      </c>
      <c r="AJ560">
        <v>17.564979480164101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0.05</v>
      </c>
      <c r="AM560" t="s">
        <v>3217</v>
      </c>
      <c r="AN560">
        <v>8.7899999999999991</v>
      </c>
      <c r="AO560" t="s">
        <v>3217</v>
      </c>
      <c r="AP560">
        <v>2.6182469468442E-2</v>
      </c>
      <c r="AQ560">
        <f>(Table2[[#This Row],[Sharpe Ratio]]-AVERAGE(Table2[Sharpe Ratio]))/_xlfn.STDEV.P(Table2[Sharpe Ratio])</f>
        <v>-0.38879274717833828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673</v>
      </c>
      <c r="AT560">
        <f>_xlfn.RANK.AVG(Table2[[#This Row],[6M Return vs Nifty Z-Score]],Table2[6M Return vs Nifty Z-Score])</f>
        <v>389</v>
      </c>
      <c r="AU560">
        <f>_xlfn.RANK.AVG(Table2[[#This Row],[Sharpe Ratio Z-Score]],Table2[Sharpe Ratio Z-Score])</f>
        <v>440</v>
      </c>
      <c r="AV560">
        <f>(Table2[[#This Row],[Rank 1Y]]+Table2[[#This Row],[Rank 6M]]+Table2[[#This Row],[Rank Sharpe]])/3</f>
        <v>500.66666666666669</v>
      </c>
    </row>
    <row r="561" spans="1:48" x14ac:dyDescent="0.3">
      <c r="A561" t="s">
        <v>817</v>
      </c>
      <c r="B561" t="s">
        <v>818</v>
      </c>
      <c r="C561" t="s">
        <v>3185</v>
      </c>
      <c r="D561" t="s">
        <v>494</v>
      </c>
      <c r="E561">
        <v>19480.327237279998</v>
      </c>
      <c r="F561">
        <v>1857.7</v>
      </c>
      <c r="G561">
        <v>-11.8378419679945</v>
      </c>
      <c r="H561">
        <f>(Table2[[#This Row],[1Y Return vs Nifty]]-AVERAGE(Table2[1Y Return vs Nifty]))/_xlfn.STDEV.P(Table2[1Y Return vs Nifty])</f>
        <v>-0.55503510379199639</v>
      </c>
      <c r="I561">
        <v>-3.7195414803109301</v>
      </c>
      <c r="J561">
        <f>(Table2[[#This Row],[1M Return vs Nifty]]-AVERAGE(Table2[1M Return vs Nifty]))/_xlfn.STDEV.P(Table2[1M Return vs Nifty])</f>
        <v>-0.31024246234494168</v>
      </c>
      <c r="K561">
        <v>3.6386294919578299</v>
      </c>
      <c r="L561">
        <f>(Table2[[#This Row],[6M Return vs Nifty]]-AVERAGE(Table2[6M Return vs Nifty]))/_xlfn.STDEV.P(Table2[6M Return vs Nifty])</f>
        <v>-0.13640976055730286</v>
      </c>
      <c r="M561">
        <v>-1.9395026888953799</v>
      </c>
      <c r="N561">
        <f>(Table2[[#This Row],[1W Return vs Nifty]]-AVERAGE(Table2[1W Return vs Nifty]))/_xlfn.STDEV.P(Table2[1W Return vs Nifty])</f>
        <v>-0.77719690029919608</v>
      </c>
      <c r="O561">
        <v>1866.84</v>
      </c>
      <c r="P561">
        <v>1906.3703912645501</v>
      </c>
      <c r="Q561">
        <v>1875.7286425208399</v>
      </c>
      <c r="R561">
        <v>57.567420812979996</v>
      </c>
      <c r="S561" s="1">
        <f>(Table2[[#This Row],[Close Price]]-Table2[[#This Row],[20D EMA]])/Table2[[#This Row],[20D EMA]]</f>
        <v>-4.8959739452764418E-3</v>
      </c>
      <c r="T561" s="1">
        <f>(Table2[[#This Row],[Close Price]]-Table2[[#This Row],[50D EMA]])/Table2[[#This Row],[50D EMA]]</f>
        <v>-2.5530396132655835E-2</v>
      </c>
      <c r="U561" s="1">
        <f>(Table2[[#This Row],[Close Price]]-Table2[[#This Row],[200D EMA]])/Table2[[#This Row],[200D EMA]]</f>
        <v>-9.6115408765154384E-3</v>
      </c>
      <c r="V561">
        <v>0.55095935109248795</v>
      </c>
      <c r="W561">
        <v>1850</v>
      </c>
      <c r="X561">
        <v>1901</v>
      </c>
      <c r="Y561">
        <v>1849.05</v>
      </c>
      <c r="Z561">
        <v>1901</v>
      </c>
      <c r="AA561">
        <v>1849.05</v>
      </c>
      <c r="AB561">
        <v>1901</v>
      </c>
      <c r="AC561" s="1">
        <f>(Table2[[#This Row],[Close Price]]/Table2[[#This Row],[Day Low]])-1</f>
        <v>4.1621621621621419E-3</v>
      </c>
      <c r="AD561" s="1">
        <f>(Table2[[#This Row],[Day High]]/Table2[[#This Row],[Close Price]])-1</f>
        <v>2.3308392097755259E-2</v>
      </c>
      <c r="AE561" s="1">
        <f>(Table2[[#This Row],[Close Price]]/Table2[[#This Row],[Current Week Low]])-1</f>
        <v>4.6780779319111065E-3</v>
      </c>
      <c r="AF561" s="1">
        <f>(Table2[[#This Row],[Current Week High]]/Table2[[#This Row],[Close Price]])-1</f>
        <v>2.3308392097755259E-2</v>
      </c>
      <c r="AG561" s="1">
        <f>(Table2[[#This Row],[Close Price]]/Table2[[#This Row],[Current Month Low]])-1</f>
        <v>4.6780779319111065E-3</v>
      </c>
      <c r="AH561" s="1">
        <f>(Table2[[#This Row],[Current Month High]]/Table2[[#This Row],[Close Price]])-1</f>
        <v>2.3308392097755259E-2</v>
      </c>
      <c r="AI561">
        <v>25.423911288151999</v>
      </c>
      <c r="AJ561">
        <v>27.048283408562401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0.04</v>
      </c>
      <c r="AM561" t="s">
        <v>3217</v>
      </c>
      <c r="AN561">
        <v>1.03</v>
      </c>
      <c r="AO561" t="s">
        <v>3217</v>
      </c>
      <c r="AP561">
        <v>-4.0477728528916998E-2</v>
      </c>
      <c r="AQ561">
        <f>(Table2[[#This Row],[Sharpe Ratio]]-AVERAGE(Table2[Sharpe Ratio]))/_xlfn.STDEV.P(Table2[Sharpe Ratio])</f>
        <v>-1.1646786676833014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512</v>
      </c>
      <c r="AT561">
        <f>_xlfn.RANK.AVG(Table2[[#This Row],[6M Return vs Nifty Z-Score]],Table2[6M Return vs Nifty Z-Score])</f>
        <v>339</v>
      </c>
      <c r="AU561">
        <f>_xlfn.RANK.AVG(Table2[[#This Row],[Sharpe Ratio Z-Score]],Table2[Sharpe Ratio Z-Score])</f>
        <v>654</v>
      </c>
      <c r="AV561">
        <f>(Table2[[#This Row],[Rank 1Y]]+Table2[[#This Row],[Rank 6M]]+Table2[[#This Row],[Rank Sharpe]])/3</f>
        <v>501.66666666666669</v>
      </c>
    </row>
    <row r="562" spans="1:48" x14ac:dyDescent="0.3">
      <c r="A562" t="s">
        <v>35</v>
      </c>
      <c r="B562" t="s">
        <v>36</v>
      </c>
      <c r="C562" t="s">
        <v>3171</v>
      </c>
      <c r="D562" t="s">
        <v>37</v>
      </c>
      <c r="E562">
        <v>613366.65205447504</v>
      </c>
      <c r="F562">
        <v>969.75</v>
      </c>
      <c r="G562">
        <v>14.2054425408372</v>
      </c>
      <c r="H562">
        <f>(Table2[[#This Row],[1Y Return vs Nifty]]-AVERAGE(Table2[1Y Return vs Nifty]))/_xlfn.STDEV.P(Table2[1Y Return vs Nifty])</f>
        <v>-4.6617514752471688E-2</v>
      </c>
      <c r="I562">
        <v>4.9065988152431004</v>
      </c>
      <c r="J562">
        <f>(Table2[[#This Row],[1M Return vs Nifty]]-AVERAGE(Table2[1M Return vs Nifty]))/_xlfn.STDEV.P(Table2[1M Return vs Nifty])</f>
        <v>0.60299046363995101</v>
      </c>
      <c r="K562">
        <v>-14.2988632889809</v>
      </c>
      <c r="L562">
        <f>(Table2[[#This Row],[6M Return vs Nifty]]-AVERAGE(Table2[6M Return vs Nifty]))/_xlfn.STDEV.P(Table2[6M Return vs Nifty])</f>
        <v>-0.6962746548841402</v>
      </c>
      <c r="M562">
        <v>7.2684069496078498</v>
      </c>
      <c r="N562">
        <f>(Table2[[#This Row],[1W Return vs Nifty]]-AVERAGE(Table2[1W Return vs Nifty]))/_xlfn.STDEV.P(Table2[1W Return vs Nifty])</f>
        <v>1.0390457639795203</v>
      </c>
      <c r="O562">
        <v>932.82</v>
      </c>
      <c r="P562">
        <v>950.28787769273697</v>
      </c>
      <c r="Q562">
        <v>956.37676607898095</v>
      </c>
      <c r="R562">
        <v>68.462288889886494</v>
      </c>
      <c r="S562" s="1">
        <f>(Table2[[#This Row],[Close Price]]-Table2[[#This Row],[20D EMA]])/Table2[[#This Row],[20D EMA]]</f>
        <v>3.9589631440149167E-2</v>
      </c>
      <c r="T562" s="1">
        <f>(Table2[[#This Row],[Close Price]]-Table2[[#This Row],[50D EMA]])/Table2[[#This Row],[50D EMA]]</f>
        <v>2.0480238424714338E-2</v>
      </c>
      <c r="U562" s="1">
        <f>(Table2[[#This Row],[Close Price]]-Table2[[#This Row],[200D EMA]])/Table2[[#This Row],[200D EMA]]</f>
        <v>1.3983227526372845E-2</v>
      </c>
      <c r="V562">
        <v>1.5690684009595199</v>
      </c>
      <c r="W562">
        <v>966.2</v>
      </c>
      <c r="X562">
        <v>995</v>
      </c>
      <c r="Y562">
        <v>966.2</v>
      </c>
      <c r="Z562">
        <v>999.95</v>
      </c>
      <c r="AA562">
        <v>966.2</v>
      </c>
      <c r="AB562">
        <v>999.95</v>
      </c>
      <c r="AC562" s="1">
        <f>(Table2[[#This Row],[Close Price]]/Table2[[#This Row],[Day Low]])-1</f>
        <v>3.6741875388117684E-3</v>
      </c>
      <c r="AD562" s="1">
        <f>(Table2[[#This Row],[Day High]]/Table2[[#This Row],[Close Price]])-1</f>
        <v>2.6037638566640986E-2</v>
      </c>
      <c r="AE562" s="1">
        <f>(Table2[[#This Row],[Close Price]]/Table2[[#This Row],[Current Week Low]])-1</f>
        <v>3.6741875388117684E-3</v>
      </c>
      <c r="AF562" s="1">
        <f>(Table2[[#This Row],[Current Week High]]/Table2[[#This Row],[Close Price]])-1</f>
        <v>3.1142046919309108E-2</v>
      </c>
      <c r="AG562" s="1">
        <f>(Table2[[#This Row],[Close Price]]/Table2[[#This Row],[Current Month Low]])-1</f>
        <v>3.6741875388117684E-3</v>
      </c>
      <c r="AH562" s="1">
        <f>(Table2[[#This Row],[Current Month High]]/Table2[[#This Row],[Close Price]])-1</f>
        <v>3.1142046919309108E-2</v>
      </c>
      <c r="AI562">
        <v>26.011858726475801</v>
      </c>
      <c r="AJ562">
        <v>42.610294117647001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-7.0000000000000007E-2</v>
      </c>
      <c r="AM562" t="s">
        <v>3218</v>
      </c>
      <c r="AN562">
        <v>8</v>
      </c>
      <c r="AO562" t="s">
        <v>3217</v>
      </c>
      <c r="AP562">
        <v>-2.4552491951556999E-2</v>
      </c>
      <c r="AQ562">
        <f>(Table2[[#This Row],[Sharpe Ratio]]-AVERAGE(Table2[Sharpe Ratio]))/_xlfn.STDEV.P(Table2[Sharpe Ratio])</f>
        <v>-0.97931817953152911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322</v>
      </c>
      <c r="AT562">
        <f>_xlfn.RANK.AVG(Table2[[#This Row],[6M Return vs Nifty Z-Score]],Table2[6M Return vs Nifty Z-Score])</f>
        <v>572</v>
      </c>
      <c r="AU562">
        <f>_xlfn.RANK.AVG(Table2[[#This Row],[Sharpe Ratio Z-Score]],Table2[Sharpe Ratio Z-Score])</f>
        <v>615</v>
      </c>
      <c r="AV562">
        <f>(Table2[[#This Row],[Rank 1Y]]+Table2[[#This Row],[Rank 6M]]+Table2[[#This Row],[Rank Sharpe]])/3</f>
        <v>503</v>
      </c>
    </row>
    <row r="563" spans="1:48" x14ac:dyDescent="0.3">
      <c r="A563" t="s">
        <v>1552</v>
      </c>
      <c r="B563" t="s">
        <v>1553</v>
      </c>
      <c r="C563" t="s">
        <v>3171</v>
      </c>
      <c r="D563" t="s">
        <v>488</v>
      </c>
      <c r="E563">
        <v>6553.1350384500001</v>
      </c>
      <c r="F563">
        <v>300.3</v>
      </c>
      <c r="G563">
        <v>-35.106514985339999</v>
      </c>
      <c r="H563">
        <f>(Table2[[#This Row],[1Y Return vs Nifty]]-AVERAGE(Table2[1Y Return vs Nifty]))/_xlfn.STDEV.P(Table2[1Y Return vs Nifty])</f>
        <v>-1.0092866645586895</v>
      </c>
      <c r="I563">
        <v>-4.1354054497632404</v>
      </c>
      <c r="J563">
        <f>(Table2[[#This Row],[1M Return vs Nifty]]-AVERAGE(Table2[1M Return vs Nifty]))/_xlfn.STDEV.P(Table2[1M Return vs Nifty])</f>
        <v>-0.35426918305922994</v>
      </c>
      <c r="K563">
        <v>-8.9100310546150006</v>
      </c>
      <c r="L563">
        <f>(Table2[[#This Row],[6M Return vs Nifty]]-AVERAGE(Table2[6M Return vs Nifty]))/_xlfn.STDEV.P(Table2[6M Return vs Nifty])</f>
        <v>-0.52807846234577427</v>
      </c>
      <c r="M563">
        <v>0.55811304932080796</v>
      </c>
      <c r="N563">
        <f>(Table2[[#This Row],[1W Return vs Nifty]]-AVERAGE(Table2[1W Return vs Nifty]))/_xlfn.STDEV.P(Table2[1W Return vs Nifty])</f>
        <v>-0.2845469459866985</v>
      </c>
      <c r="O563">
        <v>286.10000000000002</v>
      </c>
      <c r="P563">
        <v>292.87008761516802</v>
      </c>
      <c r="Q563">
        <v>305.71170747607601</v>
      </c>
      <c r="R563">
        <v>67.6672438847812</v>
      </c>
      <c r="S563" s="1">
        <f>(Table2[[#This Row],[Close Price]]-Table2[[#This Row],[20D EMA]])/Table2[[#This Row],[20D EMA]]</f>
        <v>4.9632995456134178E-2</v>
      </c>
      <c r="T563" s="1">
        <f>(Table2[[#This Row],[Close Price]]-Table2[[#This Row],[50D EMA]])/Table2[[#This Row],[50D EMA]]</f>
        <v>2.5369311169104153E-2</v>
      </c>
      <c r="U563" s="1">
        <f>(Table2[[#This Row],[Close Price]]-Table2[[#This Row],[200D EMA]])/Table2[[#This Row],[200D EMA]]</f>
        <v>-1.7701996173959109E-2</v>
      </c>
      <c r="V563">
        <v>0.78391835012130795</v>
      </c>
      <c r="W563">
        <v>286.10000000000002</v>
      </c>
      <c r="X563">
        <v>301</v>
      </c>
      <c r="Y563">
        <v>285.2</v>
      </c>
      <c r="Z563">
        <v>301</v>
      </c>
      <c r="AA563">
        <v>285.2</v>
      </c>
      <c r="AB563">
        <v>301</v>
      </c>
      <c r="AC563" s="1">
        <f>(Table2[[#This Row],[Close Price]]/Table2[[#This Row],[Day Low]])-1</f>
        <v>4.9632995456134088E-2</v>
      </c>
      <c r="AD563" s="1">
        <f>(Table2[[#This Row],[Day High]]/Table2[[#This Row],[Close Price]])-1</f>
        <v>2.3310023310023631E-3</v>
      </c>
      <c r="AE563" s="1">
        <f>(Table2[[#This Row],[Close Price]]/Table2[[#This Row],[Current Week Low]])-1</f>
        <v>5.294530154277699E-2</v>
      </c>
      <c r="AF563" s="1">
        <f>(Table2[[#This Row],[Current Week High]]/Table2[[#This Row],[Close Price]])-1</f>
        <v>2.3310023310023631E-3</v>
      </c>
      <c r="AG563" s="1">
        <f>(Table2[[#This Row],[Close Price]]/Table2[[#This Row],[Current Month Low]])-1</f>
        <v>5.294530154277699E-2</v>
      </c>
      <c r="AH563" s="1">
        <f>(Table2[[#This Row],[Current Month High]]/Table2[[#This Row],[Close Price]])-1</f>
        <v>2.3310023310023631E-3</v>
      </c>
      <c r="AI563">
        <v>34.958374958374897</v>
      </c>
      <c r="AJ563">
        <v>15.013404825737201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0</v>
      </c>
      <c r="AM563" t="s">
        <v>3216</v>
      </c>
      <c r="AN563">
        <v>10.02</v>
      </c>
      <c r="AO563" t="s">
        <v>3217</v>
      </c>
      <c r="AP563">
        <v>6.4928197558553002E-2</v>
      </c>
      <c r="AQ563">
        <f>(Table2[[#This Row],[Sharpe Ratio]]-AVERAGE(Table2[Sharpe Ratio]))/_xlfn.STDEV.P(Table2[Sharpe Ratio])</f>
        <v>6.2184984781321111E-2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664</v>
      </c>
      <c r="AT563">
        <f>_xlfn.RANK.AVG(Table2[[#This Row],[6M Return vs Nifty Z-Score]],Table2[6M Return vs Nifty Z-Score])</f>
        <v>513</v>
      </c>
      <c r="AU563">
        <f>_xlfn.RANK.AVG(Table2[[#This Row],[Sharpe Ratio Z-Score]],Table2[Sharpe Ratio Z-Score])</f>
        <v>335</v>
      </c>
      <c r="AV563">
        <f>(Table2[[#This Row],[Rank 1Y]]+Table2[[#This Row],[Rank 6M]]+Table2[[#This Row],[Rank Sharpe]])/3</f>
        <v>504</v>
      </c>
    </row>
    <row r="564" spans="1:48" x14ac:dyDescent="0.3">
      <c r="A564" t="s">
        <v>84</v>
      </c>
      <c r="B564" t="s">
        <v>85</v>
      </c>
      <c r="C564" t="s">
        <v>3176</v>
      </c>
      <c r="D564" t="s">
        <v>57</v>
      </c>
      <c r="E564">
        <v>294939.46581162501</v>
      </c>
      <c r="F564">
        <v>790.05</v>
      </c>
      <c r="G564">
        <v>-8.7008461916237501</v>
      </c>
      <c r="H564">
        <f>(Table2[[#This Row],[1Y Return vs Nifty]]-AVERAGE(Table2[1Y Return vs Nifty]))/_xlfn.STDEV.P(Table2[1Y Return vs Nifty])</f>
        <v>-0.49379460131586933</v>
      </c>
      <c r="I564">
        <v>-6.7929555760879303</v>
      </c>
      <c r="J564">
        <f>(Table2[[#This Row],[1M Return vs Nifty]]-AVERAGE(Table2[1M Return vs Nifty]))/_xlfn.STDEV.P(Table2[1M Return vs Nifty])</f>
        <v>-0.6356189170840626</v>
      </c>
      <c r="K564">
        <v>-22.005408109100099</v>
      </c>
      <c r="L564">
        <f>(Table2[[#This Row],[6M Return vs Nifty]]-AVERAGE(Table2[6M Return vs Nifty]))/_xlfn.STDEV.P(Table2[6M Return vs Nifty])</f>
        <v>-0.93681127580621271</v>
      </c>
      <c r="M564">
        <v>-2.1623944295312101</v>
      </c>
      <c r="N564">
        <f>(Table2[[#This Row],[1W Return vs Nifty]]-AVERAGE(Table2[1W Return vs Nifty]))/_xlfn.STDEV.P(Table2[1W Return vs Nifty])</f>
        <v>-0.82116187223651249</v>
      </c>
      <c r="O564">
        <v>804.07</v>
      </c>
      <c r="P564">
        <v>862.45293911945203</v>
      </c>
      <c r="Q564">
        <v>907.28808429319997</v>
      </c>
      <c r="R564">
        <v>56.118427330587899</v>
      </c>
      <c r="S564" s="1">
        <f>(Table2[[#This Row],[Close Price]]-Table2[[#This Row],[20D EMA]])/Table2[[#This Row],[20D EMA]]</f>
        <v>-1.743629286007449E-2</v>
      </c>
      <c r="T564" s="1">
        <f>(Table2[[#This Row],[Close Price]]-Table2[[#This Row],[50D EMA]])/Table2[[#This Row],[50D EMA]]</f>
        <v>-8.3950017253549031E-2</v>
      </c>
      <c r="U564" s="1">
        <f>(Table2[[#This Row],[Close Price]]-Table2[[#This Row],[200D EMA]])/Table2[[#This Row],[200D EMA]]</f>
        <v>-0.12921814616856939</v>
      </c>
      <c r="V564">
        <v>0.89839669665663702</v>
      </c>
      <c r="W564">
        <v>790</v>
      </c>
      <c r="X564">
        <v>806</v>
      </c>
      <c r="Y564">
        <v>785</v>
      </c>
      <c r="Z564">
        <v>806</v>
      </c>
      <c r="AA564">
        <v>785</v>
      </c>
      <c r="AB564">
        <v>806</v>
      </c>
      <c r="AC564" s="1">
        <f>(Table2[[#This Row],[Close Price]]/Table2[[#This Row],[Day Low]])-1</f>
        <v>6.3291139240417849E-5</v>
      </c>
      <c r="AD564" s="1">
        <f>(Table2[[#This Row],[Day High]]/Table2[[#This Row],[Close Price]])-1</f>
        <v>2.0188595658502617E-2</v>
      </c>
      <c r="AE564" s="1">
        <f>(Table2[[#This Row],[Close Price]]/Table2[[#This Row],[Current Week Low]])-1</f>
        <v>6.4331210191082011E-3</v>
      </c>
      <c r="AF564" s="1">
        <f>(Table2[[#This Row],[Current Week High]]/Table2[[#This Row],[Close Price]])-1</f>
        <v>2.0188595658502617E-2</v>
      </c>
      <c r="AG564" s="1">
        <f>(Table2[[#This Row],[Close Price]]/Table2[[#This Row],[Current Month Low]])-1</f>
        <v>6.4331210191082011E-3</v>
      </c>
      <c r="AH564" s="1">
        <f>(Table2[[#This Row],[Current Month High]]/Table2[[#This Row],[Close Price]])-1</f>
        <v>2.0188595658502617E-2</v>
      </c>
      <c r="AI564">
        <v>49.231061325232503</v>
      </c>
      <c r="AJ564">
        <v>13.472172351885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-0.12</v>
      </c>
      <c r="AM564" t="s">
        <v>3218</v>
      </c>
      <c r="AN564">
        <v>1.91</v>
      </c>
      <c r="AO564" t="s">
        <v>3217</v>
      </c>
      <c r="AP564">
        <v>5.3060861555252997E-2</v>
      </c>
      <c r="AQ564">
        <f>(Table2[[#This Row],[Sharpe Ratio]]-AVERAGE(Table2[Sharpe Ratio]))/_xlfn.STDEV.P(Table2[Sharpe Ratio])</f>
        <v>-7.594390165293334E-2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484</v>
      </c>
      <c r="AT564">
        <f>_xlfn.RANK.AVG(Table2[[#This Row],[6M Return vs Nifty Z-Score]],Table2[6M Return vs Nifty Z-Score])</f>
        <v>659</v>
      </c>
      <c r="AU564">
        <f>_xlfn.RANK.AVG(Table2[[#This Row],[Sharpe Ratio Z-Score]],Table2[Sharpe Ratio Z-Score])</f>
        <v>377</v>
      </c>
      <c r="AV564">
        <f>(Table2[[#This Row],[Rank 1Y]]+Table2[[#This Row],[Rank 6M]]+Table2[[#This Row],[Rank Sharpe]])/3</f>
        <v>506.66666666666669</v>
      </c>
    </row>
    <row r="565" spans="1:48" x14ac:dyDescent="0.3">
      <c r="A565" t="s">
        <v>693</v>
      </c>
      <c r="B565" t="s">
        <v>694</v>
      </c>
      <c r="C565" t="s">
        <v>3179</v>
      </c>
      <c r="D565" t="s">
        <v>270</v>
      </c>
      <c r="E565">
        <v>26071.189298069999</v>
      </c>
      <c r="F565">
        <v>3402.95</v>
      </c>
      <c r="G565">
        <v>-10.300454716619701</v>
      </c>
      <c r="H565">
        <f>(Table2[[#This Row],[1Y Return vs Nifty]]-AVERAGE(Table2[1Y Return vs Nifty]))/_xlfn.STDEV.P(Table2[1Y Return vs Nifty])</f>
        <v>-0.52502219510918369</v>
      </c>
      <c r="I565">
        <v>-1.2318602981076601</v>
      </c>
      <c r="J565">
        <f>(Table2[[#This Row],[1M Return vs Nifty]]-AVERAGE(Table2[1M Return vs Nifty]))/_xlfn.STDEV.P(Table2[1M Return vs Nifty])</f>
        <v>-4.6876427582909497E-2</v>
      </c>
      <c r="K565">
        <v>-21.753185503815601</v>
      </c>
      <c r="L565">
        <f>(Table2[[#This Row],[6M Return vs Nifty]]-AVERAGE(Table2[6M Return vs Nifty]))/_xlfn.STDEV.P(Table2[6M Return vs Nifty])</f>
        <v>-0.92893890568297544</v>
      </c>
      <c r="M565">
        <v>0.19269650889762199</v>
      </c>
      <c r="N565">
        <f>(Table2[[#This Row],[1W Return vs Nifty]]-AVERAGE(Table2[1W Return vs Nifty]))/_xlfn.STDEV.P(Table2[1W Return vs Nifty])</f>
        <v>-0.35662466362355422</v>
      </c>
      <c r="O565">
        <v>3376.57</v>
      </c>
      <c r="P565">
        <v>3496.1959596747101</v>
      </c>
      <c r="Q565">
        <v>3571.0597755900199</v>
      </c>
      <c r="R565">
        <v>69.297764269864402</v>
      </c>
      <c r="S565" s="1">
        <f>(Table2[[#This Row],[Close Price]]-Table2[[#This Row],[20D EMA]])/Table2[[#This Row],[20D EMA]]</f>
        <v>7.8126619616947536E-3</v>
      </c>
      <c r="T565" s="1">
        <f>(Table2[[#This Row],[Close Price]]-Table2[[#This Row],[50D EMA]])/Table2[[#This Row],[50D EMA]]</f>
        <v>-2.6670690301748998E-2</v>
      </c>
      <c r="U565" s="1">
        <f>(Table2[[#This Row],[Close Price]]-Table2[[#This Row],[200D EMA]])/Table2[[#This Row],[200D EMA]]</f>
        <v>-4.7075598324938288E-2</v>
      </c>
      <c r="V565">
        <v>0.85161327326385905</v>
      </c>
      <c r="W565">
        <v>3395.45</v>
      </c>
      <c r="X565">
        <v>3480.55</v>
      </c>
      <c r="Y565">
        <v>3331.45</v>
      </c>
      <c r="Z565">
        <v>3480.55</v>
      </c>
      <c r="AA565">
        <v>3331.45</v>
      </c>
      <c r="AB565">
        <v>3480.55</v>
      </c>
      <c r="AC565" s="1">
        <f>(Table2[[#This Row],[Close Price]]/Table2[[#This Row],[Day Low]])-1</f>
        <v>2.2088382983109778E-3</v>
      </c>
      <c r="AD565" s="1">
        <f>(Table2[[#This Row],[Day High]]/Table2[[#This Row],[Close Price]])-1</f>
        <v>2.2803743810517529E-2</v>
      </c>
      <c r="AE565" s="1">
        <f>(Table2[[#This Row],[Close Price]]/Table2[[#This Row],[Current Week Low]])-1</f>
        <v>2.1462126101247314E-2</v>
      </c>
      <c r="AF565" s="1">
        <f>(Table2[[#This Row],[Current Week High]]/Table2[[#This Row],[Close Price]])-1</f>
        <v>2.2803743810517529E-2</v>
      </c>
      <c r="AG565" s="1">
        <f>(Table2[[#This Row],[Close Price]]/Table2[[#This Row],[Current Month Low]])-1</f>
        <v>2.1462126101247314E-2</v>
      </c>
      <c r="AH565" s="1">
        <f>(Table2[[#This Row],[Current Month High]]/Table2[[#This Row],[Close Price]])-1</f>
        <v>2.2803743810517529E-2</v>
      </c>
      <c r="AI565">
        <v>41.5800996194478</v>
      </c>
      <c r="AJ565">
        <v>34.796989502871803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-0.02</v>
      </c>
      <c r="AM565" t="s">
        <v>3218</v>
      </c>
      <c r="AN565">
        <v>4.1100000000000003</v>
      </c>
      <c r="AO565" t="s">
        <v>3217</v>
      </c>
      <c r="AP565">
        <v>5.6961077737347002E-2</v>
      </c>
      <c r="AQ565">
        <f>(Table2[[#This Row],[Sharpe Ratio]]-AVERAGE(Table2[Sharpe Ratio]))/_xlfn.STDEV.P(Table2[Sharpe Ratio])</f>
        <v>-3.0547654514089678E-2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499</v>
      </c>
      <c r="AT565">
        <f>_xlfn.RANK.AVG(Table2[[#This Row],[6M Return vs Nifty Z-Score]],Table2[6M Return vs Nifty Z-Score])</f>
        <v>658</v>
      </c>
      <c r="AU565">
        <f>_xlfn.RANK.AVG(Table2[[#This Row],[Sharpe Ratio Z-Score]],Table2[Sharpe Ratio Z-Score])</f>
        <v>367</v>
      </c>
      <c r="AV565">
        <f>(Table2[[#This Row],[Rank 1Y]]+Table2[[#This Row],[Rank 6M]]+Table2[[#This Row],[Rank Sharpe]])/3</f>
        <v>508</v>
      </c>
    </row>
    <row r="566" spans="1:48" x14ac:dyDescent="0.3">
      <c r="A566" t="s">
        <v>63</v>
      </c>
      <c r="B566" t="s">
        <v>64</v>
      </c>
      <c r="C566" t="s">
        <v>3176</v>
      </c>
      <c r="D566" t="s">
        <v>57</v>
      </c>
      <c r="E566">
        <v>354622.52327895002</v>
      </c>
      <c r="F566">
        <v>11279.25</v>
      </c>
      <c r="G566">
        <v>-14.255843281384101</v>
      </c>
      <c r="H566">
        <f>(Table2[[#This Row],[1Y Return vs Nifty]]-AVERAGE(Table2[1Y Return vs Nifty]))/_xlfn.STDEV.P(Table2[1Y Return vs Nifty])</f>
        <v>-0.60223938010480371</v>
      </c>
      <c r="I566">
        <v>0.341543038859773</v>
      </c>
      <c r="J566">
        <f>(Table2[[#This Row],[1M Return vs Nifty]]-AVERAGE(Table2[1M Return vs Nifty]))/_xlfn.STDEV.P(Table2[1M Return vs Nifty])</f>
        <v>0.11969676551873092</v>
      </c>
      <c r="K566">
        <v>-14.722695986494999</v>
      </c>
      <c r="L566">
        <f>(Table2[[#This Row],[6M Return vs Nifty]]-AVERAGE(Table2[6M Return vs Nifty]))/_xlfn.STDEV.P(Table2[6M Return vs Nifty])</f>
        <v>-0.7095033179589566</v>
      </c>
      <c r="M566">
        <v>0.84894111040229003</v>
      </c>
      <c r="N566">
        <f>(Table2[[#This Row],[1W Return vs Nifty]]-AVERAGE(Table2[1W Return vs Nifty]))/_xlfn.STDEV.P(Table2[1W Return vs Nifty])</f>
        <v>-0.22718166404508433</v>
      </c>
      <c r="O566">
        <v>11200.11</v>
      </c>
      <c r="P566">
        <v>11592.2720804088</v>
      </c>
      <c r="Q566">
        <v>11792.334587888001</v>
      </c>
      <c r="R566">
        <v>60.354078568429003</v>
      </c>
      <c r="S566" s="1">
        <f>(Table2[[#This Row],[Close Price]]-Table2[[#This Row],[20D EMA]])/Table2[[#This Row],[20D EMA]]</f>
        <v>7.0660020303371495E-3</v>
      </c>
      <c r="T566" s="1">
        <f>(Table2[[#This Row],[Close Price]]-Table2[[#This Row],[50D EMA]])/Table2[[#This Row],[50D EMA]]</f>
        <v>-2.7002651269531074E-2</v>
      </c>
      <c r="U566" s="1">
        <f>(Table2[[#This Row],[Close Price]]-Table2[[#This Row],[200D EMA]])/Table2[[#This Row],[200D EMA]]</f>
        <v>-4.3510009325464193E-2</v>
      </c>
      <c r="V566">
        <v>0.89158208479136003</v>
      </c>
      <c r="W566">
        <v>11203</v>
      </c>
      <c r="X566">
        <v>11309</v>
      </c>
      <c r="Y566">
        <v>11151</v>
      </c>
      <c r="Z566">
        <v>11330</v>
      </c>
      <c r="AA566">
        <v>11151</v>
      </c>
      <c r="AB566">
        <v>11330</v>
      </c>
      <c r="AC566" s="1">
        <f>(Table2[[#This Row],[Close Price]]/Table2[[#This Row],[Day Low]])-1</f>
        <v>6.8062126216192897E-3</v>
      </c>
      <c r="AD566" s="1">
        <f>(Table2[[#This Row],[Day High]]/Table2[[#This Row],[Close Price]])-1</f>
        <v>2.6375867189751823E-3</v>
      </c>
      <c r="AE566" s="1">
        <f>(Table2[[#This Row],[Close Price]]/Table2[[#This Row],[Current Week Low]])-1</f>
        <v>1.1501210653753091E-2</v>
      </c>
      <c r="AF566" s="1">
        <f>(Table2[[#This Row],[Current Week High]]/Table2[[#This Row],[Close Price]])-1</f>
        <v>4.4994126382515987E-3</v>
      </c>
      <c r="AG566" s="1">
        <f>(Table2[[#This Row],[Close Price]]/Table2[[#This Row],[Current Month Low]])-1</f>
        <v>1.1501210653753091E-2</v>
      </c>
      <c r="AH566" s="1">
        <f>(Table2[[#This Row],[Current Month High]]/Table2[[#This Row],[Close Price]])-1</f>
        <v>4.4994126382515987E-3</v>
      </c>
      <c r="AI566">
        <v>21.284659884300801</v>
      </c>
      <c r="AJ566">
        <v>15.8313350757112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-0.01</v>
      </c>
      <c r="AM566" t="s">
        <v>3218</v>
      </c>
      <c r="AN566">
        <v>2.08</v>
      </c>
      <c r="AO566" t="s">
        <v>3217</v>
      </c>
      <c r="AP566">
        <v>3.5169899149292E-2</v>
      </c>
      <c r="AQ566">
        <f>(Table2[[#This Row],[Sharpe Ratio]]-AVERAGE(Table2[Sharpe Ratio]))/_xlfn.STDEV.P(Table2[Sharpe Ratio])</f>
        <v>-0.28418429475255635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531</v>
      </c>
      <c r="AT566">
        <f>_xlfn.RANK.AVG(Table2[[#This Row],[6M Return vs Nifty Z-Score]],Table2[6M Return vs Nifty Z-Score])</f>
        <v>577</v>
      </c>
      <c r="AU566">
        <f>_xlfn.RANK.AVG(Table2[[#This Row],[Sharpe Ratio Z-Score]],Table2[Sharpe Ratio Z-Score])</f>
        <v>419</v>
      </c>
      <c r="AV566">
        <f>(Table2[[#This Row],[Rank 1Y]]+Table2[[#This Row],[Rank 6M]]+Table2[[#This Row],[Rank Sharpe]])/3</f>
        <v>509</v>
      </c>
    </row>
    <row r="567" spans="1:48" x14ac:dyDescent="0.3">
      <c r="A567" t="s">
        <v>516</v>
      </c>
      <c r="B567" t="s">
        <v>517</v>
      </c>
      <c r="C567" t="s">
        <v>3176</v>
      </c>
      <c r="D567" t="s">
        <v>217</v>
      </c>
      <c r="E567">
        <v>41803.96776675</v>
      </c>
      <c r="F567">
        <v>676.05</v>
      </c>
      <c r="G567">
        <v>-0.45065861325818801</v>
      </c>
      <c r="H567">
        <f>(Table2[[#This Row],[1Y Return vs Nifty]]-AVERAGE(Table2[1Y Return vs Nifty]))/_xlfn.STDEV.P(Table2[1Y Return vs Nifty])</f>
        <v>-0.33273425286811431</v>
      </c>
      <c r="I567">
        <v>-4.0501226117958398</v>
      </c>
      <c r="J567">
        <f>(Table2[[#This Row],[1M Return vs Nifty]]-AVERAGE(Table2[1M Return vs Nifty]))/_xlfn.STDEV.P(Table2[1M Return vs Nifty])</f>
        <v>-0.34524045259754171</v>
      </c>
      <c r="K567">
        <v>-2.47183830395063</v>
      </c>
      <c r="L567">
        <f>(Table2[[#This Row],[6M Return vs Nifty]]-AVERAGE(Table2[6M Return vs Nifty]))/_xlfn.STDEV.P(Table2[6M Return vs Nifty])</f>
        <v>-0.32712963699840703</v>
      </c>
      <c r="M567">
        <v>-0.56516989597225198</v>
      </c>
      <c r="N567">
        <f>(Table2[[#This Row],[1W Return vs Nifty]]-AVERAGE(Table2[1W Return vs Nifty]))/_xlfn.STDEV.P(Table2[1W Return vs Nifty])</f>
        <v>-0.50611237064800552</v>
      </c>
      <c r="O567">
        <v>678.18</v>
      </c>
      <c r="P567">
        <v>684.32485051355502</v>
      </c>
      <c r="Q567">
        <v>663.49218687710197</v>
      </c>
      <c r="R567">
        <v>45.439875872207701</v>
      </c>
      <c r="S567" s="1">
        <f>(Table2[[#This Row],[Close Price]]-Table2[[#This Row],[20D EMA]])/Table2[[#This Row],[20D EMA]]</f>
        <v>-3.1407590905069387E-3</v>
      </c>
      <c r="T567" s="1">
        <f>(Table2[[#This Row],[Close Price]]-Table2[[#This Row],[50D EMA]])/Table2[[#This Row],[50D EMA]]</f>
        <v>-1.2091991847651248E-2</v>
      </c>
      <c r="U567" s="1">
        <f>(Table2[[#This Row],[Close Price]]-Table2[[#This Row],[200D EMA]])/Table2[[#This Row],[200D EMA]]</f>
        <v>1.8926844010032109E-2</v>
      </c>
      <c r="V567">
        <v>0.567500421135674</v>
      </c>
      <c r="W567">
        <v>670</v>
      </c>
      <c r="X567">
        <v>680.7</v>
      </c>
      <c r="Y567">
        <v>668</v>
      </c>
      <c r="Z567">
        <v>685</v>
      </c>
      <c r="AA567">
        <v>668</v>
      </c>
      <c r="AB567">
        <v>685</v>
      </c>
      <c r="AC567" s="1">
        <f>(Table2[[#This Row],[Close Price]]/Table2[[#This Row],[Day Low]])-1</f>
        <v>9.0298507462684974E-3</v>
      </c>
      <c r="AD567" s="1">
        <f>(Table2[[#This Row],[Day High]]/Table2[[#This Row],[Close Price]])-1</f>
        <v>6.8781894830265422E-3</v>
      </c>
      <c r="AE567" s="1">
        <f>(Table2[[#This Row],[Close Price]]/Table2[[#This Row],[Current Week Low]])-1</f>
        <v>1.205089820359273E-2</v>
      </c>
      <c r="AF567" s="1">
        <f>(Table2[[#This Row],[Current Week High]]/Table2[[#This Row],[Close Price]])-1</f>
        <v>1.3238665779158332E-2</v>
      </c>
      <c r="AG567" s="1">
        <f>(Table2[[#This Row],[Close Price]]/Table2[[#This Row],[Current Month Low]])-1</f>
        <v>1.205089820359273E-2</v>
      </c>
      <c r="AH567" s="1">
        <f>(Table2[[#This Row],[Current Month High]]/Table2[[#This Row],[Close Price]])-1</f>
        <v>1.3238665779158332E-2</v>
      </c>
      <c r="AI567">
        <v>13.6972117446934</v>
      </c>
      <c r="AJ567">
        <v>27.1726862302482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0.01</v>
      </c>
      <c r="AM567" t="s">
        <v>3217</v>
      </c>
      <c r="AN567">
        <v>1.01</v>
      </c>
      <c r="AO567" t="s">
        <v>3217</v>
      </c>
      <c r="AP567">
        <v>-5.7316722112330999E-2</v>
      </c>
      <c r="AQ567">
        <f>(Table2[[#This Row],[Sharpe Ratio]]-AVERAGE(Table2[Sharpe Ratio]))/_xlfn.STDEV.P(Table2[Sharpe Ratio])</f>
        <v>-1.3606747557441556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431</v>
      </c>
      <c r="AT567">
        <f>_xlfn.RANK.AVG(Table2[[#This Row],[6M Return vs Nifty Z-Score]],Table2[6M Return vs Nifty Z-Score])</f>
        <v>422</v>
      </c>
      <c r="AU567">
        <f>_xlfn.RANK.AVG(Table2[[#This Row],[Sharpe Ratio Z-Score]],Table2[Sharpe Ratio Z-Score])</f>
        <v>676</v>
      </c>
      <c r="AV567">
        <f>(Table2[[#This Row],[Rank 1Y]]+Table2[[#This Row],[Rank 6M]]+Table2[[#This Row],[Rank Sharpe]])/3</f>
        <v>509.66666666666669</v>
      </c>
    </row>
    <row r="568" spans="1:48" x14ac:dyDescent="0.3">
      <c r="A568" t="s">
        <v>1327</v>
      </c>
      <c r="B568" t="s">
        <v>1328</v>
      </c>
      <c r="C568" t="s">
        <v>3175</v>
      </c>
      <c r="D568" t="s">
        <v>51</v>
      </c>
      <c r="E568">
        <v>8779.4961367100004</v>
      </c>
      <c r="F568">
        <v>5289.05</v>
      </c>
      <c r="G568">
        <v>-18.383492505513502</v>
      </c>
      <c r="H568">
        <f>(Table2[[#This Row],[1Y Return vs Nifty]]-AVERAGE(Table2[1Y Return vs Nifty]))/_xlfn.STDEV.P(Table2[1Y Return vs Nifty])</f>
        <v>-0.68281944158748931</v>
      </c>
      <c r="I568">
        <v>-4.23359872329591</v>
      </c>
      <c r="J568">
        <f>(Table2[[#This Row],[1M Return vs Nifty]]-AVERAGE(Table2[1M Return vs Nifty]))/_xlfn.STDEV.P(Table2[1M Return vs Nifty])</f>
        <v>-0.36466471656875249</v>
      </c>
      <c r="K568">
        <v>6.2567489472479298</v>
      </c>
      <c r="L568">
        <f>(Table2[[#This Row],[6M Return vs Nifty]]-AVERAGE(Table2[6M Return vs Nifty]))/_xlfn.STDEV.P(Table2[6M Return vs Nifty])</f>
        <v>-5.4693035144671429E-2</v>
      </c>
      <c r="M568">
        <v>-1.06237387425353</v>
      </c>
      <c r="N568">
        <f>(Table2[[#This Row],[1W Return vs Nifty]]-AVERAGE(Table2[1W Return vs Nifty]))/_xlfn.STDEV.P(Table2[1W Return vs Nifty])</f>
        <v>-0.60418490976453376</v>
      </c>
      <c r="O568">
        <v>5230.59</v>
      </c>
      <c r="P568">
        <v>5239.5130017920601</v>
      </c>
      <c r="Q568">
        <v>5138.2612279293699</v>
      </c>
      <c r="R568">
        <v>57.8562949730469</v>
      </c>
      <c r="S568" s="1">
        <f>(Table2[[#This Row],[Close Price]]-Table2[[#This Row],[20D EMA]])/Table2[[#This Row],[20D EMA]]</f>
        <v>1.117655943210996E-2</v>
      </c>
      <c r="T568" s="1">
        <f>(Table2[[#This Row],[Close Price]]-Table2[[#This Row],[50D EMA]])/Table2[[#This Row],[50D EMA]]</f>
        <v>9.4545043004945397E-3</v>
      </c>
      <c r="U568" s="1">
        <f>(Table2[[#This Row],[Close Price]]-Table2[[#This Row],[200D EMA]])/Table2[[#This Row],[200D EMA]]</f>
        <v>2.9346264306494903E-2</v>
      </c>
      <c r="V568">
        <v>1.78403801439423</v>
      </c>
      <c r="W568">
        <v>5175</v>
      </c>
      <c r="X568">
        <v>5355.4</v>
      </c>
      <c r="Y568">
        <v>5151</v>
      </c>
      <c r="Z568">
        <v>5355.4</v>
      </c>
      <c r="AA568">
        <v>5151</v>
      </c>
      <c r="AB568">
        <v>5355.4</v>
      </c>
      <c r="AC568" s="1">
        <f>(Table2[[#This Row],[Close Price]]/Table2[[#This Row],[Day Low]])-1</f>
        <v>2.203864734299521E-2</v>
      </c>
      <c r="AD568" s="1">
        <f>(Table2[[#This Row],[Day High]]/Table2[[#This Row],[Close Price]])-1</f>
        <v>1.254478592563868E-2</v>
      </c>
      <c r="AE568" s="1">
        <f>(Table2[[#This Row],[Close Price]]/Table2[[#This Row],[Current Week Low]])-1</f>
        <v>2.6800621238594502E-2</v>
      </c>
      <c r="AF568" s="1">
        <f>(Table2[[#This Row],[Current Week High]]/Table2[[#This Row],[Close Price]])-1</f>
        <v>1.254478592563868E-2</v>
      </c>
      <c r="AG568" s="1">
        <f>(Table2[[#This Row],[Close Price]]/Table2[[#This Row],[Current Month Low]])-1</f>
        <v>2.6800621238594502E-2</v>
      </c>
      <c r="AH568" s="1">
        <f>(Table2[[#This Row],[Current Month High]]/Table2[[#This Row],[Close Price]])-1</f>
        <v>1.254478592563868E-2</v>
      </c>
      <c r="AI568">
        <v>10.2901277166977</v>
      </c>
      <c r="AJ568">
        <v>14.072963733810701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0.04</v>
      </c>
      <c r="AM568" t="s">
        <v>3217</v>
      </c>
      <c r="AN568">
        <v>1.46</v>
      </c>
      <c r="AO568" t="s">
        <v>3217</v>
      </c>
      <c r="AP568">
        <v>-4.9361806137639998E-2</v>
      </c>
      <c r="AQ568">
        <f>(Table2[[#This Row],[Sharpe Ratio]]-AVERAGE(Table2[Sharpe Ratio]))/_xlfn.STDEV.P(Table2[Sharpe Ratio])</f>
        <v>-1.2680841621217469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562</v>
      </c>
      <c r="AT568">
        <f>_xlfn.RANK.AVG(Table2[[#This Row],[6M Return vs Nifty Z-Score]],Table2[6M Return vs Nifty Z-Score])</f>
        <v>305</v>
      </c>
      <c r="AU568">
        <f>_xlfn.RANK.AVG(Table2[[#This Row],[Sharpe Ratio Z-Score]],Table2[Sharpe Ratio Z-Score])</f>
        <v>667</v>
      </c>
      <c r="AV568">
        <f>(Table2[[#This Row],[Rank 1Y]]+Table2[[#This Row],[Rank 6M]]+Table2[[#This Row],[Rank Sharpe]])/3</f>
        <v>511.33333333333331</v>
      </c>
    </row>
    <row r="569" spans="1:48" x14ac:dyDescent="0.3">
      <c r="A569" t="s">
        <v>1263</v>
      </c>
      <c r="B569" t="s">
        <v>1264</v>
      </c>
      <c r="C569" t="s">
        <v>3171</v>
      </c>
      <c r="D569" t="s">
        <v>144</v>
      </c>
      <c r="E569">
        <v>9507.5775391210009</v>
      </c>
      <c r="F569">
        <v>85.91</v>
      </c>
      <c r="G569">
        <v>-24.947935138623102</v>
      </c>
      <c r="H569">
        <f>(Table2[[#This Row],[1Y Return vs Nifty]]-AVERAGE(Table2[1Y Return vs Nifty]))/_xlfn.STDEV.P(Table2[1Y Return vs Nifty])</f>
        <v>-0.81097063909800526</v>
      </c>
      <c r="I569">
        <v>-1.6768396289413201</v>
      </c>
      <c r="J569">
        <f>(Table2[[#This Row],[1M Return vs Nifty]]-AVERAGE(Table2[1M Return vs Nifty]))/_xlfn.STDEV.P(Table2[1M Return vs Nifty])</f>
        <v>-9.3985535756059502E-2</v>
      </c>
      <c r="K569">
        <v>-0.93270886328955105</v>
      </c>
      <c r="L569">
        <f>(Table2[[#This Row],[6M Return vs Nifty]]-AVERAGE(Table2[6M Return vs Nifty]))/_xlfn.STDEV.P(Table2[6M Return vs Nifty])</f>
        <v>-0.27909034008135242</v>
      </c>
      <c r="M569">
        <v>-4.6550014784239204</v>
      </c>
      <c r="N569">
        <f>(Table2[[#This Row],[1W Return vs Nifty]]-AVERAGE(Table2[1W Return vs Nifty]))/_xlfn.STDEV.P(Table2[1W Return vs Nifty])</f>
        <v>-1.31282387210565</v>
      </c>
      <c r="O569">
        <v>85.68</v>
      </c>
      <c r="P569">
        <v>85.699964308733101</v>
      </c>
      <c r="Q569">
        <v>85.622849983852902</v>
      </c>
      <c r="R569">
        <v>62.810329512545003</v>
      </c>
      <c r="S569" s="1">
        <f>(Table2[[#This Row],[Close Price]]-Table2[[#This Row],[20D EMA]])/Table2[[#This Row],[20D EMA]]</f>
        <v>2.6844070961716824E-3</v>
      </c>
      <c r="T569" s="1">
        <f>(Table2[[#This Row],[Close Price]]-Table2[[#This Row],[50D EMA]])/Table2[[#This Row],[50D EMA]]</f>
        <v>2.4508258896146634E-3</v>
      </c>
      <c r="U569" s="1">
        <f>(Table2[[#This Row],[Close Price]]-Table2[[#This Row],[200D EMA]])/Table2[[#This Row],[200D EMA]]</f>
        <v>3.353661040262578E-3</v>
      </c>
      <c r="V569">
        <v>0.37167764248791901</v>
      </c>
      <c r="W569">
        <v>85.91</v>
      </c>
      <c r="X569">
        <v>89.26</v>
      </c>
      <c r="Y569">
        <v>85.43</v>
      </c>
      <c r="Z569">
        <v>89.26</v>
      </c>
      <c r="AA569">
        <v>85.43</v>
      </c>
      <c r="AB569">
        <v>89.26</v>
      </c>
      <c r="AC569" s="1">
        <f>(Table2[[#This Row],[Close Price]]/Table2[[#This Row],[Day Low]])-1</f>
        <v>0</v>
      </c>
      <c r="AD569" s="1">
        <f>(Table2[[#This Row],[Day High]]/Table2[[#This Row],[Close Price]])-1</f>
        <v>3.8994296356652303E-2</v>
      </c>
      <c r="AE569" s="1">
        <f>(Table2[[#This Row],[Close Price]]/Table2[[#This Row],[Current Week Low]])-1</f>
        <v>5.61863513988059E-3</v>
      </c>
      <c r="AF569" s="1">
        <f>(Table2[[#This Row],[Current Week High]]/Table2[[#This Row],[Close Price]])-1</f>
        <v>3.8994296356652303E-2</v>
      </c>
      <c r="AG569" s="1">
        <f>(Table2[[#This Row],[Close Price]]/Table2[[#This Row],[Current Month Low]])-1</f>
        <v>5.61863513988059E-3</v>
      </c>
      <c r="AH569" s="1">
        <f>(Table2[[#This Row],[Current Month High]]/Table2[[#This Row],[Close Price]])-1</f>
        <v>3.8994296356652303E-2</v>
      </c>
      <c r="AI569">
        <v>23.163776044697901</v>
      </c>
      <c r="AJ569">
        <v>18.6602209944751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0.03</v>
      </c>
      <c r="AM569" t="s">
        <v>3217</v>
      </c>
      <c r="AN569">
        <v>7.39</v>
      </c>
      <c r="AO569" t="s">
        <v>3217</v>
      </c>
      <c r="AQ569">
        <f>(Table2[[#This Row],[Sharpe Ratio]]-AVERAGE(Table2[Sharpe Ratio]))/_xlfn.STDEV.P(Table2[Sharpe Ratio])</f>
        <v>-0.69354145832708192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600</v>
      </c>
      <c r="AT569">
        <f>_xlfn.RANK.AVG(Table2[[#This Row],[6M Return vs Nifty Z-Score]],Table2[6M Return vs Nifty Z-Score])</f>
        <v>403</v>
      </c>
      <c r="AU569">
        <f>_xlfn.RANK.AVG(Table2[[#This Row],[Sharpe Ratio Z-Score]],Table2[Sharpe Ratio Z-Score])</f>
        <v>538.5</v>
      </c>
      <c r="AV569">
        <f>(Table2[[#This Row],[Rank 1Y]]+Table2[[#This Row],[Rank 6M]]+Table2[[#This Row],[Rank Sharpe]])/3</f>
        <v>513.83333333333337</v>
      </c>
    </row>
    <row r="570" spans="1:48" x14ac:dyDescent="0.3">
      <c r="A570" t="s">
        <v>1122</v>
      </c>
      <c r="B570" t="s">
        <v>1123</v>
      </c>
      <c r="C570" t="s">
        <v>3171</v>
      </c>
      <c r="D570" t="s">
        <v>24</v>
      </c>
      <c r="E570">
        <v>11369.708930475001</v>
      </c>
      <c r="F570">
        <v>103.25</v>
      </c>
      <c r="G570">
        <v>-31.159197217339599</v>
      </c>
      <c r="H570">
        <f>(Table2[[#This Row],[1Y Return vs Nifty]]-AVERAGE(Table2[1Y Return vs Nifty]))/_xlfn.STDEV.P(Table2[1Y Return vs Nifty])</f>
        <v>-0.93222703783998295</v>
      </c>
      <c r="I570">
        <v>-3.5727665098434498</v>
      </c>
      <c r="J570">
        <f>(Table2[[#This Row],[1M Return vs Nifty]]-AVERAGE(Table2[1M Return vs Nifty]))/_xlfn.STDEV.P(Table2[1M Return vs Nifty])</f>
        <v>-0.29470367777283724</v>
      </c>
      <c r="K570">
        <v>-28.9861237334799</v>
      </c>
      <c r="L570">
        <f>(Table2[[#This Row],[6M Return vs Nifty]]-AVERAGE(Table2[6M Return vs Nifty]))/_xlfn.STDEV.P(Table2[6M Return vs Nifty])</f>
        <v>-1.1546933211454704</v>
      </c>
      <c r="M570">
        <v>-0.29825623723150202</v>
      </c>
      <c r="N570">
        <f>(Table2[[#This Row],[1W Return vs Nifty]]-AVERAGE(Table2[1W Return vs Nifty]))/_xlfn.STDEV.P(Table2[1W Return vs Nifty])</f>
        <v>-0.45346415908687621</v>
      </c>
      <c r="O570">
        <v>98.25</v>
      </c>
      <c r="P570">
        <v>100.225779778298</v>
      </c>
      <c r="Q570">
        <v>108.517539984194</v>
      </c>
      <c r="R570">
        <v>73.840601336873206</v>
      </c>
      <c r="S570" s="1">
        <f>(Table2[[#This Row],[Close Price]]-Table2[[#This Row],[20D EMA]])/Table2[[#This Row],[20D EMA]]</f>
        <v>5.0890585241730277E-2</v>
      </c>
      <c r="T570" s="1">
        <f>(Table2[[#This Row],[Close Price]]-Table2[[#This Row],[50D EMA]])/Table2[[#This Row],[50D EMA]]</f>
        <v>3.0174075256801672E-2</v>
      </c>
      <c r="U570" s="1">
        <f>(Table2[[#This Row],[Close Price]]-Table2[[#This Row],[200D EMA]])/Table2[[#This Row],[200D EMA]]</f>
        <v>-4.8540908547698734E-2</v>
      </c>
      <c r="V570">
        <v>0.95524135834389801</v>
      </c>
      <c r="W570">
        <v>98.57</v>
      </c>
      <c r="X570">
        <v>103.75</v>
      </c>
      <c r="Y570">
        <v>96.2</v>
      </c>
      <c r="Z570">
        <v>103.75</v>
      </c>
      <c r="AA570">
        <v>96.2</v>
      </c>
      <c r="AB570">
        <v>103.75</v>
      </c>
      <c r="AC570" s="1">
        <f>(Table2[[#This Row],[Close Price]]/Table2[[#This Row],[Day Low]])-1</f>
        <v>4.7478948970274937E-2</v>
      </c>
      <c r="AD570" s="1">
        <f>(Table2[[#This Row],[Day High]]/Table2[[#This Row],[Close Price]])-1</f>
        <v>4.8426150121065881E-3</v>
      </c>
      <c r="AE570" s="1">
        <f>(Table2[[#This Row],[Close Price]]/Table2[[#This Row],[Current Week Low]])-1</f>
        <v>7.3284823284823331E-2</v>
      </c>
      <c r="AF570" s="1">
        <f>(Table2[[#This Row],[Current Week High]]/Table2[[#This Row],[Close Price]])-1</f>
        <v>4.8426150121065881E-3</v>
      </c>
      <c r="AG570" s="1">
        <f>(Table2[[#This Row],[Close Price]]/Table2[[#This Row],[Current Month Low]])-1</f>
        <v>7.3284823284823331E-2</v>
      </c>
      <c r="AH570" s="1">
        <f>(Table2[[#This Row],[Current Month High]]/Table2[[#This Row],[Close Price]])-1</f>
        <v>4.8426150121065881E-3</v>
      </c>
      <c r="AI570">
        <v>47.699757869249403</v>
      </c>
      <c r="AJ570">
        <v>17.1830666212688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-0.04</v>
      </c>
      <c r="AM570" t="s">
        <v>3218</v>
      </c>
      <c r="AN570">
        <v>7.6</v>
      </c>
      <c r="AO570" t="s">
        <v>3217</v>
      </c>
      <c r="AP570">
        <v>0.108358627493386</v>
      </c>
      <c r="AQ570">
        <f>(Table2[[#This Row],[Sharpe Ratio]]-AVERAGE(Table2[Sharpe Ratio]))/_xlfn.STDEV.P(Table2[Sharpe Ratio])</f>
        <v>0.56768992056397882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646</v>
      </c>
      <c r="AT570">
        <f>_xlfn.RANK.AVG(Table2[[#This Row],[6M Return vs Nifty Z-Score]],Table2[6M Return vs Nifty Z-Score])</f>
        <v>698</v>
      </c>
      <c r="AU570">
        <f>_xlfn.RANK.AVG(Table2[[#This Row],[Sharpe Ratio Z-Score]],Table2[Sharpe Ratio Z-Score])</f>
        <v>202</v>
      </c>
      <c r="AV570">
        <f>(Table2[[#This Row],[Rank 1Y]]+Table2[[#This Row],[Rank 6M]]+Table2[[#This Row],[Rank Sharpe]])/3</f>
        <v>515.33333333333337</v>
      </c>
    </row>
    <row r="571" spans="1:48" x14ac:dyDescent="0.3">
      <c r="A571" t="s">
        <v>1425</v>
      </c>
      <c r="B571" t="s">
        <v>1426</v>
      </c>
      <c r="C571" t="s">
        <v>3184</v>
      </c>
      <c r="D571" t="s">
        <v>136</v>
      </c>
      <c r="E571">
        <v>7796.1741248600001</v>
      </c>
      <c r="F571">
        <v>502.7</v>
      </c>
      <c r="G571">
        <v>-29.086217273924301</v>
      </c>
      <c r="H571">
        <f>(Table2[[#This Row],[1Y Return vs Nifty]]-AVERAGE(Table2[1Y Return vs Nifty]))/_xlfn.STDEV.P(Table2[1Y Return vs Nifty])</f>
        <v>-0.89175827651300499</v>
      </c>
      <c r="I571">
        <v>-2.3686025708902299</v>
      </c>
      <c r="J571">
        <f>(Table2[[#This Row],[1M Return vs Nifty]]-AVERAGE(Table2[1M Return vs Nifty]))/_xlfn.STDEV.P(Table2[1M Return vs Nifty])</f>
        <v>-0.16722115144498165</v>
      </c>
      <c r="K571">
        <v>-19.219595749958501</v>
      </c>
      <c r="L571">
        <f>(Table2[[#This Row],[6M Return vs Nifty]]-AVERAGE(Table2[6M Return vs Nifty]))/_xlfn.STDEV.P(Table2[6M Return vs Nifty])</f>
        <v>-0.8498605206971932</v>
      </c>
      <c r="M571">
        <v>1.22291131221025</v>
      </c>
      <c r="N571">
        <f>(Table2[[#This Row],[1W Return vs Nifty]]-AVERAGE(Table2[1W Return vs Nifty]))/_xlfn.STDEV.P(Table2[1W Return vs Nifty])</f>
        <v>-0.15341675296772631</v>
      </c>
      <c r="O571">
        <v>488.92</v>
      </c>
      <c r="P571">
        <v>505.33419445649201</v>
      </c>
      <c r="Q571">
        <v>544.085542587997</v>
      </c>
      <c r="R571">
        <v>66.284697550753194</v>
      </c>
      <c r="S571" s="1">
        <f>(Table2[[#This Row],[Close Price]]-Table2[[#This Row],[20D EMA]])/Table2[[#This Row],[20D EMA]]</f>
        <v>2.818457007281349E-2</v>
      </c>
      <c r="T571" s="1">
        <f>(Table2[[#This Row],[Close Price]]-Table2[[#This Row],[50D EMA]])/Table2[[#This Row],[50D EMA]]</f>
        <v>-5.2127769808358437E-3</v>
      </c>
      <c r="U571" s="1">
        <f>(Table2[[#This Row],[Close Price]]-Table2[[#This Row],[200D EMA]])/Table2[[#This Row],[200D EMA]]</f>
        <v>-7.6064404121349294E-2</v>
      </c>
      <c r="V571">
        <v>0.67058831441372402</v>
      </c>
      <c r="W571">
        <v>495</v>
      </c>
      <c r="X571">
        <v>505.7</v>
      </c>
      <c r="Y571">
        <v>491.05</v>
      </c>
      <c r="Z571">
        <v>505.7</v>
      </c>
      <c r="AA571">
        <v>491.05</v>
      </c>
      <c r="AB571">
        <v>505.7</v>
      </c>
      <c r="AC571" s="1">
        <f>(Table2[[#This Row],[Close Price]]/Table2[[#This Row],[Day Low]])-1</f>
        <v>1.5555555555555545E-2</v>
      </c>
      <c r="AD571" s="1">
        <f>(Table2[[#This Row],[Day High]]/Table2[[#This Row],[Close Price]])-1</f>
        <v>5.9677740202903617E-3</v>
      </c>
      <c r="AE571" s="1">
        <f>(Table2[[#This Row],[Close Price]]/Table2[[#This Row],[Current Week Low]])-1</f>
        <v>2.3724671622034288E-2</v>
      </c>
      <c r="AF571" s="1">
        <f>(Table2[[#This Row],[Current Week High]]/Table2[[#This Row],[Close Price]])-1</f>
        <v>5.9677740202903617E-3</v>
      </c>
      <c r="AG571" s="1">
        <f>(Table2[[#This Row],[Close Price]]/Table2[[#This Row],[Current Month Low]])-1</f>
        <v>2.3724671622034288E-2</v>
      </c>
      <c r="AH571" s="1">
        <f>(Table2[[#This Row],[Current Month High]]/Table2[[#This Row],[Close Price]])-1</f>
        <v>5.9677740202903617E-3</v>
      </c>
      <c r="AI571">
        <v>35.030833499104801</v>
      </c>
      <c r="AJ571">
        <v>10.9468108585301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-0.09</v>
      </c>
      <c r="AM571" t="s">
        <v>3218</v>
      </c>
      <c r="AN571">
        <v>5.9</v>
      </c>
      <c r="AO571" t="s">
        <v>3217</v>
      </c>
      <c r="AP571">
        <v>7.7202739336810003E-2</v>
      </c>
      <c r="AQ571">
        <f>(Table2[[#This Row],[Sharpe Ratio]]-AVERAGE(Table2[Sharpe Ratio]))/_xlfn.STDEV.P(Table2[Sharpe Ratio])</f>
        <v>0.20505350951592927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627</v>
      </c>
      <c r="AT571">
        <f>_xlfn.RANK.AVG(Table2[[#This Row],[6M Return vs Nifty Z-Score]],Table2[6M Return vs Nifty Z-Score])</f>
        <v>627</v>
      </c>
      <c r="AU571">
        <f>_xlfn.RANK.AVG(Table2[[#This Row],[Sharpe Ratio Z-Score]],Table2[Sharpe Ratio Z-Score])</f>
        <v>292</v>
      </c>
      <c r="AV571">
        <f>(Table2[[#This Row],[Rank 1Y]]+Table2[[#This Row],[Rank 6M]]+Table2[[#This Row],[Rank Sharpe]])/3</f>
        <v>515.33333333333337</v>
      </c>
    </row>
    <row r="572" spans="1:48" x14ac:dyDescent="0.3">
      <c r="A572" t="s">
        <v>424</v>
      </c>
      <c r="B572" t="s">
        <v>425</v>
      </c>
      <c r="C572" t="s">
        <v>3176</v>
      </c>
      <c r="D572" t="s">
        <v>426</v>
      </c>
      <c r="E572">
        <v>54944.611741799999</v>
      </c>
      <c r="F572">
        <v>2842.2</v>
      </c>
      <c r="G572">
        <v>-9.6806300920630299</v>
      </c>
      <c r="H572">
        <f>(Table2[[#This Row],[1Y Return vs Nifty]]-AVERAGE(Table2[1Y Return vs Nifty]))/_xlfn.STDEV.P(Table2[1Y Return vs Nifty])</f>
        <v>-0.51292196477389063</v>
      </c>
      <c r="I572">
        <v>-2.1349921509340999</v>
      </c>
      <c r="J572">
        <f>(Table2[[#This Row],[1M Return vs Nifty]]-AVERAGE(Table2[1M Return vs Nifty]))/_xlfn.STDEV.P(Table2[1M Return vs Nifty])</f>
        <v>-0.14248926440773355</v>
      </c>
      <c r="K572">
        <v>-11.9392509262956</v>
      </c>
      <c r="L572">
        <f>(Table2[[#This Row],[6M Return vs Nifty]]-AVERAGE(Table2[6M Return vs Nifty]))/_xlfn.STDEV.P(Table2[6M Return vs Nifty])</f>
        <v>-0.62262645096731783</v>
      </c>
      <c r="M572">
        <v>0.92384469611235098</v>
      </c>
      <c r="N572">
        <f>(Table2[[#This Row],[1W Return vs Nifty]]-AVERAGE(Table2[1W Return vs Nifty]))/_xlfn.STDEV.P(Table2[1W Return vs Nifty])</f>
        <v>-0.21240707421796429</v>
      </c>
      <c r="O572">
        <v>2794.56</v>
      </c>
      <c r="P572">
        <v>2863.1650808329</v>
      </c>
      <c r="Q572">
        <v>2825.5794749135498</v>
      </c>
      <c r="R572">
        <v>63.138407708092799</v>
      </c>
      <c r="S572" s="1">
        <f>(Table2[[#This Row],[Close Price]]-Table2[[#This Row],[20D EMA]])/Table2[[#This Row],[20D EMA]]</f>
        <v>1.7047406389556808E-2</v>
      </c>
      <c r="T572" s="1">
        <f>(Table2[[#This Row],[Close Price]]-Table2[[#This Row],[50D EMA]])/Table2[[#This Row],[50D EMA]]</f>
        <v>-7.3223444129185185E-3</v>
      </c>
      <c r="U572" s="1">
        <f>(Table2[[#This Row],[Close Price]]-Table2[[#This Row],[200D EMA]])/Table2[[#This Row],[200D EMA]]</f>
        <v>5.8821651395802735E-3</v>
      </c>
      <c r="V572">
        <v>0.97056056412317904</v>
      </c>
      <c r="W572">
        <v>2807</v>
      </c>
      <c r="X572">
        <v>2852.5</v>
      </c>
      <c r="Y572">
        <v>2767.3</v>
      </c>
      <c r="Z572">
        <v>2852.5</v>
      </c>
      <c r="AA572">
        <v>2767.3</v>
      </c>
      <c r="AB572">
        <v>2852.5</v>
      </c>
      <c r="AC572" s="1">
        <f>(Table2[[#This Row],[Close Price]]/Table2[[#This Row],[Day Low]])-1</f>
        <v>1.2540078375489871E-2</v>
      </c>
      <c r="AD572" s="1">
        <f>(Table2[[#This Row],[Day High]]/Table2[[#This Row],[Close Price]])-1</f>
        <v>3.6239532756316972E-3</v>
      </c>
      <c r="AE572" s="1">
        <f>(Table2[[#This Row],[Close Price]]/Table2[[#This Row],[Current Week Low]])-1</f>
        <v>2.7066093303942385E-2</v>
      </c>
      <c r="AF572" s="1">
        <f>(Table2[[#This Row],[Current Week High]]/Table2[[#This Row],[Close Price]])-1</f>
        <v>3.6239532756316972E-3</v>
      </c>
      <c r="AG572" s="1">
        <f>(Table2[[#This Row],[Close Price]]/Table2[[#This Row],[Current Month Low]])-1</f>
        <v>2.7066093303942385E-2</v>
      </c>
      <c r="AH572" s="1">
        <f>(Table2[[#This Row],[Current Month High]]/Table2[[#This Row],[Close Price]])-1</f>
        <v>3.6239532756316972E-3</v>
      </c>
      <c r="AI572">
        <v>18.746041798606701</v>
      </c>
      <c r="AJ572">
        <v>29.556021515179101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-0.01</v>
      </c>
      <c r="AM572" t="s">
        <v>3218</v>
      </c>
      <c r="AN572">
        <v>7.14</v>
      </c>
      <c r="AO572" t="s">
        <v>3217</v>
      </c>
      <c r="AP572">
        <v>5.513925074727E-3</v>
      </c>
      <c r="AQ572">
        <f>(Table2[[#This Row],[Sharpe Ratio]]-AVERAGE(Table2[Sharpe Ratio]))/_xlfn.STDEV.P(Table2[Sharpe Ratio])</f>
        <v>-0.62936257856483679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493</v>
      </c>
      <c r="AT572">
        <f>_xlfn.RANK.AVG(Table2[[#This Row],[6M Return vs Nifty Z-Score]],Table2[6M Return vs Nifty Z-Score])</f>
        <v>551</v>
      </c>
      <c r="AU572">
        <f>_xlfn.RANK.AVG(Table2[[#This Row],[Sharpe Ratio Z-Score]],Table2[Sharpe Ratio Z-Score])</f>
        <v>504</v>
      </c>
      <c r="AV572">
        <f>(Table2[[#This Row],[Rank 1Y]]+Table2[[#This Row],[Rank 6M]]+Table2[[#This Row],[Rank Sharpe]])/3</f>
        <v>516</v>
      </c>
    </row>
    <row r="573" spans="1:48" x14ac:dyDescent="0.3">
      <c r="A573" t="s">
        <v>864</v>
      </c>
      <c r="B573" t="s">
        <v>865</v>
      </c>
      <c r="C573" t="s">
        <v>3182</v>
      </c>
      <c r="D573" t="s">
        <v>458</v>
      </c>
      <c r="E573">
        <v>17692.140788749999</v>
      </c>
      <c r="F573">
        <v>7456.25</v>
      </c>
      <c r="G573">
        <v>-16.3467722708405</v>
      </c>
      <c r="H573">
        <f>(Table2[[#This Row],[1Y Return vs Nifty]]-AVERAGE(Table2[1Y Return vs Nifty]))/_xlfn.STDEV.P(Table2[1Y Return vs Nifty])</f>
        <v>-0.64305854311443755</v>
      </c>
      <c r="I573">
        <v>-8.39200385039031</v>
      </c>
      <c r="J573">
        <f>(Table2[[#This Row],[1M Return vs Nifty]]-AVERAGE(Table2[1M Return vs Nifty]))/_xlfn.STDEV.P(Table2[1M Return vs Nifty])</f>
        <v>-0.80490709050791776</v>
      </c>
      <c r="K573">
        <v>-2.07327705170878</v>
      </c>
      <c r="L573">
        <f>(Table2[[#This Row],[6M Return vs Nifty]]-AVERAGE(Table2[6M Return vs Nifty]))/_xlfn.STDEV.P(Table2[6M Return vs Nifty])</f>
        <v>-0.3146897460897804</v>
      </c>
      <c r="M573">
        <v>-2.7864813788480198</v>
      </c>
      <c r="N573">
        <f>(Table2[[#This Row],[1W Return vs Nifty]]-AVERAGE(Table2[1W Return vs Nifty]))/_xlfn.STDEV.P(Table2[1W Return vs Nifty])</f>
        <v>-0.94426183607944525</v>
      </c>
      <c r="O573">
        <v>7610.99</v>
      </c>
      <c r="P573">
        <v>7839.5499435975498</v>
      </c>
      <c r="Q573">
        <v>7616.2429742300501</v>
      </c>
      <c r="R573">
        <v>39.685291883886897</v>
      </c>
      <c r="S573" s="1">
        <f>(Table2[[#This Row],[Close Price]]-Table2[[#This Row],[20D EMA]])/Table2[[#This Row],[20D EMA]]</f>
        <v>-2.0331126436902398E-2</v>
      </c>
      <c r="T573" s="1">
        <f>(Table2[[#This Row],[Close Price]]-Table2[[#This Row],[50D EMA]])/Table2[[#This Row],[50D EMA]]</f>
        <v>-4.8893105644487345E-2</v>
      </c>
      <c r="U573" s="1">
        <f>(Table2[[#This Row],[Close Price]]-Table2[[#This Row],[200D EMA]])/Table2[[#This Row],[200D EMA]]</f>
        <v>-2.1006810677048324E-2</v>
      </c>
      <c r="V573">
        <v>0.17289705132259001</v>
      </c>
      <c r="W573">
        <v>7390.05</v>
      </c>
      <c r="X573">
        <v>7550</v>
      </c>
      <c r="Y573">
        <v>7381</v>
      </c>
      <c r="Z573">
        <v>7570</v>
      </c>
      <c r="AA573">
        <v>7381</v>
      </c>
      <c r="AB573">
        <v>7570</v>
      </c>
      <c r="AC573" s="1">
        <f>(Table2[[#This Row],[Close Price]]/Table2[[#This Row],[Day Low]])-1</f>
        <v>8.957990811970129E-3</v>
      </c>
      <c r="AD573" s="1">
        <f>(Table2[[#This Row],[Day High]]/Table2[[#This Row],[Close Price]])-1</f>
        <v>1.257334450963965E-2</v>
      </c>
      <c r="AE573" s="1">
        <f>(Table2[[#This Row],[Close Price]]/Table2[[#This Row],[Current Week Low]])-1</f>
        <v>1.0195095515512786E-2</v>
      </c>
      <c r="AF573" s="1">
        <f>(Table2[[#This Row],[Current Week High]]/Table2[[#This Row],[Close Price]])-1</f>
        <v>1.5255658005029371E-2</v>
      </c>
      <c r="AG573" s="1">
        <f>(Table2[[#This Row],[Close Price]]/Table2[[#This Row],[Current Month Low]])-1</f>
        <v>1.0195095515512786E-2</v>
      </c>
      <c r="AH573" s="1">
        <f>(Table2[[#This Row],[Current Month High]]/Table2[[#This Row],[Close Price]])-1</f>
        <v>1.5255658005029371E-2</v>
      </c>
      <c r="AI573">
        <v>27.258340318524699</v>
      </c>
      <c r="AJ573">
        <v>35.899281886778603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-0.04</v>
      </c>
      <c r="AM573" t="s">
        <v>3218</v>
      </c>
      <c r="AN573">
        <v>0.21</v>
      </c>
      <c r="AO573" t="s">
        <v>3217</v>
      </c>
      <c r="AP573">
        <v>-1.4401191885258E-2</v>
      </c>
      <c r="AQ573">
        <f>(Table2[[#This Row],[Sharpe Ratio]]-AVERAGE(Table2[Sharpe Ratio]))/_xlfn.STDEV.P(Table2[Sharpe Ratio])</f>
        <v>-0.86116295298127865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546</v>
      </c>
      <c r="AT573">
        <f>_xlfn.RANK.AVG(Table2[[#This Row],[6M Return vs Nifty Z-Score]],Table2[6M Return vs Nifty Z-Score])</f>
        <v>417</v>
      </c>
      <c r="AU573">
        <f>_xlfn.RANK.AVG(Table2[[#This Row],[Sharpe Ratio Z-Score]],Table2[Sharpe Ratio Z-Score])</f>
        <v>591</v>
      </c>
      <c r="AV573">
        <f>(Table2[[#This Row],[Rank 1Y]]+Table2[[#This Row],[Rank 6M]]+Table2[[#This Row],[Rank Sharpe]])/3</f>
        <v>518</v>
      </c>
    </row>
    <row r="574" spans="1:48" x14ac:dyDescent="0.3">
      <c r="A574" t="s">
        <v>655</v>
      </c>
      <c r="B574" t="s">
        <v>656</v>
      </c>
      <c r="C574" t="s">
        <v>3176</v>
      </c>
      <c r="D574" t="s">
        <v>520</v>
      </c>
      <c r="E574">
        <v>28153.615310976002</v>
      </c>
      <c r="F574">
        <v>63.68</v>
      </c>
      <c r="G574">
        <v>-17.4603074315492</v>
      </c>
      <c r="H574">
        <f>(Table2[[#This Row],[1Y Return vs Nifty]]-AVERAGE(Table2[1Y Return vs Nifty]))/_xlfn.STDEV.P(Table2[1Y Return vs Nifty])</f>
        <v>-0.66479700169965417</v>
      </c>
      <c r="I574">
        <v>-1.54271417979406</v>
      </c>
      <c r="J574">
        <f>(Table2[[#This Row],[1M Return vs Nifty]]-AVERAGE(Table2[1M Return vs Nifty]))/_xlfn.STDEV.P(Table2[1M Return vs Nifty])</f>
        <v>-7.9785931741165231E-2</v>
      </c>
      <c r="K574">
        <v>-10.9976320826744</v>
      </c>
      <c r="L574">
        <f>(Table2[[#This Row],[6M Return vs Nifty]]-AVERAGE(Table2[6M Return vs Nifty]))/_xlfn.STDEV.P(Table2[6M Return vs Nifty])</f>
        <v>-0.59323665046296037</v>
      </c>
      <c r="M574">
        <v>1.31595968304336</v>
      </c>
      <c r="N574">
        <f>(Table2[[#This Row],[1W Return vs Nifty]]-AVERAGE(Table2[1W Return vs Nifty]))/_xlfn.STDEV.P(Table2[1W Return vs Nifty])</f>
        <v>-0.13506313878345497</v>
      </c>
      <c r="O574">
        <v>63.19</v>
      </c>
      <c r="P574">
        <v>64.718696211872299</v>
      </c>
      <c r="Q574">
        <v>66.875359369477295</v>
      </c>
      <c r="R574">
        <v>58.777185140930001</v>
      </c>
      <c r="S574" s="1">
        <f>(Table2[[#This Row],[Close Price]]-Table2[[#This Row],[20D EMA]])/Table2[[#This Row],[20D EMA]]</f>
        <v>7.754391517645229E-3</v>
      </c>
      <c r="T574" s="1">
        <f>(Table2[[#This Row],[Close Price]]-Table2[[#This Row],[50D EMA]])/Table2[[#This Row],[50D EMA]]</f>
        <v>-1.6049399519296185E-2</v>
      </c>
      <c r="U574" s="1">
        <f>(Table2[[#This Row],[Close Price]]-Table2[[#This Row],[200D EMA]])/Table2[[#This Row],[200D EMA]]</f>
        <v>-4.7780817921640878E-2</v>
      </c>
      <c r="V574">
        <v>0.92589106110773001</v>
      </c>
      <c r="W574">
        <v>63.3</v>
      </c>
      <c r="X574">
        <v>64.099999999999994</v>
      </c>
      <c r="Y574">
        <v>63.21</v>
      </c>
      <c r="Z574">
        <v>64.489999999999995</v>
      </c>
      <c r="AA574">
        <v>63.21</v>
      </c>
      <c r="AB574">
        <v>64.489999999999995</v>
      </c>
      <c r="AC574" s="1">
        <f>(Table2[[#This Row],[Close Price]]/Table2[[#This Row],[Day Low]])-1</f>
        <v>6.0031595576619523E-3</v>
      </c>
      <c r="AD574" s="1">
        <f>(Table2[[#This Row],[Day High]]/Table2[[#This Row],[Close Price]])-1</f>
        <v>6.5954773869345562E-3</v>
      </c>
      <c r="AE574" s="1">
        <f>(Table2[[#This Row],[Close Price]]/Table2[[#This Row],[Current Week Low]])-1</f>
        <v>7.4355323524759598E-3</v>
      </c>
      <c r="AF574" s="1">
        <f>(Table2[[#This Row],[Current Week High]]/Table2[[#This Row],[Close Price]])-1</f>
        <v>1.2719849246231041E-2</v>
      </c>
      <c r="AG574" s="1">
        <f>(Table2[[#This Row],[Close Price]]/Table2[[#This Row],[Current Month Low]])-1</f>
        <v>7.4355323524759598E-3</v>
      </c>
      <c r="AH574" s="1">
        <f>(Table2[[#This Row],[Current Month High]]/Table2[[#This Row],[Close Price]])-1</f>
        <v>1.2719849246231041E-2</v>
      </c>
      <c r="AI574">
        <v>25.628140703517499</v>
      </c>
      <c r="AJ574">
        <v>7.7495769881556598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-7.0000000000000007E-2</v>
      </c>
      <c r="AM574" t="s">
        <v>3218</v>
      </c>
      <c r="AN574">
        <v>5.64</v>
      </c>
      <c r="AO574" t="s">
        <v>3217</v>
      </c>
      <c r="AP574">
        <v>1.9691662296217001E-2</v>
      </c>
      <c r="AQ574">
        <f>(Table2[[#This Row],[Sharpe Ratio]]-AVERAGE(Table2[Sharpe Ratio]))/_xlfn.STDEV.P(Table2[Sharpe Ratio])</f>
        <v>-0.46434196618668172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553</v>
      </c>
      <c r="AT574">
        <f>_xlfn.RANK.AVG(Table2[[#This Row],[6M Return vs Nifty Z-Score]],Table2[6M Return vs Nifty Z-Score])</f>
        <v>537</v>
      </c>
      <c r="AU574">
        <f>_xlfn.RANK.AVG(Table2[[#This Row],[Sharpe Ratio Z-Score]],Table2[Sharpe Ratio Z-Score])</f>
        <v>466</v>
      </c>
      <c r="AV574">
        <f>(Table2[[#This Row],[Rank 1Y]]+Table2[[#This Row],[Rank 6M]]+Table2[[#This Row],[Rank Sharpe]])/3</f>
        <v>518.66666666666663</v>
      </c>
    </row>
    <row r="575" spans="1:48" x14ac:dyDescent="0.3">
      <c r="A575" t="s">
        <v>1195</v>
      </c>
      <c r="B575" t="s">
        <v>1196</v>
      </c>
      <c r="C575" t="s">
        <v>3179</v>
      </c>
      <c r="D575" t="s">
        <v>944</v>
      </c>
      <c r="E575">
        <v>10380.90697199</v>
      </c>
      <c r="F575">
        <v>1101.95</v>
      </c>
      <c r="G575">
        <v>-13.766977708258301</v>
      </c>
      <c r="H575">
        <f>(Table2[[#This Row],[1Y Return vs Nifty]]-AVERAGE(Table2[1Y Return vs Nifty]))/_xlfn.STDEV.P(Table2[1Y Return vs Nifty])</f>
        <v>-0.59269573533262609</v>
      </c>
      <c r="I575">
        <v>0.95013112796335297</v>
      </c>
      <c r="J575">
        <f>(Table2[[#This Row],[1M Return vs Nifty]]-AVERAGE(Table2[1M Return vs Nifty]))/_xlfn.STDEV.P(Table2[1M Return vs Nifty])</f>
        <v>0.18412681908719317</v>
      </c>
      <c r="K575">
        <v>-7.5640049848421302</v>
      </c>
      <c r="L575">
        <f>(Table2[[#This Row],[6M Return vs Nifty]]-AVERAGE(Table2[6M Return vs Nifty]))/_xlfn.STDEV.P(Table2[6M Return vs Nifty])</f>
        <v>-0.48606630643759957</v>
      </c>
      <c r="M575">
        <v>-0.153542049391935</v>
      </c>
      <c r="N575">
        <f>(Table2[[#This Row],[1W Return vs Nifty]]-AVERAGE(Table2[1W Return vs Nifty]))/_xlfn.STDEV.P(Table2[1W Return vs Nifty])</f>
        <v>-0.42491956075789106</v>
      </c>
      <c r="O575">
        <v>1095.1500000000001</v>
      </c>
      <c r="P575">
        <v>1119.7129548800699</v>
      </c>
      <c r="Q575">
        <v>1079.8994518751899</v>
      </c>
      <c r="R575">
        <v>57.475324274487797</v>
      </c>
      <c r="S575" s="1">
        <f>(Table2[[#This Row],[Close Price]]-Table2[[#This Row],[20D EMA]])/Table2[[#This Row],[20D EMA]]</f>
        <v>6.2091950874309035E-3</v>
      </c>
      <c r="T575" s="1">
        <f>(Table2[[#This Row],[Close Price]]-Table2[[#This Row],[50D EMA]])/Table2[[#This Row],[50D EMA]]</f>
        <v>-1.5863846892771202E-2</v>
      </c>
      <c r="U575" s="1">
        <f>(Table2[[#This Row],[Close Price]]-Table2[[#This Row],[200D EMA]])/Table2[[#This Row],[200D EMA]]</f>
        <v>2.0419075207900584E-2</v>
      </c>
      <c r="V575">
        <v>0.52014625375145795</v>
      </c>
      <c r="W575">
        <v>1084.1500000000001</v>
      </c>
      <c r="X575">
        <v>1120</v>
      </c>
      <c r="Y575">
        <v>1075.0999999999999</v>
      </c>
      <c r="Z575">
        <v>1120</v>
      </c>
      <c r="AA575">
        <v>1075.0999999999999</v>
      </c>
      <c r="AB575">
        <v>1120</v>
      </c>
      <c r="AC575" s="1">
        <f>(Table2[[#This Row],[Close Price]]/Table2[[#This Row],[Day Low]])-1</f>
        <v>1.641839228888986E-2</v>
      </c>
      <c r="AD575" s="1">
        <f>(Table2[[#This Row],[Day High]]/Table2[[#This Row],[Close Price]])-1</f>
        <v>1.6380053541449113E-2</v>
      </c>
      <c r="AE575" s="1">
        <f>(Table2[[#This Row],[Close Price]]/Table2[[#This Row],[Current Week Low]])-1</f>
        <v>2.4974420984094525E-2</v>
      </c>
      <c r="AF575" s="1">
        <f>(Table2[[#This Row],[Current Week High]]/Table2[[#This Row],[Close Price]])-1</f>
        <v>1.6380053541449113E-2</v>
      </c>
      <c r="AG575" s="1">
        <f>(Table2[[#This Row],[Close Price]]/Table2[[#This Row],[Current Month Low]])-1</f>
        <v>2.4974420984094525E-2</v>
      </c>
      <c r="AH575" s="1">
        <f>(Table2[[#This Row],[Current Month High]]/Table2[[#This Row],[Close Price]])-1</f>
        <v>1.6380053541449113E-2</v>
      </c>
      <c r="AI575">
        <v>17.968147375107701</v>
      </c>
      <c r="AJ575">
        <v>35.507870142646297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-0.01</v>
      </c>
      <c r="AM575" t="s">
        <v>3218</v>
      </c>
      <c r="AN575">
        <v>2.71</v>
      </c>
      <c r="AO575" t="s">
        <v>3217</v>
      </c>
      <c r="AQ575">
        <f>(Table2[[#This Row],[Sharpe Ratio]]-AVERAGE(Table2[Sharpe Ratio]))/_xlfn.STDEV.P(Table2[Sharpe Ratio])</f>
        <v>-0.69354145832708192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524</v>
      </c>
      <c r="AT575">
        <f>_xlfn.RANK.AVG(Table2[[#This Row],[6M Return vs Nifty Z-Score]],Table2[6M Return vs Nifty Z-Score])</f>
        <v>496</v>
      </c>
      <c r="AU575">
        <f>_xlfn.RANK.AVG(Table2[[#This Row],[Sharpe Ratio Z-Score]],Table2[Sharpe Ratio Z-Score])</f>
        <v>538.5</v>
      </c>
      <c r="AV575">
        <f>(Table2[[#This Row],[Rank 1Y]]+Table2[[#This Row],[Rank 6M]]+Table2[[#This Row],[Rank Sharpe]])/3</f>
        <v>519.5</v>
      </c>
    </row>
    <row r="576" spans="1:48" x14ac:dyDescent="0.3">
      <c r="A576" t="s">
        <v>1136</v>
      </c>
      <c r="B576" t="s">
        <v>1137</v>
      </c>
      <c r="C576" t="s">
        <v>3185</v>
      </c>
      <c r="D576" t="s">
        <v>494</v>
      </c>
      <c r="E576">
        <v>11180.059113900001</v>
      </c>
      <c r="F576">
        <v>843.25</v>
      </c>
      <c r="G576">
        <v>-13.800363899346801</v>
      </c>
      <c r="H576">
        <f>(Table2[[#This Row],[1Y Return vs Nifty]]-AVERAGE(Table2[1Y Return vs Nifty]))/_xlfn.STDEV.P(Table2[1Y Return vs Nifty])</f>
        <v>-0.5933475013099424</v>
      </c>
      <c r="I576">
        <v>-2.1392147879868801</v>
      </c>
      <c r="J576">
        <f>(Table2[[#This Row],[1M Return vs Nifty]]-AVERAGE(Table2[1M Return vs Nifty]))/_xlfn.STDEV.P(Table2[1M Return vs Nifty])</f>
        <v>-0.14293630689243211</v>
      </c>
      <c r="K576">
        <v>-1.5103663158949201</v>
      </c>
      <c r="L576">
        <f>(Table2[[#This Row],[6M Return vs Nifty]]-AVERAGE(Table2[6M Return vs Nifty]))/_xlfn.STDEV.P(Table2[6M Return vs Nifty])</f>
        <v>-0.29712018029423248</v>
      </c>
      <c r="M576">
        <v>0.47815383459413202</v>
      </c>
      <c r="N576">
        <f>(Table2[[#This Row],[1W Return vs Nifty]]-AVERAGE(Table2[1W Return vs Nifty]))/_xlfn.STDEV.P(Table2[1W Return vs Nifty])</f>
        <v>-0.30031874902237843</v>
      </c>
      <c r="O576">
        <v>833.92</v>
      </c>
      <c r="P576">
        <v>861.65727410580496</v>
      </c>
      <c r="Q576">
        <v>880.95437396003501</v>
      </c>
      <c r="R576">
        <v>62.946125338988601</v>
      </c>
      <c r="S576" s="1">
        <f>(Table2[[#This Row],[Close Price]]-Table2[[#This Row],[20D EMA]])/Table2[[#This Row],[20D EMA]]</f>
        <v>1.1188123561013097E-2</v>
      </c>
      <c r="T576" s="1">
        <f>(Table2[[#This Row],[Close Price]]-Table2[[#This Row],[50D EMA]])/Table2[[#This Row],[50D EMA]]</f>
        <v>-2.1362639948588984E-2</v>
      </c>
      <c r="U576" s="1">
        <f>(Table2[[#This Row],[Close Price]]-Table2[[#This Row],[200D EMA]])/Table2[[#This Row],[200D EMA]]</f>
        <v>-4.2799462803672389E-2</v>
      </c>
      <c r="V576">
        <v>0.13772140184971801</v>
      </c>
      <c r="W576">
        <v>833.15</v>
      </c>
      <c r="X576">
        <v>850</v>
      </c>
      <c r="Y576">
        <v>822.7</v>
      </c>
      <c r="Z576">
        <v>850</v>
      </c>
      <c r="AA576">
        <v>822.7</v>
      </c>
      <c r="AB576">
        <v>850</v>
      </c>
      <c r="AC576" s="1">
        <f>(Table2[[#This Row],[Close Price]]/Table2[[#This Row],[Day Low]])-1</f>
        <v>1.2122666986737141E-2</v>
      </c>
      <c r="AD576" s="1">
        <f>(Table2[[#This Row],[Day High]]/Table2[[#This Row],[Close Price]])-1</f>
        <v>8.0047435517343057E-3</v>
      </c>
      <c r="AE576" s="1">
        <f>(Table2[[#This Row],[Close Price]]/Table2[[#This Row],[Current Week Low]])-1</f>
        <v>2.4978728576637854E-2</v>
      </c>
      <c r="AF576" s="1">
        <f>(Table2[[#This Row],[Current Week High]]/Table2[[#This Row],[Close Price]])-1</f>
        <v>8.0047435517343057E-3</v>
      </c>
      <c r="AG576" s="1">
        <f>(Table2[[#This Row],[Close Price]]/Table2[[#This Row],[Current Month Low]])-1</f>
        <v>2.4978728576637854E-2</v>
      </c>
      <c r="AH576" s="1">
        <f>(Table2[[#This Row],[Current Month High]]/Table2[[#This Row],[Close Price]])-1</f>
        <v>8.0047435517343057E-3</v>
      </c>
      <c r="AI576">
        <v>27.008597687518499</v>
      </c>
      <c r="AJ576">
        <v>10.728120281005801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</v>
      </c>
      <c r="AM576" t="s">
        <v>3218</v>
      </c>
      <c r="AN576">
        <v>2.4</v>
      </c>
      <c r="AO576" t="s">
        <v>3217</v>
      </c>
      <c r="AP576">
        <v>-2.8162380463859001E-2</v>
      </c>
      <c r="AQ576">
        <f>(Table2[[#This Row],[Sharpe Ratio]]-AVERAGE(Table2[Sharpe Ratio]))/_xlfn.STDEV.P(Table2[Sharpe Ratio])</f>
        <v>-1.0213351815122116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525</v>
      </c>
      <c r="AT576">
        <f>_xlfn.RANK.AVG(Table2[[#This Row],[6M Return vs Nifty Z-Score]],Table2[6M Return vs Nifty Z-Score])</f>
        <v>409</v>
      </c>
      <c r="AU576">
        <f>_xlfn.RANK.AVG(Table2[[#This Row],[Sharpe Ratio Z-Score]],Table2[Sharpe Ratio Z-Score])</f>
        <v>626</v>
      </c>
      <c r="AV576">
        <f>(Table2[[#This Row],[Rank 1Y]]+Table2[[#This Row],[Rank 6M]]+Table2[[#This Row],[Rank Sharpe]])/3</f>
        <v>520</v>
      </c>
    </row>
    <row r="577" spans="1:48" x14ac:dyDescent="0.3">
      <c r="A577" t="s">
        <v>1303</v>
      </c>
      <c r="B577" t="s">
        <v>1304</v>
      </c>
      <c r="C577" t="s">
        <v>3180</v>
      </c>
      <c r="D577" t="s">
        <v>455</v>
      </c>
      <c r="E577">
        <v>9079.4932130699999</v>
      </c>
      <c r="F577">
        <v>297.3</v>
      </c>
      <c r="G577">
        <v>-15.523495012425199</v>
      </c>
      <c r="H577">
        <f>(Table2[[#This Row],[1Y Return vs Nifty]]-AVERAGE(Table2[1Y Return vs Nifty]))/_xlfn.STDEV.P(Table2[1Y Return vs Nifty])</f>
        <v>-0.62698650586074034</v>
      </c>
      <c r="I577">
        <v>-6.9580139232178997</v>
      </c>
      <c r="J577">
        <f>(Table2[[#This Row],[1M Return vs Nifty]]-AVERAGE(Table2[1M Return vs Nifty]))/_xlfn.STDEV.P(Table2[1M Return vs Nifty])</f>
        <v>-0.65309332767131245</v>
      </c>
      <c r="K577">
        <v>2.8817076024736998</v>
      </c>
      <c r="L577">
        <f>(Table2[[#This Row],[6M Return vs Nifty]]-AVERAGE(Table2[6M Return vs Nifty]))/_xlfn.STDEV.P(Table2[6M Return vs Nifty])</f>
        <v>-0.16003480107132753</v>
      </c>
      <c r="M577">
        <v>6.3612312100121304</v>
      </c>
      <c r="N577">
        <f>(Table2[[#This Row],[1W Return vs Nifty]]-AVERAGE(Table2[1W Return vs Nifty]))/_xlfn.STDEV.P(Table2[1W Return vs Nifty])</f>
        <v>0.86010707464197222</v>
      </c>
      <c r="O577">
        <v>284.19</v>
      </c>
      <c r="P577">
        <v>292.42474057866298</v>
      </c>
      <c r="Q577">
        <v>290.51061654246399</v>
      </c>
      <c r="R577">
        <v>68.270457998166904</v>
      </c>
      <c r="S577" s="1">
        <f>(Table2[[#This Row],[Close Price]]-Table2[[#This Row],[20D EMA]])/Table2[[#This Row],[20D EMA]]</f>
        <v>4.6131109469017252E-2</v>
      </c>
      <c r="T577" s="1">
        <f>(Table2[[#This Row],[Close Price]]-Table2[[#This Row],[50D EMA]])/Table2[[#This Row],[50D EMA]]</f>
        <v>1.6671843195242838E-2</v>
      </c>
      <c r="U577" s="1">
        <f>(Table2[[#This Row],[Close Price]]-Table2[[#This Row],[200D EMA]])/Table2[[#This Row],[200D EMA]]</f>
        <v>2.337051753337081E-2</v>
      </c>
      <c r="V577">
        <v>0.37086390706604699</v>
      </c>
      <c r="W577">
        <v>286.3</v>
      </c>
      <c r="X577">
        <v>298.05</v>
      </c>
      <c r="Y577">
        <v>282</v>
      </c>
      <c r="Z577">
        <v>298.05</v>
      </c>
      <c r="AA577">
        <v>282</v>
      </c>
      <c r="AB577">
        <v>298.05</v>
      </c>
      <c r="AC577" s="1">
        <f>(Table2[[#This Row],[Close Price]]/Table2[[#This Row],[Day Low]])-1</f>
        <v>3.8421236465246311E-2</v>
      </c>
      <c r="AD577" s="1">
        <f>(Table2[[#This Row],[Day High]]/Table2[[#This Row],[Close Price]])-1</f>
        <v>2.5227043390514403E-3</v>
      </c>
      <c r="AE577" s="1">
        <f>(Table2[[#This Row],[Close Price]]/Table2[[#This Row],[Current Week Low]])-1</f>
        <v>5.425531914893611E-2</v>
      </c>
      <c r="AF577" s="1">
        <f>(Table2[[#This Row],[Current Week High]]/Table2[[#This Row],[Close Price]])-1</f>
        <v>2.5227043390514403E-3</v>
      </c>
      <c r="AG577" s="1">
        <f>(Table2[[#This Row],[Close Price]]/Table2[[#This Row],[Current Month Low]])-1</f>
        <v>5.425531914893611E-2</v>
      </c>
      <c r="AH577" s="1">
        <f>(Table2[[#This Row],[Current Month High]]/Table2[[#This Row],[Close Price]])-1</f>
        <v>2.5227043390514403E-3</v>
      </c>
      <c r="AI577">
        <v>25.092499159098502</v>
      </c>
      <c r="AJ577">
        <v>39.577464788732399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0.02</v>
      </c>
      <c r="AM577" t="s">
        <v>3217</v>
      </c>
      <c r="AN577">
        <v>6.22</v>
      </c>
      <c r="AO577" t="s">
        <v>3217</v>
      </c>
      <c r="AP577">
        <v>-5.2651596569131001E-2</v>
      </c>
      <c r="AQ577">
        <f>(Table2[[#This Row],[Sharpe Ratio]]-AVERAGE(Table2[Sharpe Ratio]))/_xlfn.STDEV.P(Table2[Sharpe Ratio])</f>
        <v>-1.3063754086810047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538</v>
      </c>
      <c r="AT577">
        <f>_xlfn.RANK.AVG(Table2[[#This Row],[6M Return vs Nifty Z-Score]],Table2[6M Return vs Nifty Z-Score])</f>
        <v>353</v>
      </c>
      <c r="AU577">
        <f>_xlfn.RANK.AVG(Table2[[#This Row],[Sharpe Ratio Z-Score]],Table2[Sharpe Ratio Z-Score])</f>
        <v>670</v>
      </c>
      <c r="AV577">
        <f>(Table2[[#This Row],[Rank 1Y]]+Table2[[#This Row],[Rank 6M]]+Table2[[#This Row],[Rank Sharpe]])/3</f>
        <v>520.33333333333337</v>
      </c>
    </row>
    <row r="578" spans="1:48" x14ac:dyDescent="0.3">
      <c r="A578" t="s">
        <v>183</v>
      </c>
      <c r="B578" t="s">
        <v>184</v>
      </c>
      <c r="C578" t="s">
        <v>3171</v>
      </c>
      <c r="D578" t="s">
        <v>37</v>
      </c>
      <c r="E578">
        <v>136436.92439080001</v>
      </c>
      <c r="F578">
        <v>634</v>
      </c>
      <c r="G578">
        <v>-26.736499689262502</v>
      </c>
      <c r="H578">
        <f>(Table2[[#This Row],[1Y Return vs Nifty]]-AVERAGE(Table2[1Y Return vs Nifty]))/_xlfn.STDEV.P(Table2[1Y Return vs Nifty])</f>
        <v>-0.84588703669636789</v>
      </c>
      <c r="I578">
        <v>-12.2032796757263</v>
      </c>
      <c r="J578">
        <f>(Table2[[#This Row],[1M Return vs Nifty]]-AVERAGE(Table2[1M Return vs Nifty]))/_xlfn.STDEV.P(Table2[1M Return vs Nifty])</f>
        <v>-1.2083995511511776</v>
      </c>
      <c r="K578">
        <v>10.122580824929599</v>
      </c>
      <c r="L578">
        <f>(Table2[[#This Row],[6M Return vs Nifty]]-AVERAGE(Table2[6M Return vs Nifty]))/_xlfn.STDEV.P(Table2[6M Return vs Nifty])</f>
        <v>6.5967281328515176E-2</v>
      </c>
      <c r="M578">
        <v>-7.4959274212313796</v>
      </c>
      <c r="N578">
        <f>(Table2[[#This Row],[1W Return vs Nifty]]-AVERAGE(Table2[1W Return vs Nifty]))/_xlfn.STDEV.P(Table2[1W Return vs Nifty])</f>
        <v>-1.8731911113547406</v>
      </c>
      <c r="O578">
        <v>680.17</v>
      </c>
      <c r="P578">
        <v>696.34038890656404</v>
      </c>
      <c r="Q578">
        <v>665.50112122134396</v>
      </c>
      <c r="R578">
        <v>15.5367475976236</v>
      </c>
      <c r="S578" s="1">
        <f>(Table2[[#This Row],[Close Price]]-Table2[[#This Row],[20D EMA]])/Table2[[#This Row],[20D EMA]]</f>
        <v>-6.7880088801329022E-2</v>
      </c>
      <c r="T578" s="1">
        <f>(Table2[[#This Row],[Close Price]]-Table2[[#This Row],[50D EMA]])/Table2[[#This Row],[50D EMA]]</f>
        <v>-8.9525740427687545E-2</v>
      </c>
      <c r="U578" s="1">
        <f>(Table2[[#This Row],[Close Price]]-Table2[[#This Row],[200D EMA]])/Table2[[#This Row],[200D EMA]]</f>
        <v>-4.7334437489049357E-2</v>
      </c>
      <c r="V578">
        <v>1.64483165668711</v>
      </c>
      <c r="W578">
        <v>632.29999999999995</v>
      </c>
      <c r="X578">
        <v>646.79999999999995</v>
      </c>
      <c r="Y578">
        <v>632.29999999999995</v>
      </c>
      <c r="Z578">
        <v>664</v>
      </c>
      <c r="AA578">
        <v>632.29999999999995</v>
      </c>
      <c r="AB578">
        <v>664</v>
      </c>
      <c r="AC578" s="1">
        <f>(Table2[[#This Row],[Close Price]]/Table2[[#This Row],[Day Low]])-1</f>
        <v>2.6885971848806811E-3</v>
      </c>
      <c r="AD578" s="1">
        <f>(Table2[[#This Row],[Day High]]/Table2[[#This Row],[Close Price]])-1</f>
        <v>2.018927444794949E-2</v>
      </c>
      <c r="AE578" s="1">
        <f>(Table2[[#This Row],[Close Price]]/Table2[[#This Row],[Current Week Low]])-1</f>
        <v>2.6885971848806811E-3</v>
      </c>
      <c r="AF578" s="1">
        <f>(Table2[[#This Row],[Current Week High]]/Table2[[#This Row],[Close Price]])-1</f>
        <v>4.7318611987381631E-2</v>
      </c>
      <c r="AG578" s="1">
        <f>(Table2[[#This Row],[Close Price]]/Table2[[#This Row],[Current Month Low]])-1</f>
        <v>2.6885971848806811E-3</v>
      </c>
      <c r="AH578" s="1">
        <f>(Table2[[#This Row],[Current Month High]]/Table2[[#This Row],[Close Price]])-1</f>
        <v>4.7318611987381631E-2</v>
      </c>
      <c r="AI578">
        <v>20.063091482649799</v>
      </c>
      <c r="AJ578">
        <v>23.973406335549399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-0.13</v>
      </c>
      <c r="AM578" t="s">
        <v>3218</v>
      </c>
      <c r="AN578">
        <v>-7.45</v>
      </c>
      <c r="AO578" t="s">
        <v>3218</v>
      </c>
      <c r="AP578">
        <v>-6.1661649087464E-2</v>
      </c>
      <c r="AQ578">
        <f>(Table2[[#This Row],[Sharpe Ratio]]-AVERAGE(Table2[Sharpe Ratio]))/_xlfn.STDEV.P(Table2[Sharpe Ratio])</f>
        <v>-1.4112471777726872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613</v>
      </c>
      <c r="AT578">
        <f>_xlfn.RANK.AVG(Table2[[#This Row],[6M Return vs Nifty Z-Score]],Table2[6M Return vs Nifty Z-Score])</f>
        <v>270</v>
      </c>
      <c r="AU578">
        <f>_xlfn.RANK.AVG(Table2[[#This Row],[Sharpe Ratio Z-Score]],Table2[Sharpe Ratio Z-Score])</f>
        <v>681</v>
      </c>
      <c r="AV578">
        <f>(Table2[[#This Row],[Rank 1Y]]+Table2[[#This Row],[Rank 6M]]+Table2[[#This Row],[Rank Sharpe]])/3</f>
        <v>521.33333333333337</v>
      </c>
    </row>
    <row r="579" spans="1:48" x14ac:dyDescent="0.3">
      <c r="A579" t="s">
        <v>1259</v>
      </c>
      <c r="B579" t="s">
        <v>1260</v>
      </c>
      <c r="C579" t="s">
        <v>3183</v>
      </c>
      <c r="D579" t="s">
        <v>97</v>
      </c>
      <c r="E579">
        <v>9580.2357093299997</v>
      </c>
      <c r="F579">
        <v>801.9</v>
      </c>
      <c r="G579">
        <v>-19.7125662831602</v>
      </c>
      <c r="H579">
        <f>(Table2[[#This Row],[1Y Return vs Nifty]]-AVERAGE(Table2[1Y Return vs Nifty]))/_xlfn.STDEV.P(Table2[1Y Return vs Nifty])</f>
        <v>-0.70876564992605884</v>
      </c>
      <c r="I579">
        <v>19.011408787396199</v>
      </c>
      <c r="J579">
        <f>(Table2[[#This Row],[1M Return vs Nifty]]-AVERAGE(Table2[1M Return vs Nifty]))/_xlfn.STDEV.P(Table2[1M Return vs Nifty])</f>
        <v>2.0962396388207916</v>
      </c>
      <c r="K579">
        <v>5.9295993623678998</v>
      </c>
      <c r="L579">
        <f>(Table2[[#This Row],[6M Return vs Nifty]]-AVERAGE(Table2[6M Return vs Nifty]))/_xlfn.STDEV.P(Table2[6M Return vs Nifty])</f>
        <v>-6.4904025610549754E-2</v>
      </c>
      <c r="M579">
        <v>8.0900259165319994</v>
      </c>
      <c r="N579">
        <f>(Table2[[#This Row],[1W Return vs Nifty]]-AVERAGE(Table2[1W Return vs Nifty]))/_xlfn.STDEV.P(Table2[1W Return vs Nifty])</f>
        <v>1.2011085426223844</v>
      </c>
      <c r="O579">
        <v>735.87</v>
      </c>
      <c r="P579">
        <v>704.81575578324998</v>
      </c>
      <c r="Q579">
        <v>698.460675494322</v>
      </c>
      <c r="R579">
        <v>79.272322936798503</v>
      </c>
      <c r="S579" s="1">
        <f>(Table2[[#This Row],[Close Price]]-Table2[[#This Row],[20D EMA]])/Table2[[#This Row],[20D EMA]]</f>
        <v>8.97305230543438E-2</v>
      </c>
      <c r="T579" s="1">
        <f>(Table2[[#This Row],[Close Price]]-Table2[[#This Row],[50D EMA]])/Table2[[#This Row],[50D EMA]]</f>
        <v>0.13774414578581873</v>
      </c>
      <c r="U579" s="1">
        <f>(Table2[[#This Row],[Close Price]]-Table2[[#This Row],[200D EMA]])/Table2[[#This Row],[200D EMA]]</f>
        <v>0.14809613215872289</v>
      </c>
      <c r="V579">
        <v>1.8485907157714501</v>
      </c>
      <c r="W579">
        <v>798</v>
      </c>
      <c r="X579">
        <v>831.15</v>
      </c>
      <c r="Y579">
        <v>777.25</v>
      </c>
      <c r="Z579">
        <v>831.15</v>
      </c>
      <c r="AA579">
        <v>777.25</v>
      </c>
      <c r="AB579">
        <v>831.15</v>
      </c>
      <c r="AC579" s="1">
        <f>(Table2[[#This Row],[Close Price]]/Table2[[#This Row],[Day Low]])-1</f>
        <v>4.8872180451127178E-3</v>
      </c>
      <c r="AD579" s="1">
        <f>(Table2[[#This Row],[Day High]]/Table2[[#This Row],[Close Price]])-1</f>
        <v>3.6475869809203143E-2</v>
      </c>
      <c r="AE579" s="1">
        <f>(Table2[[#This Row],[Close Price]]/Table2[[#This Row],[Current Week Low]])-1</f>
        <v>3.1714377613380584E-2</v>
      </c>
      <c r="AF579" s="1">
        <f>(Table2[[#This Row],[Current Week High]]/Table2[[#This Row],[Close Price]])-1</f>
        <v>3.6475869809203143E-2</v>
      </c>
      <c r="AG579" s="1">
        <f>(Table2[[#This Row],[Close Price]]/Table2[[#This Row],[Current Month Low]])-1</f>
        <v>3.1714377613380584E-2</v>
      </c>
      <c r="AH579" s="1">
        <f>(Table2[[#This Row],[Current Month High]]/Table2[[#This Row],[Close Price]])-1</f>
        <v>3.6475869809203143E-2</v>
      </c>
      <c r="AI579">
        <v>3.6475869809203099</v>
      </c>
      <c r="AJ579">
        <v>33.962579351820899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0.18</v>
      </c>
      <c r="AM579" t="s">
        <v>3217</v>
      </c>
      <c r="AN579">
        <v>17.309999999999999</v>
      </c>
      <c r="AO579" t="s">
        <v>3217</v>
      </c>
      <c r="AP579">
        <v>-6.7331219396045999E-2</v>
      </c>
      <c r="AQ579">
        <f>(Table2[[#This Row],[Sharpe Ratio]]-AVERAGE(Table2[Sharpe Ratio]))/_xlfn.STDEV.P(Table2[Sharpe Ratio])</f>
        <v>-1.4772376774996163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1.0464408284069509</v>
      </c>
      <c r="AS579">
        <f>_xlfn.RANK.AVG(Table2[[#This Row],[1Y Return vs Nifty Z-Score]],Table2[1Y Return vs Nifty Z-Score])</f>
        <v>568</v>
      </c>
      <c r="AT579">
        <f>_xlfn.RANK.AVG(Table2[[#This Row],[6M Return vs Nifty Z-Score]],Table2[6M Return vs Nifty Z-Score])</f>
        <v>311</v>
      </c>
      <c r="AU579">
        <f>_xlfn.RANK.AVG(Table2[[#This Row],[Sharpe Ratio Z-Score]],Table2[Sharpe Ratio Z-Score])</f>
        <v>687</v>
      </c>
      <c r="AV579">
        <f>(Table2[[#This Row],[Rank 1Y]]+Table2[[#This Row],[Rank 6M]]+Table2[[#This Row],[Rank Sharpe]])/3</f>
        <v>522</v>
      </c>
    </row>
    <row r="580" spans="1:48" x14ac:dyDescent="0.3">
      <c r="A580" t="s">
        <v>1045</v>
      </c>
      <c r="B580" t="s">
        <v>1046</v>
      </c>
      <c r="C580" t="s">
        <v>3171</v>
      </c>
      <c r="D580" t="s">
        <v>576</v>
      </c>
      <c r="E580">
        <v>13277.951970599999</v>
      </c>
      <c r="F580">
        <v>1677.7</v>
      </c>
      <c r="G580">
        <v>-4.1624391621452803</v>
      </c>
      <c r="H580">
        <f>(Table2[[#This Row],[1Y Return vs Nifty]]-AVERAGE(Table2[1Y Return vs Nifty]))/_xlfn.STDEV.P(Table2[1Y Return vs Nifty])</f>
        <v>-0.40519571666961834</v>
      </c>
      <c r="I580">
        <v>-1.3212106816615501</v>
      </c>
      <c r="J580">
        <f>(Table2[[#This Row],[1M Return vs Nifty]]-AVERAGE(Table2[1M Return vs Nifty]))/_xlfn.STDEV.P(Table2[1M Return vs Nifty])</f>
        <v>-5.6335781293264456E-2</v>
      </c>
      <c r="K580">
        <v>-1.8988199335210201</v>
      </c>
      <c r="L580">
        <f>(Table2[[#This Row],[6M Return vs Nifty]]-AVERAGE(Table2[6M Return vs Nifty]))/_xlfn.STDEV.P(Table2[6M Return vs Nifty])</f>
        <v>-0.30924459178468455</v>
      </c>
      <c r="M580">
        <v>-0.74173775907890005</v>
      </c>
      <c r="N580">
        <f>(Table2[[#This Row],[1W Return vs Nifty]]-AVERAGE(Table2[1W Return vs Nifty]))/_xlfn.STDEV.P(Table2[1W Return vs Nifty])</f>
        <v>-0.54094004584301836</v>
      </c>
      <c r="O580">
        <v>1668.57</v>
      </c>
      <c r="P580">
        <v>1695.4537869524099</v>
      </c>
      <c r="Q580">
        <v>1679.3260524787299</v>
      </c>
      <c r="R580">
        <v>61.374872521561301</v>
      </c>
      <c r="S580" s="1">
        <f>(Table2[[#This Row],[Close Price]]-Table2[[#This Row],[20D EMA]])/Table2[[#This Row],[20D EMA]]</f>
        <v>5.4717512600610764E-3</v>
      </c>
      <c r="T580" s="1">
        <f>(Table2[[#This Row],[Close Price]]-Table2[[#This Row],[50D EMA]])/Table2[[#This Row],[50D EMA]]</f>
        <v>-1.0471407176672411E-2</v>
      </c>
      <c r="U580" s="1">
        <f>(Table2[[#This Row],[Close Price]]-Table2[[#This Row],[200D EMA]])/Table2[[#This Row],[200D EMA]]</f>
        <v>-9.6827681338581769E-4</v>
      </c>
      <c r="V580">
        <v>0.44984202726391298</v>
      </c>
      <c r="W580">
        <v>1655</v>
      </c>
      <c r="X580">
        <v>1682.25</v>
      </c>
      <c r="Y580">
        <v>1648</v>
      </c>
      <c r="Z580">
        <v>1682.25</v>
      </c>
      <c r="AA580">
        <v>1648</v>
      </c>
      <c r="AB580">
        <v>1682.25</v>
      </c>
      <c r="AC580" s="1">
        <f>(Table2[[#This Row],[Close Price]]/Table2[[#This Row],[Day Low]])-1</f>
        <v>1.3716012084592277E-2</v>
      </c>
      <c r="AD580" s="1">
        <f>(Table2[[#This Row],[Day High]]/Table2[[#This Row],[Close Price]])-1</f>
        <v>2.712046253799727E-3</v>
      </c>
      <c r="AE580" s="1">
        <f>(Table2[[#This Row],[Close Price]]/Table2[[#This Row],[Current Week Low]])-1</f>
        <v>1.8021844660194297E-2</v>
      </c>
      <c r="AF580" s="1">
        <f>(Table2[[#This Row],[Current Week High]]/Table2[[#This Row],[Close Price]])-1</f>
        <v>2.712046253799727E-3</v>
      </c>
      <c r="AG580" s="1">
        <f>(Table2[[#This Row],[Close Price]]/Table2[[#This Row],[Current Month Low]])-1</f>
        <v>1.8021844660194297E-2</v>
      </c>
      <c r="AH580" s="1">
        <f>(Table2[[#This Row],[Current Month High]]/Table2[[#This Row],[Close Price]])-1</f>
        <v>2.712046253799727E-3</v>
      </c>
      <c r="AI580">
        <v>17.956130416641798</v>
      </c>
      <c r="AJ580">
        <v>28.362662586074901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-0.08</v>
      </c>
      <c r="AM580" t="s">
        <v>3218</v>
      </c>
      <c r="AN580">
        <v>1.1100000000000001</v>
      </c>
      <c r="AO580" t="s">
        <v>3217</v>
      </c>
      <c r="AP580">
        <v>-8.9914822916070003E-2</v>
      </c>
      <c r="AQ580">
        <f>(Table2[[#This Row],[Sharpe Ratio]]-AVERAGE(Table2[Sharpe Ratio]))/_xlfn.STDEV.P(Table2[Sharpe Ratio])</f>
        <v>-1.7400976828981476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449</v>
      </c>
      <c r="AT580">
        <f>_xlfn.RANK.AVG(Table2[[#This Row],[6M Return vs Nifty Z-Score]],Table2[6M Return vs Nifty Z-Score])</f>
        <v>413</v>
      </c>
      <c r="AU580">
        <f>_xlfn.RANK.AVG(Table2[[#This Row],[Sharpe Ratio Z-Score]],Table2[Sharpe Ratio Z-Score])</f>
        <v>705</v>
      </c>
      <c r="AV580">
        <f>(Table2[[#This Row],[Rank 1Y]]+Table2[[#This Row],[Rank 6M]]+Table2[[#This Row],[Rank Sharpe]])/3</f>
        <v>522.33333333333337</v>
      </c>
    </row>
    <row r="581" spans="1:48" x14ac:dyDescent="0.3">
      <c r="A581" t="s">
        <v>947</v>
      </c>
      <c r="B581" t="s">
        <v>948</v>
      </c>
      <c r="C581" t="s">
        <v>3171</v>
      </c>
      <c r="D581" t="s">
        <v>576</v>
      </c>
      <c r="E581">
        <v>16111.720123200001</v>
      </c>
      <c r="F581">
        <v>322.39999999999998</v>
      </c>
      <c r="G581">
        <v>-13.3100762472823</v>
      </c>
      <c r="H581">
        <f>(Table2[[#This Row],[1Y Return vs Nifty]]-AVERAGE(Table2[1Y Return vs Nifty]))/_xlfn.STDEV.P(Table2[1Y Return vs Nifty])</f>
        <v>-0.58377609468056935</v>
      </c>
      <c r="I581">
        <v>-10.3548374621628</v>
      </c>
      <c r="J581">
        <f>(Table2[[#This Row],[1M Return vs Nifty]]-AVERAGE(Table2[1M Return vs Nifty]))/_xlfn.STDEV.P(Table2[1M Return vs Nifty])</f>
        <v>-1.0127085197780126</v>
      </c>
      <c r="K581">
        <v>-1.6466045154109901</v>
      </c>
      <c r="L581">
        <f>(Table2[[#This Row],[6M Return vs Nifty]]-AVERAGE(Table2[6M Return vs Nifty]))/_xlfn.STDEV.P(Table2[6M Return vs Nifty])</f>
        <v>-0.30137244598748458</v>
      </c>
      <c r="M581">
        <v>0.117144649049403</v>
      </c>
      <c r="N581">
        <f>(Table2[[#This Row],[1W Return vs Nifty]]-AVERAGE(Table2[1W Return vs Nifty]))/_xlfn.STDEV.P(Table2[1W Return vs Nifty])</f>
        <v>-0.37152712429151613</v>
      </c>
      <c r="O581">
        <v>325.2</v>
      </c>
      <c r="P581">
        <v>334.48160148718301</v>
      </c>
      <c r="Q581">
        <v>329.02983683313698</v>
      </c>
      <c r="R581">
        <v>52.2444967889761</v>
      </c>
      <c r="S581" s="1">
        <f>(Table2[[#This Row],[Close Price]]-Table2[[#This Row],[20D EMA]])/Table2[[#This Row],[20D EMA]]</f>
        <v>-8.6100861008610446E-3</v>
      </c>
      <c r="T581" s="1">
        <f>(Table2[[#This Row],[Close Price]]-Table2[[#This Row],[50D EMA]])/Table2[[#This Row],[50D EMA]]</f>
        <v>-3.612037682630502E-2</v>
      </c>
      <c r="U581" s="1">
        <f>(Table2[[#This Row],[Close Price]]-Table2[[#This Row],[200D EMA]])/Table2[[#This Row],[200D EMA]]</f>
        <v>-2.0149652374836867E-2</v>
      </c>
      <c r="V581">
        <v>0.84169799746908402</v>
      </c>
      <c r="W581">
        <v>318.75</v>
      </c>
      <c r="X581">
        <v>327.7</v>
      </c>
      <c r="Y581">
        <v>314.3</v>
      </c>
      <c r="Z581">
        <v>327.7</v>
      </c>
      <c r="AA581">
        <v>314.3</v>
      </c>
      <c r="AB581">
        <v>327.7</v>
      </c>
      <c r="AC581" s="1">
        <f>(Table2[[#This Row],[Close Price]]/Table2[[#This Row],[Day Low]])-1</f>
        <v>1.1450980392156751E-2</v>
      </c>
      <c r="AD581" s="1">
        <f>(Table2[[#This Row],[Day High]]/Table2[[#This Row],[Close Price]])-1</f>
        <v>1.6439205955335101E-2</v>
      </c>
      <c r="AE581" s="1">
        <f>(Table2[[#This Row],[Close Price]]/Table2[[#This Row],[Current Week Low]])-1</f>
        <v>2.5771555838370874E-2</v>
      </c>
      <c r="AF581" s="1">
        <f>(Table2[[#This Row],[Current Week High]]/Table2[[#This Row],[Close Price]])-1</f>
        <v>1.6439205955335101E-2</v>
      </c>
      <c r="AG581" s="1">
        <f>(Table2[[#This Row],[Close Price]]/Table2[[#This Row],[Current Month Low]])-1</f>
        <v>2.5771555838370874E-2</v>
      </c>
      <c r="AH581" s="1">
        <f>(Table2[[#This Row],[Current Month High]]/Table2[[#This Row],[Close Price]])-1</f>
        <v>1.6439205955335101E-2</v>
      </c>
      <c r="AI581">
        <v>24.581265508684801</v>
      </c>
      <c r="AJ581">
        <v>12.628820960698601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-0.02</v>
      </c>
      <c r="AM581" t="s">
        <v>3218</v>
      </c>
      <c r="AN581">
        <v>1.66</v>
      </c>
      <c r="AO581" t="s">
        <v>3217</v>
      </c>
      <c r="AP581">
        <v>-3.3648662941916999E-2</v>
      </c>
      <c r="AQ581">
        <f>(Table2[[#This Row],[Sharpe Ratio]]-AVERAGE(Table2[Sharpe Ratio]))/_xlfn.STDEV.P(Table2[Sharpe Ratio])</f>
        <v>-1.0851923175322236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521</v>
      </c>
      <c r="AT581">
        <f>_xlfn.RANK.AVG(Table2[[#This Row],[6M Return vs Nifty Z-Score]],Table2[6M Return vs Nifty Z-Score])</f>
        <v>411</v>
      </c>
      <c r="AU581">
        <f>_xlfn.RANK.AVG(Table2[[#This Row],[Sharpe Ratio Z-Score]],Table2[Sharpe Ratio Z-Score])</f>
        <v>636</v>
      </c>
      <c r="AV581">
        <f>(Table2[[#This Row],[Rank 1Y]]+Table2[[#This Row],[Rank 6M]]+Table2[[#This Row],[Rank Sharpe]])/3</f>
        <v>522.66666666666663</v>
      </c>
    </row>
    <row r="582" spans="1:48" x14ac:dyDescent="0.3">
      <c r="A582" t="s">
        <v>1511</v>
      </c>
      <c r="B582" t="s">
        <v>1512</v>
      </c>
      <c r="C582" t="s">
        <v>3183</v>
      </c>
      <c r="D582" t="s">
        <v>259</v>
      </c>
      <c r="E582">
        <v>6953.9491243880002</v>
      </c>
      <c r="F582">
        <v>180.74</v>
      </c>
      <c r="G582">
        <v>-39.144800837081299</v>
      </c>
      <c r="H582">
        <f>(Table2[[#This Row],[1Y Return vs Nifty]]-AVERAGE(Table2[1Y Return vs Nifty]))/_xlfn.STDEV.P(Table2[1Y Return vs Nifty])</f>
        <v>-1.088122172265042</v>
      </c>
      <c r="I582">
        <v>-15.5710585254582</v>
      </c>
      <c r="J582">
        <f>(Table2[[#This Row],[1M Return vs Nifty]]-AVERAGE(Table2[1M Return vs Nifty]))/_xlfn.STDEV.P(Table2[1M Return vs Nifty])</f>
        <v>-1.5649398377259123</v>
      </c>
      <c r="K582">
        <v>-19.693124456476099</v>
      </c>
      <c r="L582">
        <f>(Table2[[#This Row],[6M Return vs Nifty]]-AVERAGE(Table2[6M Return vs Nifty]))/_xlfn.STDEV.P(Table2[6M Return vs Nifty])</f>
        <v>-0.86464029524388575</v>
      </c>
      <c r="M582">
        <v>1.69443881540926</v>
      </c>
      <c r="N582">
        <f>(Table2[[#This Row],[1W Return vs Nifty]]-AVERAGE(Table2[1W Return vs Nifty]))/_xlfn.STDEV.P(Table2[1W Return vs Nifty])</f>
        <v>-6.0408849728780925E-2</v>
      </c>
      <c r="O582">
        <v>179.64</v>
      </c>
      <c r="P582">
        <v>192.166693375698</v>
      </c>
      <c r="Q582">
        <v>200.700414655392</v>
      </c>
      <c r="R582">
        <v>56.249124202790298</v>
      </c>
      <c r="S582" s="1">
        <f>(Table2[[#This Row],[Close Price]]-Table2[[#This Row],[20D EMA]])/Table2[[#This Row],[20D EMA]]</f>
        <v>6.1233578267647672E-3</v>
      </c>
      <c r="T582" s="1">
        <f>(Table2[[#This Row],[Close Price]]-Table2[[#This Row],[50D EMA]])/Table2[[#This Row],[50D EMA]]</f>
        <v>-5.9462403057319028E-2</v>
      </c>
      <c r="U582" s="1">
        <f>(Table2[[#This Row],[Close Price]]-Table2[[#This Row],[200D EMA]])/Table2[[#This Row],[200D EMA]]</f>
        <v>-9.9453778855736572E-2</v>
      </c>
      <c r="V582">
        <v>1.0612028348446401</v>
      </c>
      <c r="W582">
        <v>179</v>
      </c>
      <c r="X582">
        <v>185.65</v>
      </c>
      <c r="Y582">
        <v>176.84</v>
      </c>
      <c r="Z582">
        <v>185.65</v>
      </c>
      <c r="AA582">
        <v>176.84</v>
      </c>
      <c r="AB582">
        <v>185.65</v>
      </c>
      <c r="AC582" s="1">
        <f>(Table2[[#This Row],[Close Price]]/Table2[[#This Row],[Day Low]])-1</f>
        <v>9.7206703910615033E-3</v>
      </c>
      <c r="AD582" s="1">
        <f>(Table2[[#This Row],[Day High]]/Table2[[#This Row],[Close Price]])-1</f>
        <v>2.7166094943012142E-2</v>
      </c>
      <c r="AE582" s="1">
        <f>(Table2[[#This Row],[Close Price]]/Table2[[#This Row],[Current Week Low]])-1</f>
        <v>2.205383397421401E-2</v>
      </c>
      <c r="AF582" s="1">
        <f>(Table2[[#This Row],[Current Week High]]/Table2[[#This Row],[Close Price]])-1</f>
        <v>2.7166094943012142E-2</v>
      </c>
      <c r="AG582" s="1">
        <f>(Table2[[#This Row],[Close Price]]/Table2[[#This Row],[Current Month Low]])-1</f>
        <v>2.205383397421401E-2</v>
      </c>
      <c r="AH582" s="1">
        <f>(Table2[[#This Row],[Current Month High]]/Table2[[#This Row],[Close Price]])-1</f>
        <v>2.7166094943012142E-2</v>
      </c>
      <c r="AI582">
        <v>44.959610490206899</v>
      </c>
      <c r="AJ582">
        <v>17.462793267043601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-0.09</v>
      </c>
      <c r="AM582" t="s">
        <v>3218</v>
      </c>
      <c r="AN582">
        <v>9.14</v>
      </c>
      <c r="AO582" t="s">
        <v>3217</v>
      </c>
      <c r="AP582">
        <v>9.2449958442661004E-2</v>
      </c>
      <c r="AQ582">
        <f>(Table2[[#This Row],[Sharpe Ratio]]-AVERAGE(Table2[Sharpe Ratio]))/_xlfn.STDEV.P(Table2[Sharpe Ratio])</f>
        <v>0.38252226878293238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686</v>
      </c>
      <c r="AT582">
        <f>_xlfn.RANK.AVG(Table2[[#This Row],[6M Return vs Nifty Z-Score]],Table2[6M Return vs Nifty Z-Score])</f>
        <v>632</v>
      </c>
      <c r="AU582">
        <f>_xlfn.RANK.AVG(Table2[[#This Row],[Sharpe Ratio Z-Score]],Table2[Sharpe Ratio Z-Score])</f>
        <v>252</v>
      </c>
      <c r="AV582">
        <f>(Table2[[#This Row],[Rank 1Y]]+Table2[[#This Row],[Rank 6M]]+Table2[[#This Row],[Rank Sharpe]])/3</f>
        <v>523.33333333333337</v>
      </c>
    </row>
    <row r="583" spans="1:48" x14ac:dyDescent="0.3">
      <c r="A583" t="s">
        <v>1221</v>
      </c>
      <c r="B583" t="s">
        <v>1222</v>
      </c>
      <c r="C583" t="s">
        <v>3185</v>
      </c>
      <c r="D583" t="s">
        <v>377</v>
      </c>
      <c r="E583">
        <v>9902.5077588450004</v>
      </c>
      <c r="F583">
        <v>637.15</v>
      </c>
      <c r="G583">
        <v>-31.125430265292501</v>
      </c>
      <c r="H583">
        <f>(Table2[[#This Row],[1Y Return vs Nifty]]-AVERAGE(Table2[1Y Return vs Nifty]))/_xlfn.STDEV.P(Table2[1Y Return vs Nifty])</f>
        <v>-0.93156783863862358</v>
      </c>
      <c r="I583">
        <v>3.1501444640082199</v>
      </c>
      <c r="J583">
        <f>(Table2[[#This Row],[1M Return vs Nifty]]-AVERAGE(Table2[1M Return vs Nifty]))/_xlfn.STDEV.P(Table2[1M Return vs Nifty])</f>
        <v>0.41703801079567432</v>
      </c>
      <c r="K583">
        <v>-9.0136387063509904</v>
      </c>
      <c r="L583">
        <f>(Table2[[#This Row],[6M Return vs Nifty]]-AVERAGE(Table2[6M Return vs Nifty]))/_xlfn.STDEV.P(Table2[6M Return vs Nifty])</f>
        <v>-0.53131226361884087</v>
      </c>
      <c r="M583">
        <v>10.4482804285119</v>
      </c>
      <c r="N583">
        <f>(Table2[[#This Row],[1W Return vs Nifty]]-AVERAGE(Table2[1W Return vs Nifty]))/_xlfn.STDEV.P(Table2[1W Return vs Nifty])</f>
        <v>1.6662697601016991</v>
      </c>
      <c r="O583">
        <v>607.55999999999995</v>
      </c>
      <c r="P583">
        <v>621.74056757208302</v>
      </c>
      <c r="Q583">
        <v>652.09275459620096</v>
      </c>
      <c r="R583">
        <v>66.282713968684604</v>
      </c>
      <c r="S583" s="1">
        <f>(Table2[[#This Row],[Close Price]]-Table2[[#This Row],[20D EMA]])/Table2[[#This Row],[20D EMA]]</f>
        <v>4.8703008756336881E-2</v>
      </c>
      <c r="T583" s="1">
        <f>(Table2[[#This Row],[Close Price]]-Table2[[#This Row],[50D EMA]])/Table2[[#This Row],[50D EMA]]</f>
        <v>2.4784344518633046E-2</v>
      </c>
      <c r="U583" s="1">
        <f>(Table2[[#This Row],[Close Price]]-Table2[[#This Row],[200D EMA]])/Table2[[#This Row],[200D EMA]]</f>
        <v>-2.2915075333805955E-2</v>
      </c>
      <c r="V583">
        <v>1.1870248110348001</v>
      </c>
      <c r="W583">
        <v>635</v>
      </c>
      <c r="X583">
        <v>663.65</v>
      </c>
      <c r="Y583">
        <v>631.54999999999995</v>
      </c>
      <c r="Z583">
        <v>663.65</v>
      </c>
      <c r="AA583">
        <v>631.54999999999995</v>
      </c>
      <c r="AB583">
        <v>663.65</v>
      </c>
      <c r="AC583" s="1">
        <f>(Table2[[#This Row],[Close Price]]/Table2[[#This Row],[Day Low]])-1</f>
        <v>3.3858267716535551E-3</v>
      </c>
      <c r="AD583" s="1">
        <f>(Table2[[#This Row],[Day High]]/Table2[[#This Row],[Close Price]])-1</f>
        <v>4.1591461979125777E-2</v>
      </c>
      <c r="AE583" s="1">
        <f>(Table2[[#This Row],[Close Price]]/Table2[[#This Row],[Current Week Low]])-1</f>
        <v>8.8670730741826631E-3</v>
      </c>
      <c r="AF583" s="1">
        <f>(Table2[[#This Row],[Current Week High]]/Table2[[#This Row],[Close Price]])-1</f>
        <v>4.1591461979125777E-2</v>
      </c>
      <c r="AG583" s="1">
        <f>(Table2[[#This Row],[Close Price]]/Table2[[#This Row],[Current Month Low]])-1</f>
        <v>8.8670730741826631E-3</v>
      </c>
      <c r="AH583" s="1">
        <f>(Table2[[#This Row],[Current Month High]]/Table2[[#This Row],[Close Price]])-1</f>
        <v>4.1591461979125777E-2</v>
      </c>
      <c r="AI583">
        <v>27.897669308640001</v>
      </c>
      <c r="AJ583">
        <v>21.593511450381602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0.04</v>
      </c>
      <c r="AM583" t="s">
        <v>3217</v>
      </c>
      <c r="AN583">
        <v>16.91</v>
      </c>
      <c r="AO583" t="s">
        <v>3217</v>
      </c>
      <c r="AP583">
        <v>3.9473758296180002E-2</v>
      </c>
      <c r="AQ583">
        <f>(Table2[[#This Row],[Sharpe Ratio]]-AVERAGE(Table2[Sharpe Ratio]))/_xlfn.STDEV.P(Table2[Sharpe Ratio])</f>
        <v>-0.23408987835074485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645</v>
      </c>
      <c r="AT583">
        <f>_xlfn.RANK.AVG(Table2[[#This Row],[6M Return vs Nifty Z-Score]],Table2[6M Return vs Nifty Z-Score])</f>
        <v>514</v>
      </c>
      <c r="AU583">
        <f>_xlfn.RANK.AVG(Table2[[#This Row],[Sharpe Ratio Z-Score]],Table2[Sharpe Ratio Z-Score])</f>
        <v>412</v>
      </c>
      <c r="AV583">
        <f>(Table2[[#This Row],[Rank 1Y]]+Table2[[#This Row],[Rank 6M]]+Table2[[#This Row],[Rank Sharpe]])/3</f>
        <v>523.66666666666663</v>
      </c>
    </row>
    <row r="584" spans="1:48" x14ac:dyDescent="0.3">
      <c r="A584" t="s">
        <v>1398</v>
      </c>
      <c r="B584" t="s">
        <v>1399</v>
      </c>
      <c r="C584" t="s">
        <v>3185</v>
      </c>
      <c r="D584" t="s">
        <v>466</v>
      </c>
      <c r="E584">
        <v>8030.3852634599998</v>
      </c>
      <c r="F584">
        <v>507.9</v>
      </c>
      <c r="G584">
        <v>-15.0878432261719</v>
      </c>
      <c r="H584">
        <f>(Table2[[#This Row],[1Y Return vs Nifty]]-AVERAGE(Table2[1Y Return vs Nifty]))/_xlfn.STDEV.P(Table2[1Y Return vs Nifty])</f>
        <v>-0.61848170183909112</v>
      </c>
      <c r="I584">
        <v>0.98139723232270204</v>
      </c>
      <c r="J584">
        <f>(Table2[[#This Row],[1M Return vs Nifty]]-AVERAGE(Table2[1M Return vs Nifty]))/_xlfn.STDEV.P(Table2[1M Return vs Nifty])</f>
        <v>0.18743690157947002</v>
      </c>
      <c r="K584">
        <v>-1.4443901102498999</v>
      </c>
      <c r="L584">
        <f>(Table2[[#This Row],[6M Return vs Nifty]]-AVERAGE(Table2[6M Return vs Nifty]))/_xlfn.STDEV.P(Table2[6M Return vs Nifty])</f>
        <v>-0.29506093144308942</v>
      </c>
      <c r="M584">
        <v>-1.54770307920765</v>
      </c>
      <c r="N584">
        <f>(Table2[[#This Row],[1W Return vs Nifty]]-AVERAGE(Table2[1W Return vs Nifty]))/_xlfn.STDEV.P(Table2[1W Return vs Nifty])</f>
        <v>-0.69991517242612833</v>
      </c>
      <c r="O584">
        <v>491.33</v>
      </c>
      <c r="P584">
        <v>490.94489937971701</v>
      </c>
      <c r="Q584">
        <v>493.48478965061702</v>
      </c>
      <c r="R584">
        <v>70.7395104344196</v>
      </c>
      <c r="S584" s="1">
        <f>(Table2[[#This Row],[Close Price]]-Table2[[#This Row],[20D EMA]])/Table2[[#This Row],[20D EMA]]</f>
        <v>3.3724787820812882E-2</v>
      </c>
      <c r="T584" s="1">
        <f>(Table2[[#This Row],[Close Price]]-Table2[[#This Row],[50D EMA]])/Table2[[#This Row],[50D EMA]]</f>
        <v>3.4535648790128666E-2</v>
      </c>
      <c r="U584" s="1">
        <f>(Table2[[#This Row],[Close Price]]-Table2[[#This Row],[200D EMA]])/Table2[[#This Row],[200D EMA]]</f>
        <v>2.92110530085209E-2</v>
      </c>
      <c r="V584">
        <v>0.48485378277046398</v>
      </c>
      <c r="W584">
        <v>491.1</v>
      </c>
      <c r="X584">
        <v>512</v>
      </c>
      <c r="Y584">
        <v>491.1</v>
      </c>
      <c r="Z584">
        <v>512</v>
      </c>
      <c r="AA584">
        <v>491.1</v>
      </c>
      <c r="AB584">
        <v>512</v>
      </c>
      <c r="AC584" s="1">
        <f>(Table2[[#This Row],[Close Price]]/Table2[[#This Row],[Day Low]])-1</f>
        <v>3.420891875381793E-2</v>
      </c>
      <c r="AD584" s="1">
        <f>(Table2[[#This Row],[Day High]]/Table2[[#This Row],[Close Price]])-1</f>
        <v>8.0724552077180434E-3</v>
      </c>
      <c r="AE584" s="1">
        <f>(Table2[[#This Row],[Close Price]]/Table2[[#This Row],[Current Week Low]])-1</f>
        <v>3.420891875381793E-2</v>
      </c>
      <c r="AF584" s="1">
        <f>(Table2[[#This Row],[Current Week High]]/Table2[[#This Row],[Close Price]])-1</f>
        <v>8.0724552077180434E-3</v>
      </c>
      <c r="AG584" s="1">
        <f>(Table2[[#This Row],[Close Price]]/Table2[[#This Row],[Current Month Low]])-1</f>
        <v>3.420891875381793E-2</v>
      </c>
      <c r="AH584" s="1">
        <f>(Table2[[#This Row],[Current Month High]]/Table2[[#This Row],[Close Price]])-1</f>
        <v>8.0724552077180434E-3</v>
      </c>
      <c r="AI584">
        <v>24.808033077377399</v>
      </c>
      <c r="AJ584">
        <v>26.0923535253227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0.11</v>
      </c>
      <c r="AM584" t="s">
        <v>3217</v>
      </c>
      <c r="AN584">
        <v>6.97</v>
      </c>
      <c r="AO584" t="s">
        <v>3217</v>
      </c>
      <c r="AP584">
        <v>-2.9879761134551E-2</v>
      </c>
      <c r="AQ584">
        <f>(Table2[[#This Row],[Sharpe Ratio]]-AVERAGE(Table2[Sharpe Ratio]))/_xlfn.STDEV.P(Table2[Sharpe Ratio])</f>
        <v>-1.0413244933139869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536</v>
      </c>
      <c r="AT584">
        <f>_xlfn.RANK.AVG(Table2[[#This Row],[6M Return vs Nifty Z-Score]],Table2[6M Return vs Nifty Z-Score])</f>
        <v>407</v>
      </c>
      <c r="AU584">
        <f>_xlfn.RANK.AVG(Table2[[#This Row],[Sharpe Ratio Z-Score]],Table2[Sharpe Ratio Z-Score])</f>
        <v>629</v>
      </c>
      <c r="AV584">
        <f>(Table2[[#This Row],[Rank 1Y]]+Table2[[#This Row],[Rank 6M]]+Table2[[#This Row],[Rank Sharpe]])/3</f>
        <v>524</v>
      </c>
    </row>
    <row r="585" spans="1:48" x14ac:dyDescent="0.3">
      <c r="A585" t="s">
        <v>1515</v>
      </c>
      <c r="B585" t="s">
        <v>1516</v>
      </c>
      <c r="C585" t="s">
        <v>3179</v>
      </c>
      <c r="D585" t="s">
        <v>149</v>
      </c>
      <c r="E585">
        <v>6897.8588</v>
      </c>
      <c r="F585">
        <v>368.2</v>
      </c>
      <c r="G585">
        <v>-23.8638097929969</v>
      </c>
      <c r="H585">
        <f>(Table2[[#This Row],[1Y Return vs Nifty]]-AVERAGE(Table2[1Y Return vs Nifty]))/_xlfn.STDEV.P(Table2[1Y Return vs Nifty])</f>
        <v>-0.789806319587807</v>
      </c>
      <c r="I585">
        <v>1.2830706655150801</v>
      </c>
      <c r="J585">
        <f>(Table2[[#This Row],[1M Return vs Nifty]]-AVERAGE(Table2[1M Return vs Nifty]))/_xlfn.STDEV.P(Table2[1M Return vs Nifty])</f>
        <v>0.2193744892660715</v>
      </c>
      <c r="K585">
        <v>-23.397782035137499</v>
      </c>
      <c r="L585">
        <f>(Table2[[#This Row],[6M Return vs Nifty]]-AVERAGE(Table2[6M Return vs Nifty]))/_xlfn.STDEV.P(Table2[6M Return vs Nifty])</f>
        <v>-0.98027004066730583</v>
      </c>
      <c r="M585">
        <v>8.2549086570891905</v>
      </c>
      <c r="N585">
        <f>(Table2[[#This Row],[1W Return vs Nifty]]-AVERAGE(Table2[1W Return vs Nifty]))/_xlfn.STDEV.P(Table2[1W Return vs Nifty])</f>
        <v>1.2336313496176807</v>
      </c>
      <c r="O585">
        <v>336.14</v>
      </c>
      <c r="P585">
        <v>352.68563439388902</v>
      </c>
      <c r="Q585">
        <v>392.70162065734797</v>
      </c>
      <c r="R585">
        <v>81.274044392110994</v>
      </c>
      <c r="S585" s="1">
        <f>(Table2[[#This Row],[Close Price]]-Table2[[#This Row],[20D EMA]])/Table2[[#This Row],[20D EMA]]</f>
        <v>9.5376926280716381E-2</v>
      </c>
      <c r="T585" s="1">
        <f>(Table2[[#This Row],[Close Price]]-Table2[[#This Row],[50D EMA]])/Table2[[#This Row],[50D EMA]]</f>
        <v>4.3989218990371753E-2</v>
      </c>
      <c r="U585" s="1">
        <f>(Table2[[#This Row],[Close Price]]-Table2[[#This Row],[200D EMA]])/Table2[[#This Row],[200D EMA]]</f>
        <v>-6.2392461269536972E-2</v>
      </c>
      <c r="V585">
        <v>1.2311446716354799</v>
      </c>
      <c r="W585">
        <v>347.3</v>
      </c>
      <c r="X585">
        <v>371.3</v>
      </c>
      <c r="Y585">
        <v>342.45</v>
      </c>
      <c r="Z585">
        <v>371.3</v>
      </c>
      <c r="AA585">
        <v>342.45</v>
      </c>
      <c r="AB585">
        <v>371.3</v>
      </c>
      <c r="AC585" s="1">
        <f>(Table2[[#This Row],[Close Price]]/Table2[[#This Row],[Day Low]])-1</f>
        <v>6.0178520011517245E-2</v>
      </c>
      <c r="AD585" s="1">
        <f>(Table2[[#This Row],[Day High]]/Table2[[#This Row],[Close Price]])-1</f>
        <v>8.4193373166758789E-3</v>
      </c>
      <c r="AE585" s="1">
        <f>(Table2[[#This Row],[Close Price]]/Table2[[#This Row],[Current Week Low]])-1</f>
        <v>7.5193458899109444E-2</v>
      </c>
      <c r="AF585" s="1">
        <f>(Table2[[#This Row],[Current Week High]]/Table2[[#This Row],[Close Price]])-1</f>
        <v>8.4193373166758789E-3</v>
      </c>
      <c r="AG585" s="1">
        <f>(Table2[[#This Row],[Close Price]]/Table2[[#This Row],[Current Month Low]])-1</f>
        <v>7.5193458899109444E-2</v>
      </c>
      <c r="AH585" s="1">
        <f>(Table2[[#This Row],[Current Month High]]/Table2[[#This Row],[Close Price]])-1</f>
        <v>8.4193373166758789E-3</v>
      </c>
      <c r="AI585">
        <v>48.696360673546899</v>
      </c>
      <c r="AJ585">
        <v>20.800524934383201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-7.0000000000000007E-2</v>
      </c>
      <c r="AM585" t="s">
        <v>3218</v>
      </c>
      <c r="AN585">
        <v>20.170000000000002</v>
      </c>
      <c r="AO585" t="s">
        <v>3217</v>
      </c>
      <c r="AP585">
        <v>7.0705336322689993E-2</v>
      </c>
      <c r="AQ585">
        <f>(Table2[[#This Row],[Sharpe Ratio]]-AVERAGE(Table2[Sharpe Ratio]))/_xlfn.STDEV.P(Table2[Sharpe Ratio])</f>
        <v>0.1294275187455155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589</v>
      </c>
      <c r="AT585">
        <f>_xlfn.RANK.AVG(Table2[[#This Row],[6M Return vs Nifty Z-Score]],Table2[6M Return vs Nifty Z-Score])</f>
        <v>667</v>
      </c>
      <c r="AU585">
        <f>_xlfn.RANK.AVG(Table2[[#This Row],[Sharpe Ratio Z-Score]],Table2[Sharpe Ratio Z-Score])</f>
        <v>320</v>
      </c>
      <c r="AV585">
        <f>(Table2[[#This Row],[Rank 1Y]]+Table2[[#This Row],[Rank 6M]]+Table2[[#This Row],[Rank Sharpe]])/3</f>
        <v>525.33333333333337</v>
      </c>
    </row>
    <row r="586" spans="1:48" x14ac:dyDescent="0.3">
      <c r="A586" t="s">
        <v>923</v>
      </c>
      <c r="B586" t="s">
        <v>924</v>
      </c>
      <c r="C586" t="s">
        <v>3170</v>
      </c>
      <c r="D586" t="s">
        <v>21</v>
      </c>
      <c r="E586">
        <v>16636.151627589999</v>
      </c>
      <c r="F586">
        <v>601.45000000000005</v>
      </c>
      <c r="G586">
        <v>-25.975216874321699</v>
      </c>
      <c r="H586">
        <f>(Table2[[#This Row],[1Y Return vs Nifty]]-AVERAGE(Table2[1Y Return vs Nifty]))/_xlfn.STDEV.P(Table2[1Y Return vs Nifty])</f>
        <v>-0.83102525636992064</v>
      </c>
      <c r="I586">
        <v>7.1940976225398803</v>
      </c>
      <c r="J586">
        <f>(Table2[[#This Row],[1M Return vs Nifty]]-AVERAGE(Table2[1M Return vs Nifty]))/_xlfn.STDEV.P(Table2[1M Return vs Nifty])</f>
        <v>0.84516357437074741</v>
      </c>
      <c r="K586">
        <v>-7.0773493890213999</v>
      </c>
      <c r="L586">
        <f>(Table2[[#This Row],[6M Return vs Nifty]]-AVERAGE(Table2[6M Return vs Nifty]))/_xlfn.STDEV.P(Table2[6M Return vs Nifty])</f>
        <v>-0.47087681551737087</v>
      </c>
      <c r="M586">
        <v>3.5004545565416798</v>
      </c>
      <c r="N586">
        <f>(Table2[[#This Row],[1W Return vs Nifty]]-AVERAGE(Table2[1W Return vs Nifty]))/_xlfn.STDEV.P(Table2[1W Return vs Nifty])</f>
        <v>0.29582432046736423</v>
      </c>
      <c r="O586">
        <v>579.13</v>
      </c>
      <c r="P586">
        <v>587.75963248315998</v>
      </c>
      <c r="Q586">
        <v>621.04697449149398</v>
      </c>
      <c r="R586">
        <v>68.023013680532998</v>
      </c>
      <c r="S586" s="1">
        <f>(Table2[[#This Row],[Close Price]]-Table2[[#This Row],[20D EMA]])/Table2[[#This Row],[20D EMA]]</f>
        <v>3.8540569474902094E-2</v>
      </c>
      <c r="T586" s="1">
        <f>(Table2[[#This Row],[Close Price]]-Table2[[#This Row],[50D EMA]])/Table2[[#This Row],[50D EMA]]</f>
        <v>2.3292459638647123E-2</v>
      </c>
      <c r="U586" s="1">
        <f>(Table2[[#This Row],[Close Price]]-Table2[[#This Row],[200D EMA]])/Table2[[#This Row],[200D EMA]]</f>
        <v>-3.1554737880399003E-2</v>
      </c>
      <c r="V586">
        <v>0.730026997506112</v>
      </c>
      <c r="W586">
        <v>595</v>
      </c>
      <c r="X586">
        <v>608</v>
      </c>
      <c r="Y586">
        <v>585.1</v>
      </c>
      <c r="Z586">
        <v>608</v>
      </c>
      <c r="AA586">
        <v>585.1</v>
      </c>
      <c r="AB586">
        <v>608</v>
      </c>
      <c r="AC586" s="1">
        <f>(Table2[[#This Row],[Close Price]]/Table2[[#This Row],[Day Low]])-1</f>
        <v>1.0840336134453787E-2</v>
      </c>
      <c r="AD586" s="1">
        <f>(Table2[[#This Row],[Day High]]/Table2[[#This Row],[Close Price]])-1</f>
        <v>1.0890348324881449E-2</v>
      </c>
      <c r="AE586" s="1">
        <f>(Table2[[#This Row],[Close Price]]/Table2[[#This Row],[Current Week Low]])-1</f>
        <v>2.7943941206631351E-2</v>
      </c>
      <c r="AF586" s="1">
        <f>(Table2[[#This Row],[Current Week High]]/Table2[[#This Row],[Close Price]])-1</f>
        <v>1.0890348324881449E-2</v>
      </c>
      <c r="AG586" s="1">
        <f>(Table2[[#This Row],[Close Price]]/Table2[[#This Row],[Current Month Low]])-1</f>
        <v>2.7943941206631351E-2</v>
      </c>
      <c r="AH586" s="1">
        <f>(Table2[[#This Row],[Current Month High]]/Table2[[#This Row],[Close Price]])-1</f>
        <v>1.0890348324881449E-2</v>
      </c>
      <c r="AI586">
        <v>43.295369523651097</v>
      </c>
      <c r="AJ586">
        <v>12.148051463732999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-7.0000000000000007E-2</v>
      </c>
      <c r="AM586" t="s">
        <v>3218</v>
      </c>
      <c r="AN586">
        <v>9.3699999999999992</v>
      </c>
      <c r="AO586" t="s">
        <v>3217</v>
      </c>
      <c r="AP586">
        <v>1.3181634658598999E-2</v>
      </c>
      <c r="AQ586">
        <f>(Table2[[#This Row],[Sharpe Ratio]]-AVERAGE(Table2[Sharpe Ratio]))/_xlfn.STDEV.P(Table2[Sharpe Ratio])</f>
        <v>-0.54011490022936348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608</v>
      </c>
      <c r="AT586">
        <f>_xlfn.RANK.AVG(Table2[[#This Row],[6M Return vs Nifty Z-Score]],Table2[6M Return vs Nifty Z-Score])</f>
        <v>488</v>
      </c>
      <c r="AU586">
        <f>_xlfn.RANK.AVG(Table2[[#This Row],[Sharpe Ratio Z-Score]],Table2[Sharpe Ratio Z-Score])</f>
        <v>482</v>
      </c>
      <c r="AV586">
        <f>(Table2[[#This Row],[Rank 1Y]]+Table2[[#This Row],[Rank 6M]]+Table2[[#This Row],[Rank Sharpe]])/3</f>
        <v>526</v>
      </c>
    </row>
    <row r="587" spans="1:48" x14ac:dyDescent="0.3">
      <c r="A587" t="s">
        <v>1400</v>
      </c>
      <c r="B587" t="s">
        <v>1401</v>
      </c>
      <c r="C587" t="s">
        <v>3176</v>
      </c>
      <c r="D587" t="s">
        <v>217</v>
      </c>
      <c r="E587">
        <v>8002.9516320000002</v>
      </c>
      <c r="F587">
        <v>516.75</v>
      </c>
      <c r="G587">
        <v>-29.844179282835398</v>
      </c>
      <c r="H587">
        <f>(Table2[[#This Row],[1Y Return vs Nifty]]-AVERAGE(Table2[1Y Return vs Nifty]))/_xlfn.STDEV.P(Table2[1Y Return vs Nifty])</f>
        <v>-0.90655522798905441</v>
      </c>
      <c r="I587">
        <v>-2.75937585854909</v>
      </c>
      <c r="J587">
        <f>(Table2[[#This Row],[1M Return vs Nifty]]-AVERAGE(Table2[1M Return vs Nifty]))/_xlfn.STDEV.P(Table2[1M Return vs Nifty])</f>
        <v>-0.20859156980803198</v>
      </c>
      <c r="K587">
        <v>-12.8276822472305</v>
      </c>
      <c r="L587">
        <f>(Table2[[#This Row],[6M Return vs Nifty]]-AVERAGE(Table2[6M Return vs Nifty]))/_xlfn.STDEV.P(Table2[6M Return vs Nifty])</f>
        <v>-0.65035616290010456</v>
      </c>
      <c r="M587">
        <v>-0.75551225839726199</v>
      </c>
      <c r="N587">
        <f>(Table2[[#This Row],[1W Return vs Nifty]]-AVERAGE(Table2[1W Return vs Nifty]))/_xlfn.STDEV.P(Table2[1W Return vs Nifty])</f>
        <v>-0.54365703963675349</v>
      </c>
      <c r="O587">
        <v>519.29999999999995</v>
      </c>
      <c r="P587">
        <v>537.49532084856105</v>
      </c>
      <c r="Q587">
        <v>545.797378757518</v>
      </c>
      <c r="R587">
        <v>59.446684842905597</v>
      </c>
      <c r="S587" s="1">
        <f>(Table2[[#This Row],[Close Price]]-Table2[[#This Row],[20D EMA]])/Table2[[#This Row],[20D EMA]]</f>
        <v>-4.9104563835932116E-3</v>
      </c>
      <c r="T587" s="1">
        <f>(Table2[[#This Row],[Close Price]]-Table2[[#This Row],[50D EMA]])/Table2[[#This Row],[50D EMA]]</f>
        <v>-3.8596281760759792E-2</v>
      </c>
      <c r="U587" s="1">
        <f>(Table2[[#This Row],[Close Price]]-Table2[[#This Row],[200D EMA]])/Table2[[#This Row],[200D EMA]]</f>
        <v>-5.3220077428079618E-2</v>
      </c>
      <c r="V587">
        <v>0.41593239805478499</v>
      </c>
      <c r="W587">
        <v>516.75</v>
      </c>
      <c r="X587">
        <v>526.75</v>
      </c>
      <c r="Y587">
        <v>514</v>
      </c>
      <c r="Z587">
        <v>526.75</v>
      </c>
      <c r="AA587">
        <v>514</v>
      </c>
      <c r="AB587">
        <v>526.75</v>
      </c>
      <c r="AC587" s="1">
        <f>(Table2[[#This Row],[Close Price]]/Table2[[#This Row],[Day Low]])-1</f>
        <v>0</v>
      </c>
      <c r="AD587" s="1">
        <f>(Table2[[#This Row],[Day High]]/Table2[[#This Row],[Close Price]])-1</f>
        <v>1.9351717464924922E-2</v>
      </c>
      <c r="AE587" s="1">
        <f>(Table2[[#This Row],[Close Price]]/Table2[[#This Row],[Current Week Low]])-1</f>
        <v>5.3501945525291639E-3</v>
      </c>
      <c r="AF587" s="1">
        <f>(Table2[[#This Row],[Current Week High]]/Table2[[#This Row],[Close Price]])-1</f>
        <v>1.9351717464924922E-2</v>
      </c>
      <c r="AG587" s="1">
        <f>(Table2[[#This Row],[Close Price]]/Table2[[#This Row],[Current Month Low]])-1</f>
        <v>5.3501945525291639E-3</v>
      </c>
      <c r="AH587" s="1">
        <f>(Table2[[#This Row],[Current Month High]]/Table2[[#This Row],[Close Price]])-1</f>
        <v>1.9351717464924922E-2</v>
      </c>
      <c r="AI587">
        <v>36.971456216739199</v>
      </c>
      <c r="AJ587">
        <v>19.341801385681201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0.01</v>
      </c>
      <c r="AM587" t="s">
        <v>3217</v>
      </c>
      <c r="AN587">
        <v>4.75</v>
      </c>
      <c r="AO587" t="s">
        <v>3217</v>
      </c>
      <c r="AP587">
        <v>4.6065388762210002E-2</v>
      </c>
      <c r="AQ587">
        <f>(Table2[[#This Row],[Sharpe Ratio]]-AVERAGE(Table2[Sharpe Ratio]))/_xlfn.STDEV.P(Table2[Sharpe Ratio])</f>
        <v>-0.1573671348634412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631</v>
      </c>
      <c r="AT587">
        <f>_xlfn.RANK.AVG(Table2[[#This Row],[6M Return vs Nifty Z-Score]],Table2[6M Return vs Nifty Z-Score])</f>
        <v>559</v>
      </c>
      <c r="AU587">
        <f>_xlfn.RANK.AVG(Table2[[#This Row],[Sharpe Ratio Z-Score]],Table2[Sharpe Ratio Z-Score])</f>
        <v>394</v>
      </c>
      <c r="AV587">
        <f>(Table2[[#This Row],[Rank 1Y]]+Table2[[#This Row],[Rank 6M]]+Table2[[#This Row],[Rank Sharpe]])/3</f>
        <v>528</v>
      </c>
    </row>
    <row r="588" spans="1:48" x14ac:dyDescent="0.3">
      <c r="A588" t="s">
        <v>1053</v>
      </c>
      <c r="B588" t="s">
        <v>1054</v>
      </c>
      <c r="C588" t="s">
        <v>3178</v>
      </c>
      <c r="D588" t="s">
        <v>69</v>
      </c>
      <c r="E588">
        <v>13139.774868869999</v>
      </c>
      <c r="F588">
        <v>367.9</v>
      </c>
      <c r="G588">
        <v>-21.665077901530498</v>
      </c>
      <c r="H588">
        <f>(Table2[[#This Row],[1Y Return vs Nifty]]-AVERAGE(Table2[1Y Return vs Nifty]))/_xlfn.STDEV.P(Table2[1Y Return vs Nifty])</f>
        <v>-0.74688262588762966</v>
      </c>
      <c r="I588">
        <v>-0.46193472963909799</v>
      </c>
      <c r="J588">
        <f>(Table2[[#This Row],[1M Return vs Nifty]]-AVERAGE(Table2[1M Return vs Nifty]))/_xlfn.STDEV.P(Table2[1M Return vs Nifty])</f>
        <v>3.4634115440083088E-2</v>
      </c>
      <c r="K588">
        <v>6.3387678200032802</v>
      </c>
      <c r="L588">
        <f>(Table2[[#This Row],[6M Return vs Nifty]]-AVERAGE(Table2[6M Return vs Nifty]))/_xlfn.STDEV.P(Table2[6M Return vs Nifty])</f>
        <v>-5.2133062684262862E-2</v>
      </c>
      <c r="M588">
        <v>3.5298073147584201</v>
      </c>
      <c r="N588">
        <f>(Table2[[#This Row],[1W Return vs Nifty]]-AVERAGE(Table2[1W Return vs Nifty]))/_xlfn.STDEV.P(Table2[1W Return vs Nifty])</f>
        <v>0.30161409620154134</v>
      </c>
      <c r="O588">
        <v>347.54</v>
      </c>
      <c r="P588">
        <v>347.58756065364901</v>
      </c>
      <c r="Q588">
        <v>345.58366632286999</v>
      </c>
      <c r="R588">
        <v>76.404289098931699</v>
      </c>
      <c r="S588" s="1">
        <f>(Table2[[#This Row],[Close Price]]-Table2[[#This Row],[20D EMA]])/Table2[[#This Row],[20D EMA]]</f>
        <v>5.8583184669390449E-2</v>
      </c>
      <c r="T588" s="1">
        <f>(Table2[[#This Row],[Close Price]]-Table2[[#This Row],[50D EMA]])/Table2[[#This Row],[50D EMA]]</f>
        <v>5.843833797778266E-2</v>
      </c>
      <c r="U588" s="1">
        <f>(Table2[[#This Row],[Close Price]]-Table2[[#This Row],[200D EMA]])/Table2[[#This Row],[200D EMA]]</f>
        <v>6.4575776727481118E-2</v>
      </c>
      <c r="V588">
        <v>0.30983347867059702</v>
      </c>
      <c r="W588">
        <v>359.95</v>
      </c>
      <c r="X588">
        <v>369.9</v>
      </c>
      <c r="Y588">
        <v>348.45</v>
      </c>
      <c r="Z588">
        <v>369.9</v>
      </c>
      <c r="AA588">
        <v>348.45</v>
      </c>
      <c r="AB588">
        <v>369.9</v>
      </c>
      <c r="AC588" s="1">
        <f>(Table2[[#This Row],[Close Price]]/Table2[[#This Row],[Day Low]])-1</f>
        <v>2.2086400889012259E-2</v>
      </c>
      <c r="AD588" s="1">
        <f>(Table2[[#This Row],[Day High]]/Table2[[#This Row],[Close Price]])-1</f>
        <v>5.4362598532209372E-3</v>
      </c>
      <c r="AE588" s="1">
        <f>(Table2[[#This Row],[Close Price]]/Table2[[#This Row],[Current Week Low]])-1</f>
        <v>5.5818625340794847E-2</v>
      </c>
      <c r="AF588" s="1">
        <f>(Table2[[#This Row],[Current Week High]]/Table2[[#This Row],[Close Price]])-1</f>
        <v>5.4362598532209372E-3</v>
      </c>
      <c r="AG588" s="1">
        <f>(Table2[[#This Row],[Close Price]]/Table2[[#This Row],[Current Month Low]])-1</f>
        <v>5.5818625340794847E-2</v>
      </c>
      <c r="AH588" s="1">
        <f>(Table2[[#This Row],[Current Month High]]/Table2[[#This Row],[Close Price]])-1</f>
        <v>5.4362598532209372E-3</v>
      </c>
      <c r="AI588">
        <v>8.18157107909758</v>
      </c>
      <c r="AJ588">
        <v>26.295914864400899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0.11</v>
      </c>
      <c r="AM588" t="s">
        <v>3217</v>
      </c>
      <c r="AN588">
        <v>11.96</v>
      </c>
      <c r="AO588" t="s">
        <v>3217</v>
      </c>
      <c r="AP588">
        <v>-8.8492763958474996E-2</v>
      </c>
      <c r="AQ588">
        <f>(Table2[[#This Row],[Sharpe Ratio]]-AVERAGE(Table2[Sharpe Ratio]))/_xlfn.STDEV.P(Table2[Sharpe Ratio])</f>
        <v>-1.7235457440129729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580</v>
      </c>
      <c r="AT588">
        <f>_xlfn.RANK.AVG(Table2[[#This Row],[6M Return vs Nifty Z-Score]],Table2[6M Return vs Nifty Z-Score])</f>
        <v>303</v>
      </c>
      <c r="AU588">
        <f>_xlfn.RANK.AVG(Table2[[#This Row],[Sharpe Ratio Z-Score]],Table2[Sharpe Ratio Z-Score])</f>
        <v>703</v>
      </c>
      <c r="AV588">
        <f>(Table2[[#This Row],[Rank 1Y]]+Table2[[#This Row],[Rank 6M]]+Table2[[#This Row],[Rank Sharpe]])/3</f>
        <v>528.66666666666663</v>
      </c>
    </row>
    <row r="589" spans="1:48" x14ac:dyDescent="0.3">
      <c r="A589" t="s">
        <v>1531</v>
      </c>
      <c r="B589" t="s">
        <v>1532</v>
      </c>
      <c r="C589" t="s">
        <v>3181</v>
      </c>
      <c r="D589" t="s">
        <v>1339</v>
      </c>
      <c r="E589">
        <v>6785.2143607949902</v>
      </c>
      <c r="F589">
        <v>333.45</v>
      </c>
      <c r="G589">
        <v>-14.152852700983599</v>
      </c>
      <c r="H589">
        <f>(Table2[[#This Row],[1Y Return vs Nifty]]-AVERAGE(Table2[1Y Return vs Nifty]))/_xlfn.STDEV.P(Table2[1Y Return vs Nifty])</f>
        <v>-0.60022879566553111</v>
      </c>
      <c r="I589">
        <v>-4.7155203876726501</v>
      </c>
      <c r="J589">
        <f>(Table2[[#This Row],[1M Return vs Nifty]]-AVERAGE(Table2[1M Return vs Nifty]))/_xlfn.STDEV.P(Table2[1M Return vs Nifty])</f>
        <v>-0.41568483872942658</v>
      </c>
      <c r="K589">
        <v>-41.645136368283701</v>
      </c>
      <c r="L589">
        <f>(Table2[[#This Row],[6M Return vs Nifty]]-AVERAGE(Table2[6M Return vs Nifty]))/_xlfn.STDEV.P(Table2[6M Return vs Nifty])</f>
        <v>-1.549806331509878</v>
      </c>
      <c r="M589">
        <v>4.31004697968309</v>
      </c>
      <c r="N589">
        <f>(Table2[[#This Row],[1W Return vs Nifty]]-AVERAGE(Table2[1W Return vs Nifty]))/_xlfn.STDEV.P(Table2[1W Return vs Nifty])</f>
        <v>0.45551488622157349</v>
      </c>
      <c r="O589">
        <v>318.35000000000002</v>
      </c>
      <c r="P589">
        <v>342.92668889899301</v>
      </c>
      <c r="Q589">
        <v>370.529624883022</v>
      </c>
      <c r="R589">
        <v>70.048438167991506</v>
      </c>
      <c r="S589" s="1">
        <f>(Table2[[#This Row],[Close Price]]-Table2[[#This Row],[20D EMA]])/Table2[[#This Row],[20D EMA]]</f>
        <v>4.7432071619286836E-2</v>
      </c>
      <c r="T589" s="1">
        <f>(Table2[[#This Row],[Close Price]]-Table2[[#This Row],[50D EMA]])/Table2[[#This Row],[50D EMA]]</f>
        <v>-2.7634737119525625E-2</v>
      </c>
      <c r="U589" s="1">
        <f>(Table2[[#This Row],[Close Price]]-Table2[[#This Row],[200D EMA]])/Table2[[#This Row],[200D EMA]]</f>
        <v>-0.10007195752492995</v>
      </c>
      <c r="V589">
        <v>1.4390651698179999</v>
      </c>
      <c r="W589">
        <v>330.05</v>
      </c>
      <c r="X589">
        <v>342</v>
      </c>
      <c r="Y589">
        <v>314.45</v>
      </c>
      <c r="Z589">
        <v>342</v>
      </c>
      <c r="AA589">
        <v>314.45</v>
      </c>
      <c r="AB589">
        <v>342</v>
      </c>
      <c r="AC589" s="1">
        <f>(Table2[[#This Row],[Close Price]]/Table2[[#This Row],[Day Low]])-1</f>
        <v>1.0301469474321978E-2</v>
      </c>
      <c r="AD589" s="1">
        <f>(Table2[[#This Row],[Day High]]/Table2[[#This Row],[Close Price]])-1</f>
        <v>2.5641025641025772E-2</v>
      </c>
      <c r="AE589" s="1">
        <f>(Table2[[#This Row],[Close Price]]/Table2[[#This Row],[Current Week Low]])-1</f>
        <v>6.042296072507547E-2</v>
      </c>
      <c r="AF589" s="1">
        <f>(Table2[[#This Row],[Current Week High]]/Table2[[#This Row],[Close Price]])-1</f>
        <v>2.5641025641025772E-2</v>
      </c>
      <c r="AG589" s="1">
        <f>(Table2[[#This Row],[Close Price]]/Table2[[#This Row],[Current Month Low]])-1</f>
        <v>6.042296072507547E-2</v>
      </c>
      <c r="AH589" s="1">
        <f>(Table2[[#This Row],[Current Month High]]/Table2[[#This Row],[Close Price]])-1</f>
        <v>2.5641025641025772E-2</v>
      </c>
      <c r="AI589">
        <v>76.338281601439405</v>
      </c>
      <c r="AJ589">
        <v>28.497109826589501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-0.15</v>
      </c>
      <c r="AM589" t="s">
        <v>3218</v>
      </c>
      <c r="AN589">
        <v>11.45</v>
      </c>
      <c r="AO589" t="s">
        <v>3217</v>
      </c>
      <c r="AP589">
        <v>6.6070524405219003E-2</v>
      </c>
      <c r="AQ589">
        <f>(Table2[[#This Row],[Sharpe Ratio]]-AVERAGE(Table2[Sharpe Ratio]))/_xlfn.STDEV.P(Table2[Sharpe Ratio])</f>
        <v>7.5481004648800296E-2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528</v>
      </c>
      <c r="AT589">
        <f>_xlfn.RANK.AVG(Table2[[#This Row],[6M Return vs Nifty Z-Score]],Table2[6M Return vs Nifty Z-Score])</f>
        <v>729</v>
      </c>
      <c r="AU589">
        <f>_xlfn.RANK.AVG(Table2[[#This Row],[Sharpe Ratio Z-Score]],Table2[Sharpe Ratio Z-Score])</f>
        <v>332</v>
      </c>
      <c r="AV589">
        <f>(Table2[[#This Row],[Rank 1Y]]+Table2[[#This Row],[Rank 6M]]+Table2[[#This Row],[Rank Sharpe]])/3</f>
        <v>529.66666666666663</v>
      </c>
    </row>
    <row r="590" spans="1:48" x14ac:dyDescent="0.3">
      <c r="A590" t="s">
        <v>1199</v>
      </c>
      <c r="B590" t="s">
        <v>1200</v>
      </c>
      <c r="C590" t="s">
        <v>3179</v>
      </c>
      <c r="D590" t="s">
        <v>270</v>
      </c>
      <c r="E590">
        <v>10308.464512500001</v>
      </c>
      <c r="F590">
        <v>1135.75</v>
      </c>
      <c r="G590">
        <v>0.16151165379645599</v>
      </c>
      <c r="H590">
        <f>(Table2[[#This Row],[1Y Return vs Nifty]]-AVERAGE(Table2[1Y Return vs Nifty]))/_xlfn.STDEV.P(Table2[1Y Return vs Nifty])</f>
        <v>-0.32078345107304668</v>
      </c>
      <c r="I590">
        <v>-0.690690320590441</v>
      </c>
      <c r="J590">
        <f>(Table2[[#This Row],[1M Return vs Nifty]]-AVERAGE(Table2[1M Return vs Nifty]))/_xlfn.STDEV.P(Table2[1M Return vs Nifty])</f>
        <v>1.041619983678942E-2</v>
      </c>
      <c r="K590">
        <v>-19.396034380616001</v>
      </c>
      <c r="L590">
        <f>(Table2[[#This Row],[6M Return vs Nifty]]-AVERAGE(Table2[6M Return vs Nifty]))/_xlfn.STDEV.P(Table2[6M Return vs Nifty])</f>
        <v>-0.85536752195509491</v>
      </c>
      <c r="M590">
        <v>-1.48718372632898</v>
      </c>
      <c r="N590">
        <f>(Table2[[#This Row],[1W Return vs Nifty]]-AVERAGE(Table2[1W Return vs Nifty]))/_xlfn.STDEV.P(Table2[1W Return vs Nifty])</f>
        <v>-0.68797784516857641</v>
      </c>
      <c r="O590">
        <v>1143.9100000000001</v>
      </c>
      <c r="P590">
        <v>1152.9694706985999</v>
      </c>
      <c r="Q590">
        <v>1173.29802235435</v>
      </c>
      <c r="R590">
        <v>45.699778637657701</v>
      </c>
      <c r="S590" s="1">
        <f>(Table2[[#This Row],[Close Price]]-Table2[[#This Row],[20D EMA]])/Table2[[#This Row],[20D EMA]]</f>
        <v>-7.1334283291518401E-3</v>
      </c>
      <c r="T590" s="1">
        <f>(Table2[[#This Row],[Close Price]]-Table2[[#This Row],[50D EMA]])/Table2[[#This Row],[50D EMA]]</f>
        <v>-1.4934888681975613E-2</v>
      </c>
      <c r="U590" s="1">
        <f>(Table2[[#This Row],[Close Price]]-Table2[[#This Row],[200D EMA]])/Table2[[#This Row],[200D EMA]]</f>
        <v>-3.2002118506094308E-2</v>
      </c>
      <c r="V590">
        <v>0.52428240039990404</v>
      </c>
      <c r="W590">
        <v>1129.9000000000001</v>
      </c>
      <c r="X590">
        <v>1158.9000000000001</v>
      </c>
      <c r="Y590">
        <v>1122.4000000000001</v>
      </c>
      <c r="Z590">
        <v>1158.9000000000001</v>
      </c>
      <c r="AA590">
        <v>1122.4000000000001</v>
      </c>
      <c r="AB590">
        <v>1158.9000000000001</v>
      </c>
      <c r="AC590" s="1">
        <f>(Table2[[#This Row],[Close Price]]/Table2[[#This Row],[Day Low]])-1</f>
        <v>5.1774493317990888E-3</v>
      </c>
      <c r="AD590" s="1">
        <f>(Table2[[#This Row],[Day High]]/Table2[[#This Row],[Close Price]])-1</f>
        <v>2.0383006823684768E-2</v>
      </c>
      <c r="AE590" s="1">
        <f>(Table2[[#This Row],[Close Price]]/Table2[[#This Row],[Current Week Low]])-1</f>
        <v>1.1894155381325655E-2</v>
      </c>
      <c r="AF590" s="1">
        <f>(Table2[[#This Row],[Current Week High]]/Table2[[#This Row],[Close Price]])-1</f>
        <v>2.0383006823684768E-2</v>
      </c>
      <c r="AG590" s="1">
        <f>(Table2[[#This Row],[Close Price]]/Table2[[#This Row],[Current Month Low]])-1</f>
        <v>1.1894155381325655E-2</v>
      </c>
      <c r="AH590" s="1">
        <f>(Table2[[#This Row],[Current Month High]]/Table2[[#This Row],[Close Price]])-1</f>
        <v>2.0383006823684768E-2</v>
      </c>
      <c r="AI590">
        <v>32.678846577151603</v>
      </c>
      <c r="AJ590">
        <v>41.6942174536834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0.01</v>
      </c>
      <c r="AM590" t="s">
        <v>3217</v>
      </c>
      <c r="AN590">
        <v>-3.97</v>
      </c>
      <c r="AO590" t="s">
        <v>3218</v>
      </c>
      <c r="AQ590">
        <f>(Table2[[#This Row],[Sharpe Ratio]]-AVERAGE(Table2[Sharpe Ratio]))/_xlfn.STDEV.P(Table2[Sharpe Ratio])</f>
        <v>-0.69354145832708192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423</v>
      </c>
      <c r="AT590">
        <f>_xlfn.RANK.AVG(Table2[[#This Row],[6M Return vs Nifty Z-Score]],Table2[6M Return vs Nifty Z-Score])</f>
        <v>628</v>
      </c>
      <c r="AU590">
        <f>_xlfn.RANK.AVG(Table2[[#This Row],[Sharpe Ratio Z-Score]],Table2[Sharpe Ratio Z-Score])</f>
        <v>538.5</v>
      </c>
      <c r="AV590">
        <f>(Table2[[#This Row],[Rank 1Y]]+Table2[[#This Row],[Rank 6M]]+Table2[[#This Row],[Rank Sharpe]])/3</f>
        <v>529.83333333333337</v>
      </c>
    </row>
    <row r="591" spans="1:48" x14ac:dyDescent="0.3">
      <c r="A591" t="s">
        <v>266</v>
      </c>
      <c r="B591" t="s">
        <v>267</v>
      </c>
      <c r="C591" t="s">
        <v>3178</v>
      </c>
      <c r="D591" t="s">
        <v>69</v>
      </c>
      <c r="E591">
        <v>97992.966319379993</v>
      </c>
      <c r="F591">
        <v>27159.35</v>
      </c>
      <c r="G591">
        <v>-22.681325735968802</v>
      </c>
      <c r="H591">
        <f>(Table2[[#This Row],[1Y Return vs Nifty]]-AVERAGE(Table2[1Y Return vs Nifty]))/_xlfn.STDEV.P(Table2[1Y Return vs Nifty])</f>
        <v>-0.76672183908965663</v>
      </c>
      <c r="I591">
        <v>4.8201248572705202</v>
      </c>
      <c r="J591">
        <f>(Table2[[#This Row],[1M Return vs Nifty]]-AVERAGE(Table2[1M Return vs Nifty]))/_xlfn.STDEV.P(Table2[1M Return vs Nifty])</f>
        <v>0.59383563158818209</v>
      </c>
      <c r="K591">
        <v>2.1807840217180501</v>
      </c>
      <c r="L591">
        <f>(Table2[[#This Row],[6M Return vs Nifty]]-AVERAGE(Table2[6M Return vs Nifty]))/_xlfn.STDEV.P(Table2[6M Return vs Nifty])</f>
        <v>-0.18191202278025875</v>
      </c>
      <c r="M591">
        <v>3.9497168170208701</v>
      </c>
      <c r="N591">
        <f>(Table2[[#This Row],[1W Return vs Nifty]]-AVERAGE(Table2[1W Return vs Nifty]))/_xlfn.STDEV.P(Table2[1W Return vs Nifty])</f>
        <v>0.38444044692462187</v>
      </c>
      <c r="O591">
        <v>25309.9</v>
      </c>
      <c r="P591">
        <v>25197.600818538998</v>
      </c>
      <c r="Q591">
        <v>25666.3945522375</v>
      </c>
      <c r="R591">
        <v>82.8776052618406</v>
      </c>
      <c r="S591" s="1">
        <f>(Table2[[#This Row],[Close Price]]-Table2[[#This Row],[20D EMA]])/Table2[[#This Row],[20D EMA]]</f>
        <v>7.3072197045424794E-2</v>
      </c>
      <c r="T591" s="1">
        <f>(Table2[[#This Row],[Close Price]]-Table2[[#This Row],[50D EMA]])/Table2[[#This Row],[50D EMA]]</f>
        <v>7.7854601935659448E-2</v>
      </c>
      <c r="U591" s="1">
        <f>(Table2[[#This Row],[Close Price]]-Table2[[#This Row],[200D EMA]])/Table2[[#This Row],[200D EMA]]</f>
        <v>5.8167712053360784E-2</v>
      </c>
      <c r="V591">
        <v>1.1736716661625799</v>
      </c>
      <c r="W591">
        <v>26784</v>
      </c>
      <c r="X591">
        <v>27395</v>
      </c>
      <c r="Y591">
        <v>26000</v>
      </c>
      <c r="Z591">
        <v>27395</v>
      </c>
      <c r="AA591">
        <v>26000</v>
      </c>
      <c r="AB591">
        <v>27395</v>
      </c>
      <c r="AC591" s="1">
        <f>(Table2[[#This Row],[Close Price]]/Table2[[#This Row],[Day Low]])-1</f>
        <v>1.4013963560334464E-2</v>
      </c>
      <c r="AD591" s="1">
        <f>(Table2[[#This Row],[Day High]]/Table2[[#This Row],[Close Price]])-1</f>
        <v>8.6765699473663194E-3</v>
      </c>
      <c r="AE591" s="1">
        <f>(Table2[[#This Row],[Close Price]]/Table2[[#This Row],[Current Week Low]])-1</f>
        <v>4.459038461538456E-2</v>
      </c>
      <c r="AF591" s="1">
        <f>(Table2[[#This Row],[Current Week High]]/Table2[[#This Row],[Close Price]])-1</f>
        <v>8.6765699473663194E-3</v>
      </c>
      <c r="AG591" s="1">
        <f>(Table2[[#This Row],[Close Price]]/Table2[[#This Row],[Current Month Low]])-1</f>
        <v>4.459038461538456E-2</v>
      </c>
      <c r="AH591" s="1">
        <f>(Table2[[#This Row],[Current Month High]]/Table2[[#This Row],[Close Price]])-1</f>
        <v>8.6765699473663194E-3</v>
      </c>
      <c r="AI591">
        <v>13.1755730531106</v>
      </c>
      <c r="AJ591">
        <v>15.571702127659499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0.1</v>
      </c>
      <c r="AM591" t="s">
        <v>3217</v>
      </c>
      <c r="AN591">
        <v>12.93</v>
      </c>
      <c r="AO591" t="s">
        <v>3217</v>
      </c>
      <c r="AP591">
        <v>-3.8142338835726E-2</v>
      </c>
      <c r="AQ591">
        <f>(Table2[[#This Row],[Sharpe Ratio]]-AVERAGE(Table2[Sharpe Ratio]))/_xlfn.STDEV.P(Table2[Sharpe Ratio])</f>
        <v>-1.1374960904291642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583</v>
      </c>
      <c r="AT591">
        <f>_xlfn.RANK.AVG(Table2[[#This Row],[6M Return vs Nifty Z-Score]],Table2[6M Return vs Nifty Z-Score])</f>
        <v>363</v>
      </c>
      <c r="AU591">
        <f>_xlfn.RANK.AVG(Table2[[#This Row],[Sharpe Ratio Z-Score]],Table2[Sharpe Ratio Z-Score])</f>
        <v>648</v>
      </c>
      <c r="AV591">
        <f>(Table2[[#This Row],[Rank 1Y]]+Table2[[#This Row],[Rank 6M]]+Table2[[#This Row],[Rank Sharpe]])/3</f>
        <v>531.33333333333337</v>
      </c>
    </row>
    <row r="592" spans="1:48" x14ac:dyDescent="0.3">
      <c r="A592" t="s">
        <v>1449</v>
      </c>
      <c r="B592" t="s">
        <v>1450</v>
      </c>
      <c r="C592" t="s">
        <v>3185</v>
      </c>
      <c r="D592" t="s">
        <v>494</v>
      </c>
      <c r="E592">
        <v>7446.4857807750004</v>
      </c>
      <c r="F592">
        <v>269.25</v>
      </c>
      <c r="G592">
        <v>-24.697186137332899</v>
      </c>
      <c r="H592">
        <f>(Table2[[#This Row],[1Y Return vs Nifty]]-AVERAGE(Table2[1Y Return vs Nifty]))/_xlfn.STDEV.P(Table2[1Y Return vs Nifty])</f>
        <v>-0.80607551142519585</v>
      </c>
      <c r="I592">
        <v>-3.6172830640948499</v>
      </c>
      <c r="J592">
        <f>(Table2[[#This Row],[1M Return vs Nifty]]-AVERAGE(Table2[1M Return vs Nifty]))/_xlfn.STDEV.P(Table2[1M Return vs Nifty])</f>
        <v>-0.29941655997749195</v>
      </c>
      <c r="K592">
        <v>6.80179989777562</v>
      </c>
      <c r="L592">
        <f>(Table2[[#This Row],[6M Return vs Nifty]]-AVERAGE(Table2[6M Return vs Nifty]))/_xlfn.STDEV.P(Table2[6M Return vs Nifty])</f>
        <v>-3.7680908837688314E-2</v>
      </c>
      <c r="M592">
        <v>3.6055876720086801</v>
      </c>
      <c r="N592">
        <f>(Table2[[#This Row],[1W Return vs Nifty]]-AVERAGE(Table2[1W Return vs Nifty]))/_xlfn.STDEV.P(Table2[1W Return vs Nifty])</f>
        <v>0.31656162754749168</v>
      </c>
      <c r="O592">
        <v>262.01</v>
      </c>
      <c r="P592">
        <v>267.59271233848398</v>
      </c>
      <c r="Q592">
        <v>268.445878618687</v>
      </c>
      <c r="R592">
        <v>66.325703625823195</v>
      </c>
      <c r="S592" s="1">
        <f>(Table2[[#This Row],[Close Price]]-Table2[[#This Row],[20D EMA]])/Table2[[#This Row],[20D EMA]]</f>
        <v>2.7632533109423339E-2</v>
      </c>
      <c r="T592" s="1">
        <f>(Table2[[#This Row],[Close Price]]-Table2[[#This Row],[50D EMA]])/Table2[[#This Row],[50D EMA]]</f>
        <v>6.1933213615312606E-3</v>
      </c>
      <c r="U592" s="1">
        <f>(Table2[[#This Row],[Close Price]]-Table2[[#This Row],[200D EMA]])/Table2[[#This Row],[200D EMA]]</f>
        <v>2.9954692746660011E-3</v>
      </c>
      <c r="V592">
        <v>0.32697293803384803</v>
      </c>
      <c r="W592">
        <v>267.35000000000002</v>
      </c>
      <c r="X592">
        <v>271.25</v>
      </c>
      <c r="Y592">
        <v>259.8</v>
      </c>
      <c r="Z592">
        <v>271.25</v>
      </c>
      <c r="AA592">
        <v>259.8</v>
      </c>
      <c r="AB592">
        <v>271.25</v>
      </c>
      <c r="AC592" s="1">
        <f>(Table2[[#This Row],[Close Price]]/Table2[[#This Row],[Day Low]])-1</f>
        <v>7.106788853562751E-3</v>
      </c>
      <c r="AD592" s="1">
        <f>(Table2[[#This Row],[Day High]]/Table2[[#This Row],[Close Price]])-1</f>
        <v>7.4280408542246601E-3</v>
      </c>
      <c r="AE592" s="1">
        <f>(Table2[[#This Row],[Close Price]]/Table2[[#This Row],[Current Week Low]])-1</f>
        <v>3.6374133949191645E-2</v>
      </c>
      <c r="AF592" s="1">
        <f>(Table2[[#This Row],[Current Week High]]/Table2[[#This Row],[Close Price]])-1</f>
        <v>7.4280408542246601E-3</v>
      </c>
      <c r="AG592" s="1">
        <f>(Table2[[#This Row],[Close Price]]/Table2[[#This Row],[Current Month Low]])-1</f>
        <v>3.6374133949191645E-2</v>
      </c>
      <c r="AH592" s="1">
        <f>(Table2[[#This Row],[Current Month High]]/Table2[[#This Row],[Close Price]])-1</f>
        <v>7.4280408542246601E-3</v>
      </c>
      <c r="AI592">
        <v>20.891364902506901</v>
      </c>
      <c r="AJ592">
        <v>22.386363636363601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-0.09</v>
      </c>
      <c r="AM592" t="s">
        <v>3218</v>
      </c>
      <c r="AN592">
        <v>7.19</v>
      </c>
      <c r="AO592" t="s">
        <v>3217</v>
      </c>
      <c r="AP592">
        <v>-8.6265316011698998E-2</v>
      </c>
      <c r="AQ592">
        <f>(Table2[[#This Row],[Sharpe Ratio]]-AVERAGE(Table2[Sharpe Ratio]))/_xlfn.STDEV.P(Table2[Sharpe Ratio])</f>
        <v>-1.6976195458845236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596</v>
      </c>
      <c r="AT592">
        <f>_xlfn.RANK.AVG(Table2[[#This Row],[6M Return vs Nifty Z-Score]],Table2[6M Return vs Nifty Z-Score])</f>
        <v>301</v>
      </c>
      <c r="AU592">
        <f>_xlfn.RANK.AVG(Table2[[#This Row],[Sharpe Ratio Z-Score]],Table2[Sharpe Ratio Z-Score])</f>
        <v>702</v>
      </c>
      <c r="AV592">
        <f>(Table2[[#This Row],[Rank 1Y]]+Table2[[#This Row],[Rank 6M]]+Table2[[#This Row],[Rank Sharpe]])/3</f>
        <v>533</v>
      </c>
    </row>
    <row r="593" spans="1:48" x14ac:dyDescent="0.3">
      <c r="A593" t="s">
        <v>213</v>
      </c>
      <c r="B593" t="s">
        <v>214</v>
      </c>
      <c r="C593" t="s">
        <v>3173</v>
      </c>
      <c r="D593" t="s">
        <v>123</v>
      </c>
      <c r="E593">
        <v>118256.69860416</v>
      </c>
      <c r="F593">
        <v>4909.6000000000004</v>
      </c>
      <c r="G593">
        <v>-21.239481323161002</v>
      </c>
      <c r="H593">
        <f>(Table2[[#This Row],[1Y Return vs Nifty]]-AVERAGE(Table2[1Y Return vs Nifty]))/_xlfn.STDEV.P(Table2[1Y Return vs Nifty])</f>
        <v>-0.7385741198616439</v>
      </c>
      <c r="I593">
        <v>-14.322337031300901</v>
      </c>
      <c r="J593">
        <f>(Table2[[#This Row],[1M Return vs Nifty]]-AVERAGE(Table2[1M Return vs Nifty]))/_xlfn.STDEV.P(Table2[1M Return vs Nifty])</f>
        <v>-1.4327400885011918</v>
      </c>
      <c r="K593">
        <v>-10.1255149672155</v>
      </c>
      <c r="L593">
        <f>(Table2[[#This Row],[6M Return vs Nifty]]-AVERAGE(Table2[6M Return vs Nifty]))/_xlfn.STDEV.P(Table2[6M Return vs Nifty])</f>
        <v>-0.56601613739293521</v>
      </c>
      <c r="M593">
        <v>-0.91717558599054105</v>
      </c>
      <c r="N593">
        <f>(Table2[[#This Row],[1W Return vs Nifty]]-AVERAGE(Table2[1W Return vs Nifty]))/_xlfn.STDEV.P(Table2[1W Return vs Nifty])</f>
        <v>-0.57554482354770731</v>
      </c>
      <c r="O593">
        <v>5128.74</v>
      </c>
      <c r="P593">
        <v>5449.8087777725996</v>
      </c>
      <c r="Q593">
        <v>5436.5539156676396</v>
      </c>
      <c r="R593">
        <v>33.289325030798501</v>
      </c>
      <c r="S593" s="1">
        <f>(Table2[[#This Row],[Close Price]]-Table2[[#This Row],[20D EMA]])/Table2[[#This Row],[20D EMA]]</f>
        <v>-4.2727843485924309E-2</v>
      </c>
      <c r="T593" s="1">
        <f>(Table2[[#This Row],[Close Price]]-Table2[[#This Row],[50D EMA]])/Table2[[#This Row],[50D EMA]]</f>
        <v>-9.912435459678437E-2</v>
      </c>
      <c r="U593" s="1">
        <f>(Table2[[#This Row],[Close Price]]-Table2[[#This Row],[200D EMA]])/Table2[[#This Row],[200D EMA]]</f>
        <v>-9.6927929685201378E-2</v>
      </c>
      <c r="V593">
        <v>1.1118707593511099</v>
      </c>
      <c r="W593">
        <v>4875.8500000000004</v>
      </c>
      <c r="X593">
        <v>4919.8</v>
      </c>
      <c r="Y593">
        <v>4866.2</v>
      </c>
      <c r="Z593">
        <v>4959</v>
      </c>
      <c r="AA593">
        <v>4866.2</v>
      </c>
      <c r="AB593">
        <v>4959</v>
      </c>
      <c r="AC593" s="1">
        <f>(Table2[[#This Row],[Close Price]]/Table2[[#This Row],[Day Low]])-1</f>
        <v>6.9218700329174432E-3</v>
      </c>
      <c r="AD593" s="1">
        <f>(Table2[[#This Row],[Day High]]/Table2[[#This Row],[Close Price]])-1</f>
        <v>2.0775623268698418E-3</v>
      </c>
      <c r="AE593" s="1">
        <f>(Table2[[#This Row],[Close Price]]/Table2[[#This Row],[Current Week Low]])-1</f>
        <v>8.918663433480134E-3</v>
      </c>
      <c r="AF593" s="1">
        <f>(Table2[[#This Row],[Current Week High]]/Table2[[#This Row],[Close Price]])-1</f>
        <v>1.0061919504643857E-2</v>
      </c>
      <c r="AG593" s="1">
        <f>(Table2[[#This Row],[Close Price]]/Table2[[#This Row],[Current Month Low]])-1</f>
        <v>8.918663433480134E-3</v>
      </c>
      <c r="AH593" s="1">
        <f>(Table2[[#This Row],[Current Month High]]/Table2[[#This Row],[Close Price]])-1</f>
        <v>1.0061919504643857E-2</v>
      </c>
      <c r="AI593">
        <v>31.780593123675999</v>
      </c>
      <c r="AJ593">
        <v>5.7875457875457803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-0.09</v>
      </c>
      <c r="AM593" t="s">
        <v>3218</v>
      </c>
      <c r="AN593">
        <v>-2.71</v>
      </c>
      <c r="AO593" t="s">
        <v>3218</v>
      </c>
      <c r="AP593">
        <v>6.8560375383830002E-3</v>
      </c>
      <c r="AQ593">
        <f>(Table2[[#This Row],[Sharpe Ratio]]-AVERAGE(Table2[Sharpe Ratio]))/_xlfn.STDEV.P(Table2[Sharpe Ratio])</f>
        <v>-0.61374117035470555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575</v>
      </c>
      <c r="AT593">
        <f>_xlfn.RANK.AVG(Table2[[#This Row],[6M Return vs Nifty Z-Score]],Table2[6M Return vs Nifty Z-Score])</f>
        <v>527</v>
      </c>
      <c r="AU593">
        <f>_xlfn.RANK.AVG(Table2[[#This Row],[Sharpe Ratio Z-Score]],Table2[Sharpe Ratio Z-Score])</f>
        <v>499</v>
      </c>
      <c r="AV593">
        <f>(Table2[[#This Row],[Rank 1Y]]+Table2[[#This Row],[Rank 6M]]+Table2[[#This Row],[Rank Sharpe]])/3</f>
        <v>533.66666666666663</v>
      </c>
    </row>
    <row r="594" spans="1:48" x14ac:dyDescent="0.3">
      <c r="A594" t="s">
        <v>1701</v>
      </c>
      <c r="B594" t="s">
        <v>1702</v>
      </c>
      <c r="C594" t="s">
        <v>3177</v>
      </c>
      <c r="D594" t="s">
        <v>967</v>
      </c>
      <c r="E594">
        <v>5241.7153482679996</v>
      </c>
      <c r="F594">
        <v>177.08</v>
      </c>
      <c r="G594">
        <v>-14.1871226324466</v>
      </c>
      <c r="H594">
        <f>(Table2[[#This Row],[1Y Return vs Nifty]]-AVERAGE(Table2[1Y Return vs Nifty]))/_xlfn.STDEV.P(Table2[1Y Return vs Nifty])</f>
        <v>-0.6008978140424206</v>
      </c>
      <c r="I594">
        <v>-5.8611264727997003</v>
      </c>
      <c r="J594">
        <f>(Table2[[#This Row],[1M Return vs Nifty]]-AVERAGE(Table2[1M Return vs Nifty]))/_xlfn.STDEV.P(Table2[1M Return vs Nifty])</f>
        <v>-0.5369679574013887</v>
      </c>
      <c r="K594">
        <v>-24.3813575627597</v>
      </c>
      <c r="L594">
        <f>(Table2[[#This Row],[6M Return vs Nifty]]-AVERAGE(Table2[6M Return vs Nifty]))/_xlfn.STDEV.P(Table2[6M Return vs Nifty])</f>
        <v>-1.0109693928878032</v>
      </c>
      <c r="M594">
        <v>2.99896318856878</v>
      </c>
      <c r="N594">
        <f>(Table2[[#This Row],[1W Return vs Nifty]]-AVERAGE(Table2[1W Return vs Nifty]))/_xlfn.STDEV.P(Table2[1W Return vs Nifty])</f>
        <v>0.19690610188806729</v>
      </c>
      <c r="O594">
        <v>174.31</v>
      </c>
      <c r="P594">
        <v>184.33816196020101</v>
      </c>
      <c r="Q594">
        <v>193.385900355952</v>
      </c>
      <c r="R594">
        <v>62.767911147165002</v>
      </c>
      <c r="S594" s="1">
        <f>(Table2[[#This Row],[Close Price]]-Table2[[#This Row],[20D EMA]])/Table2[[#This Row],[20D EMA]]</f>
        <v>1.5891228271470426E-2</v>
      </c>
      <c r="T594" s="1">
        <f>(Table2[[#This Row],[Close Price]]-Table2[[#This Row],[50D EMA]])/Table2[[#This Row],[50D EMA]]</f>
        <v>-3.9374169097812994E-2</v>
      </c>
      <c r="U594" s="1">
        <f>(Table2[[#This Row],[Close Price]]-Table2[[#This Row],[200D EMA]])/Table2[[#This Row],[200D EMA]]</f>
        <v>-8.431793799826591E-2</v>
      </c>
      <c r="V594">
        <v>0.74088914403811901</v>
      </c>
      <c r="W594">
        <v>175.5</v>
      </c>
      <c r="X594">
        <v>179.58</v>
      </c>
      <c r="Y594">
        <v>172.9</v>
      </c>
      <c r="Z594">
        <v>179.58</v>
      </c>
      <c r="AA594">
        <v>172.9</v>
      </c>
      <c r="AB594">
        <v>179.58</v>
      </c>
      <c r="AC594" s="1">
        <f>(Table2[[#This Row],[Close Price]]/Table2[[#This Row],[Day Low]])-1</f>
        <v>9.0028490028490893E-3</v>
      </c>
      <c r="AD594" s="1">
        <f>(Table2[[#This Row],[Day High]]/Table2[[#This Row],[Close Price]])-1</f>
        <v>1.4117912807770416E-2</v>
      </c>
      <c r="AE594" s="1">
        <f>(Table2[[#This Row],[Close Price]]/Table2[[#This Row],[Current Week Low]])-1</f>
        <v>2.4175824175824312E-2</v>
      </c>
      <c r="AF594" s="1">
        <f>(Table2[[#This Row],[Current Week High]]/Table2[[#This Row],[Close Price]])-1</f>
        <v>1.4117912807770416E-2</v>
      </c>
      <c r="AG594" s="1">
        <f>(Table2[[#This Row],[Close Price]]/Table2[[#This Row],[Current Month Low]])-1</f>
        <v>2.4175824175824312E-2</v>
      </c>
      <c r="AH594" s="1">
        <f>(Table2[[#This Row],[Current Month High]]/Table2[[#This Row],[Close Price]])-1</f>
        <v>1.4117912807770416E-2</v>
      </c>
      <c r="AI594">
        <v>43.776824034334702</v>
      </c>
      <c r="AJ594">
        <v>12.0688564014936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-0.1</v>
      </c>
      <c r="AM594" t="s">
        <v>3218</v>
      </c>
      <c r="AN594">
        <v>3.6</v>
      </c>
      <c r="AO594" t="s">
        <v>3217</v>
      </c>
      <c r="AP594">
        <v>4.3938521952823002E-2</v>
      </c>
      <c r="AQ594">
        <f>(Table2[[#This Row],[Sharpe Ratio]]-AVERAGE(Table2[Sharpe Ratio]))/_xlfn.STDEV.P(Table2[Sharpe Ratio])</f>
        <v>-0.18212262707272125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530</v>
      </c>
      <c r="AT594">
        <f>_xlfn.RANK.AVG(Table2[[#This Row],[6M Return vs Nifty Z-Score]],Table2[6M Return vs Nifty Z-Score])</f>
        <v>674</v>
      </c>
      <c r="AU594">
        <f>_xlfn.RANK.AVG(Table2[[#This Row],[Sharpe Ratio Z-Score]],Table2[Sharpe Ratio Z-Score])</f>
        <v>398</v>
      </c>
      <c r="AV594">
        <f>(Table2[[#This Row],[Rank 1Y]]+Table2[[#This Row],[Rank 6M]]+Table2[[#This Row],[Rank Sharpe]])/3</f>
        <v>534</v>
      </c>
    </row>
    <row r="595" spans="1:48" x14ac:dyDescent="0.3">
      <c r="A595" t="s">
        <v>175</v>
      </c>
      <c r="B595" t="s">
        <v>176</v>
      </c>
      <c r="C595" t="s">
        <v>3171</v>
      </c>
      <c r="D595" t="s">
        <v>37</v>
      </c>
      <c r="E595">
        <v>144389.67917423</v>
      </c>
      <c r="F595">
        <v>1422.05</v>
      </c>
      <c r="G595">
        <v>-22.8667701265347</v>
      </c>
      <c r="H595">
        <f>(Table2[[#This Row],[1Y Return vs Nifty]]-AVERAGE(Table2[1Y Return vs Nifty]))/_xlfn.STDEV.P(Table2[1Y Return vs Nifty])</f>
        <v>-0.77034208867532039</v>
      </c>
      <c r="I595">
        <v>-13.979088580780999</v>
      </c>
      <c r="J595">
        <f>(Table2[[#This Row],[1M Return vs Nifty]]-AVERAGE(Table2[1M Return vs Nifty]))/_xlfn.STDEV.P(Table2[1M Return vs Nifty])</f>
        <v>-1.3964010334814594</v>
      </c>
      <c r="K595">
        <v>-2.9337190684095602</v>
      </c>
      <c r="L595">
        <f>(Table2[[#This Row],[6M Return vs Nifty]]-AVERAGE(Table2[6M Return vs Nifty]))/_xlfn.STDEV.P(Table2[6M Return vs Nifty])</f>
        <v>-0.34154585606221005</v>
      </c>
      <c r="M595">
        <v>-5.9174327465020404</v>
      </c>
      <c r="N595">
        <f>(Table2[[#This Row],[1W Return vs Nifty]]-AVERAGE(Table2[1W Return vs Nifty]))/_xlfn.STDEV.P(Table2[1W Return vs Nifty])</f>
        <v>-1.5618360387992924</v>
      </c>
      <c r="O595">
        <v>1520.61</v>
      </c>
      <c r="P595">
        <v>1617.05297172785</v>
      </c>
      <c r="Q595">
        <v>1590.72587892411</v>
      </c>
      <c r="R595">
        <v>30.408239268701902</v>
      </c>
      <c r="S595" s="1">
        <f>(Table2[[#This Row],[Close Price]]-Table2[[#This Row],[20D EMA]])/Table2[[#This Row],[20D EMA]]</f>
        <v>-6.4816093541407688E-2</v>
      </c>
      <c r="T595" s="1">
        <f>(Table2[[#This Row],[Close Price]]-Table2[[#This Row],[50D EMA]])/Table2[[#This Row],[50D EMA]]</f>
        <v>-0.12059157933427865</v>
      </c>
      <c r="U595" s="1">
        <f>(Table2[[#This Row],[Close Price]]-Table2[[#This Row],[200D EMA]])/Table2[[#This Row],[200D EMA]]</f>
        <v>-0.10603704960039644</v>
      </c>
      <c r="V595">
        <v>1.8417109681891199</v>
      </c>
      <c r="W595">
        <v>1416.95</v>
      </c>
      <c r="X595">
        <v>1448.35</v>
      </c>
      <c r="Y595">
        <v>1411.15</v>
      </c>
      <c r="Z595">
        <v>1449.8</v>
      </c>
      <c r="AA595">
        <v>1411.15</v>
      </c>
      <c r="AB595">
        <v>1449.8</v>
      </c>
      <c r="AC595" s="1">
        <f>(Table2[[#This Row],[Close Price]]/Table2[[#This Row],[Day Low]])-1</f>
        <v>3.5992801439710398E-3</v>
      </c>
      <c r="AD595" s="1">
        <f>(Table2[[#This Row],[Day High]]/Table2[[#This Row],[Close Price]])-1</f>
        <v>1.8494427059526641E-2</v>
      </c>
      <c r="AE595" s="1">
        <f>(Table2[[#This Row],[Close Price]]/Table2[[#This Row],[Current Week Low]])-1</f>
        <v>7.7241965772596455E-3</v>
      </c>
      <c r="AF595" s="1">
        <f>(Table2[[#This Row],[Current Week High]]/Table2[[#This Row],[Close Price]])-1</f>
        <v>1.951408178334102E-2</v>
      </c>
      <c r="AG595" s="1">
        <f>(Table2[[#This Row],[Close Price]]/Table2[[#This Row],[Current Month Low]])-1</f>
        <v>7.7241965772596455E-3</v>
      </c>
      <c r="AH595" s="1">
        <f>(Table2[[#This Row],[Current Month High]]/Table2[[#This Row],[Close Price]])-1</f>
        <v>1.951408178334102E-2</v>
      </c>
      <c r="AI595">
        <v>36.141485883056099</v>
      </c>
      <c r="AJ595">
        <v>8.7443603272921706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-0.24</v>
      </c>
      <c r="AM595" t="s">
        <v>3218</v>
      </c>
      <c r="AN595">
        <v>-6.84</v>
      </c>
      <c r="AO595" t="s">
        <v>3218</v>
      </c>
      <c r="AP595">
        <v>-1.5703959068787E-2</v>
      </c>
      <c r="AQ595">
        <f>(Table2[[#This Row],[Sharpe Ratio]]-AVERAGE(Table2[Sharpe Ratio]))/_xlfn.STDEV.P(Table2[Sharpe Ratio])</f>
        <v>-0.87632640502257186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584</v>
      </c>
      <c r="AT595">
        <f>_xlfn.RANK.AVG(Table2[[#This Row],[6M Return vs Nifty Z-Score]],Table2[6M Return vs Nifty Z-Score])</f>
        <v>428</v>
      </c>
      <c r="AU595">
        <f>_xlfn.RANK.AVG(Table2[[#This Row],[Sharpe Ratio Z-Score]],Table2[Sharpe Ratio Z-Score])</f>
        <v>594</v>
      </c>
      <c r="AV595">
        <f>(Table2[[#This Row],[Rank 1Y]]+Table2[[#This Row],[Rank 6M]]+Table2[[#This Row],[Rank Sharpe]])/3</f>
        <v>535.33333333333337</v>
      </c>
    </row>
    <row r="596" spans="1:48" x14ac:dyDescent="0.3">
      <c r="A596" t="s">
        <v>474</v>
      </c>
      <c r="B596" t="s">
        <v>475</v>
      </c>
      <c r="C596" t="s">
        <v>3185</v>
      </c>
      <c r="D596" t="s">
        <v>377</v>
      </c>
      <c r="E596">
        <v>47550.0557907599</v>
      </c>
      <c r="F596">
        <v>555.04999999999995</v>
      </c>
      <c r="G596">
        <v>-20.743294551698799</v>
      </c>
      <c r="H596">
        <f>(Table2[[#This Row],[1Y Return vs Nifty]]-AVERAGE(Table2[1Y Return vs Nifty]))/_xlfn.STDEV.P(Table2[1Y Return vs Nifty])</f>
        <v>-0.72888755049000531</v>
      </c>
      <c r="I596">
        <v>2.98444039251173</v>
      </c>
      <c r="J596">
        <f>(Table2[[#This Row],[1M Return vs Nifty]]-AVERAGE(Table2[1M Return vs Nifty]))/_xlfn.STDEV.P(Table2[1M Return vs Nifty])</f>
        <v>0.39949523860840258</v>
      </c>
      <c r="K596">
        <v>4.3988079539014899</v>
      </c>
      <c r="L596">
        <f>(Table2[[#This Row],[6M Return vs Nifty]]-AVERAGE(Table2[6M Return vs Nifty]))/_xlfn.STDEV.P(Table2[6M Return vs Nifty])</f>
        <v>-0.11268307592733687</v>
      </c>
      <c r="M596">
        <v>1.3316198577832401</v>
      </c>
      <c r="N596">
        <f>(Table2[[#This Row],[1W Return vs Nifty]]-AVERAGE(Table2[1W Return vs Nifty]))/_xlfn.STDEV.P(Table2[1W Return vs Nifty])</f>
        <v>-0.1319741990990671</v>
      </c>
      <c r="O596">
        <v>538.83000000000004</v>
      </c>
      <c r="P596">
        <v>538.67280784165996</v>
      </c>
      <c r="Q596">
        <v>537.63587588174096</v>
      </c>
      <c r="R596">
        <v>72.905156978175398</v>
      </c>
      <c r="S596" s="1">
        <f>(Table2[[#This Row],[Close Price]]-Table2[[#This Row],[20D EMA]])/Table2[[#This Row],[20D EMA]]</f>
        <v>3.0102258597331091E-2</v>
      </c>
      <c r="T596" s="1">
        <f>(Table2[[#This Row],[Close Price]]-Table2[[#This Row],[50D EMA]])/Table2[[#This Row],[50D EMA]]</f>
        <v>3.0402856650514246E-2</v>
      </c>
      <c r="U596" s="1">
        <f>(Table2[[#This Row],[Close Price]]-Table2[[#This Row],[200D EMA]])/Table2[[#This Row],[200D EMA]]</f>
        <v>3.2390182462617934E-2</v>
      </c>
      <c r="V596">
        <v>1.5271656189707401</v>
      </c>
      <c r="W596">
        <v>553.6</v>
      </c>
      <c r="X596">
        <v>566.9</v>
      </c>
      <c r="Y596">
        <v>540.54999999999995</v>
      </c>
      <c r="Z596">
        <v>566.9</v>
      </c>
      <c r="AA596">
        <v>540.54999999999995</v>
      </c>
      <c r="AB596">
        <v>566.9</v>
      </c>
      <c r="AC596" s="1">
        <f>(Table2[[#This Row],[Close Price]]/Table2[[#This Row],[Day Low]])-1</f>
        <v>2.6192196531791279E-3</v>
      </c>
      <c r="AD596" s="1">
        <f>(Table2[[#This Row],[Day High]]/Table2[[#This Row],[Close Price]])-1</f>
        <v>2.1349427979461266E-2</v>
      </c>
      <c r="AE596" s="1">
        <f>(Table2[[#This Row],[Close Price]]/Table2[[#This Row],[Current Week Low]])-1</f>
        <v>2.6824530570715099E-2</v>
      </c>
      <c r="AF596" s="1">
        <f>(Table2[[#This Row],[Current Week High]]/Table2[[#This Row],[Close Price]])-1</f>
        <v>2.1349427979461266E-2</v>
      </c>
      <c r="AG596" s="1">
        <f>(Table2[[#This Row],[Close Price]]/Table2[[#This Row],[Current Month Low]])-1</f>
        <v>2.6824530570715099E-2</v>
      </c>
      <c r="AH596" s="1">
        <f>(Table2[[#This Row],[Current Month High]]/Table2[[#This Row],[Close Price]])-1</f>
        <v>2.1349427979461266E-2</v>
      </c>
      <c r="AI596">
        <v>8.0432345977212201</v>
      </c>
      <c r="AJ596">
        <v>29.180913251175401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0.03</v>
      </c>
      <c r="AM596" t="s">
        <v>3217</v>
      </c>
      <c r="AN596">
        <v>13.9</v>
      </c>
      <c r="AO596" t="s">
        <v>3217</v>
      </c>
      <c r="AP596">
        <v>-9.1318326898320007E-2</v>
      </c>
      <c r="AQ596">
        <f>(Table2[[#This Row],[Sharpe Ratio]]-AVERAGE(Table2[Sharpe Ratio]))/_xlfn.STDEV.P(Table2[Sharpe Ratio])</f>
        <v>-1.7564336526659476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-2.3304832395739541</v>
      </c>
      <c r="AS596">
        <f>_xlfn.RANK.AVG(Table2[[#This Row],[1Y Return vs Nifty Z-Score]],Table2[1Y Return vs Nifty Z-Score])</f>
        <v>574</v>
      </c>
      <c r="AT596">
        <f>_xlfn.RANK.AVG(Table2[[#This Row],[6M Return vs Nifty Z-Score]],Table2[6M Return vs Nifty Z-Score])</f>
        <v>328</v>
      </c>
      <c r="AU596">
        <f>_xlfn.RANK.AVG(Table2[[#This Row],[Sharpe Ratio Z-Score]],Table2[Sharpe Ratio Z-Score])</f>
        <v>707</v>
      </c>
      <c r="AV596">
        <f>(Table2[[#This Row],[Rank 1Y]]+Table2[[#This Row],[Rank 6M]]+Table2[[#This Row],[Rank Sharpe]])/3</f>
        <v>536.33333333333337</v>
      </c>
    </row>
    <row r="597" spans="1:48" x14ac:dyDescent="0.3">
      <c r="A597" t="s">
        <v>2166</v>
      </c>
      <c r="B597" t="s">
        <v>2167</v>
      </c>
      <c r="C597" t="s">
        <v>3179</v>
      </c>
      <c r="D597" t="s">
        <v>404</v>
      </c>
      <c r="E597">
        <v>2855.7093599999998</v>
      </c>
      <c r="F597">
        <v>329.85</v>
      </c>
      <c r="G597">
        <v>-38.330392093858798</v>
      </c>
      <c r="H597">
        <f>(Table2[[#This Row],[1Y Return vs Nifty]]-AVERAGE(Table2[1Y Return vs Nifty]))/_xlfn.STDEV.P(Table2[1Y Return vs Nifty])</f>
        <v>-1.0722232663654625</v>
      </c>
      <c r="I597">
        <v>-22.020635432308602</v>
      </c>
      <c r="J597">
        <f>(Table2[[#This Row],[1M Return vs Nifty]]-AVERAGE(Table2[1M Return vs Nifty]))/_xlfn.STDEV.P(Table2[1M Return vs Nifty])</f>
        <v>-2.2477441729444472</v>
      </c>
      <c r="K597">
        <v>-48.509872179152097</v>
      </c>
      <c r="L597">
        <f>(Table2[[#This Row],[6M Return vs Nifty]]-AVERAGE(Table2[6M Return vs Nifty]))/_xlfn.STDEV.P(Table2[6M Return vs Nifty])</f>
        <v>-1.7640684157526434</v>
      </c>
      <c r="M597">
        <v>-2.93037071425631</v>
      </c>
      <c r="N597">
        <f>(Table2[[#This Row],[1W Return vs Nifty]]-AVERAGE(Table2[1W Return vs Nifty]))/_xlfn.STDEV.P(Table2[1W Return vs Nifty])</f>
        <v>-0.9726437338350935</v>
      </c>
      <c r="O597">
        <v>348.25</v>
      </c>
      <c r="P597">
        <v>381.51171383677701</v>
      </c>
      <c r="Q597">
        <v>442.44170242063899</v>
      </c>
      <c r="R597">
        <v>43.204145502381301</v>
      </c>
      <c r="S597" s="1">
        <f>(Table2[[#This Row],[Close Price]]-Table2[[#This Row],[20D EMA]])/Table2[[#This Row],[20D EMA]]</f>
        <v>-5.2835606604450761E-2</v>
      </c>
      <c r="T597" s="1">
        <f>(Table2[[#This Row],[Close Price]]-Table2[[#This Row],[50D EMA]])/Table2[[#This Row],[50D EMA]]</f>
        <v>-0.1354131785816661</v>
      </c>
      <c r="U597" s="1">
        <f>(Table2[[#This Row],[Close Price]]-Table2[[#This Row],[200D EMA]])/Table2[[#This Row],[200D EMA]]</f>
        <v>-0.25447805169503568</v>
      </c>
      <c r="V597">
        <v>1.19734019209054</v>
      </c>
      <c r="W597">
        <v>322.95</v>
      </c>
      <c r="X597">
        <v>333.7</v>
      </c>
      <c r="Y597">
        <v>318</v>
      </c>
      <c r="Z597">
        <v>333.7</v>
      </c>
      <c r="AA597">
        <v>318</v>
      </c>
      <c r="AB597">
        <v>333.7</v>
      </c>
      <c r="AC597" s="1">
        <f>(Table2[[#This Row],[Close Price]]/Table2[[#This Row],[Day Low]])-1</f>
        <v>2.1365536460752566E-2</v>
      </c>
      <c r="AD597" s="1">
        <f>(Table2[[#This Row],[Day High]]/Table2[[#This Row],[Close Price]])-1</f>
        <v>1.1671972108534101E-2</v>
      </c>
      <c r="AE597" s="1">
        <f>(Table2[[#This Row],[Close Price]]/Table2[[#This Row],[Current Week Low]])-1</f>
        <v>3.726415094339619E-2</v>
      </c>
      <c r="AF597" s="1">
        <f>(Table2[[#This Row],[Current Week High]]/Table2[[#This Row],[Close Price]])-1</f>
        <v>1.1671972108534101E-2</v>
      </c>
      <c r="AG597" s="1">
        <f>(Table2[[#This Row],[Close Price]]/Table2[[#This Row],[Current Month Low]])-1</f>
        <v>3.726415094339619E-2</v>
      </c>
      <c r="AH597" s="1">
        <f>(Table2[[#This Row],[Current Month High]]/Table2[[#This Row],[Close Price]])-1</f>
        <v>1.1671972108534101E-2</v>
      </c>
      <c r="AI597">
        <v>126.610580566924</v>
      </c>
      <c r="AJ597">
        <v>9.2218543046357802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-0.14000000000000001</v>
      </c>
      <c r="AM597" t="s">
        <v>3218</v>
      </c>
      <c r="AN597">
        <v>-12.68</v>
      </c>
      <c r="AO597" t="s">
        <v>3218</v>
      </c>
      <c r="AP597">
        <v>0.109834692553591</v>
      </c>
      <c r="AQ597">
        <f>(Table2[[#This Row],[Sharpe Ratio]]-AVERAGE(Table2[Sharpe Ratio]))/_xlfn.STDEV.P(Table2[Sharpe Ratio])</f>
        <v>0.58487045906174551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680</v>
      </c>
      <c r="AT597">
        <f>_xlfn.RANK.AVG(Table2[[#This Row],[6M Return vs Nifty Z-Score]],Table2[6M Return vs Nifty Z-Score])</f>
        <v>733</v>
      </c>
      <c r="AU597">
        <f>_xlfn.RANK.AVG(Table2[[#This Row],[Sharpe Ratio Z-Score]],Table2[Sharpe Ratio Z-Score])</f>
        <v>196</v>
      </c>
      <c r="AV597">
        <f>(Table2[[#This Row],[Rank 1Y]]+Table2[[#This Row],[Rank 6M]]+Table2[[#This Row],[Rank Sharpe]])/3</f>
        <v>536.33333333333337</v>
      </c>
    </row>
    <row r="598" spans="1:48" x14ac:dyDescent="0.3">
      <c r="A598" t="s">
        <v>1984</v>
      </c>
      <c r="B598" t="s">
        <v>1985</v>
      </c>
      <c r="C598" t="s">
        <v>3187</v>
      </c>
      <c r="D598" t="s">
        <v>458</v>
      </c>
      <c r="E598">
        <v>3598.8617725199902</v>
      </c>
      <c r="F598">
        <v>23.34</v>
      </c>
      <c r="G598">
        <v>-39.060991998198098</v>
      </c>
      <c r="H598">
        <f>(Table2[[#This Row],[1Y Return vs Nifty]]-AVERAGE(Table2[1Y Return vs Nifty]))/_xlfn.STDEV.P(Table2[1Y Return vs Nifty])</f>
        <v>-1.0864860542173838</v>
      </c>
      <c r="I598">
        <v>-1.1472765814217201</v>
      </c>
      <c r="J598">
        <f>(Table2[[#This Row],[1M Return vs Nifty]]-AVERAGE(Table2[1M Return vs Nifty]))/_xlfn.STDEV.P(Table2[1M Return vs Nifty])</f>
        <v>-3.7921711750199177E-2</v>
      </c>
      <c r="K598">
        <v>5.9435550475344101E-3</v>
      </c>
      <c r="L598">
        <f>(Table2[[#This Row],[6M Return vs Nifty]]-AVERAGE(Table2[6M Return vs Nifty]))/_xlfn.STDEV.P(Table2[6M Return vs Nifty])</f>
        <v>-0.24979312762140571</v>
      </c>
      <c r="M598">
        <v>-0.955085782574849</v>
      </c>
      <c r="N598">
        <f>(Table2[[#This Row],[1W Return vs Nifty]]-AVERAGE(Table2[1W Return vs Nifty]))/_xlfn.STDEV.P(Table2[1W Return vs Nifty])</f>
        <v>-0.58302253772505952</v>
      </c>
      <c r="O598">
        <v>22.89</v>
      </c>
      <c r="P598">
        <v>22.883020749570299</v>
      </c>
      <c r="Q598">
        <v>23.554716274969099</v>
      </c>
      <c r="R598">
        <v>60.963674184028299</v>
      </c>
      <c r="S598" s="1">
        <f>(Table2[[#This Row],[Close Price]]-Table2[[#This Row],[20D EMA]])/Table2[[#This Row],[20D EMA]]</f>
        <v>1.9659239842726051E-2</v>
      </c>
      <c r="T598" s="1">
        <f>(Table2[[#This Row],[Close Price]]-Table2[[#This Row],[50D EMA]])/Table2[[#This Row],[50D EMA]]</f>
        <v>1.9970232751647606E-2</v>
      </c>
      <c r="U598" s="1">
        <f>(Table2[[#This Row],[Close Price]]-Table2[[#This Row],[200D EMA]])/Table2[[#This Row],[200D EMA]]</f>
        <v>-9.1156383487103095E-3</v>
      </c>
      <c r="V598">
        <v>0.307040960535227</v>
      </c>
      <c r="W598">
        <v>22.83</v>
      </c>
      <c r="X598">
        <v>24.08</v>
      </c>
      <c r="Y598">
        <v>22.75</v>
      </c>
      <c r="Z598">
        <v>24.08</v>
      </c>
      <c r="AA598">
        <v>22.75</v>
      </c>
      <c r="AB598">
        <v>24.08</v>
      </c>
      <c r="AC598" s="1">
        <f>(Table2[[#This Row],[Close Price]]/Table2[[#This Row],[Day Low]])-1</f>
        <v>2.2339027595269512E-2</v>
      </c>
      <c r="AD598" s="1">
        <f>(Table2[[#This Row],[Day High]]/Table2[[#This Row],[Close Price]])-1</f>
        <v>3.1705227077977627E-2</v>
      </c>
      <c r="AE598" s="1">
        <f>(Table2[[#This Row],[Close Price]]/Table2[[#This Row],[Current Week Low]])-1</f>
        <v>2.5934065934065886E-2</v>
      </c>
      <c r="AF598" s="1">
        <f>(Table2[[#This Row],[Current Week High]]/Table2[[#This Row],[Close Price]])-1</f>
        <v>3.1705227077977627E-2</v>
      </c>
      <c r="AG598" s="1">
        <f>(Table2[[#This Row],[Close Price]]/Table2[[#This Row],[Current Month Low]])-1</f>
        <v>2.5934065934065886E-2</v>
      </c>
      <c r="AH598" s="1">
        <f>(Table2[[#This Row],[Current Month High]]/Table2[[#This Row],[Close Price]])-1</f>
        <v>3.1705227077977627E-2</v>
      </c>
      <c r="AI598">
        <v>93.444730077120795</v>
      </c>
      <c r="AJ598">
        <v>39.760479041916099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-7.0000000000000007E-2</v>
      </c>
      <c r="AM598" t="s">
        <v>3218</v>
      </c>
      <c r="AN598">
        <v>5.66</v>
      </c>
      <c r="AO598" t="s">
        <v>3217</v>
      </c>
      <c r="AQ598">
        <f>(Table2[[#This Row],[Sharpe Ratio]]-AVERAGE(Table2[Sharpe Ratio]))/_xlfn.STDEV.P(Table2[Sharpe Ratio])</f>
        <v>-0.69354145832708192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684</v>
      </c>
      <c r="AT598">
        <f>_xlfn.RANK.AVG(Table2[[#This Row],[6M Return vs Nifty Z-Score]],Table2[6M Return vs Nifty Z-Score])</f>
        <v>387</v>
      </c>
      <c r="AU598">
        <f>_xlfn.RANK.AVG(Table2[[#This Row],[Sharpe Ratio Z-Score]],Table2[Sharpe Ratio Z-Score])</f>
        <v>538.5</v>
      </c>
      <c r="AV598">
        <f>(Table2[[#This Row],[Rank 1Y]]+Table2[[#This Row],[Rank 6M]]+Table2[[#This Row],[Rank Sharpe]])/3</f>
        <v>536.5</v>
      </c>
    </row>
    <row r="599" spans="1:48" x14ac:dyDescent="0.3">
      <c r="A599" t="s">
        <v>858</v>
      </c>
      <c r="B599" t="s">
        <v>859</v>
      </c>
      <c r="C599" t="s">
        <v>3185</v>
      </c>
      <c r="D599" t="s">
        <v>494</v>
      </c>
      <c r="E599">
        <v>17787.016981199999</v>
      </c>
      <c r="F599">
        <v>3586.85</v>
      </c>
      <c r="G599">
        <v>-24.766867631080999</v>
      </c>
      <c r="H599">
        <f>(Table2[[#This Row],[1Y Return vs Nifty]]-AVERAGE(Table2[1Y Return vs Nifty]))/_xlfn.STDEV.P(Table2[1Y Return vs Nifty])</f>
        <v>-0.80743583512169681</v>
      </c>
      <c r="I599">
        <v>7.1615016546433203</v>
      </c>
      <c r="J599">
        <f>(Table2[[#This Row],[1M Return vs Nifty]]-AVERAGE(Table2[1M Return vs Nifty]))/_xlfn.STDEV.P(Table2[1M Return vs Nifty])</f>
        <v>0.84171270177679858</v>
      </c>
      <c r="K599">
        <v>3.4513617891682999</v>
      </c>
      <c r="L599">
        <f>(Table2[[#This Row],[6M Return vs Nifty]]-AVERAGE(Table2[6M Return vs Nifty]))/_xlfn.STDEV.P(Table2[6M Return vs Nifty])</f>
        <v>-0.14225475873589463</v>
      </c>
      <c r="M599">
        <v>3.2214924654616399</v>
      </c>
      <c r="N599">
        <f>(Table2[[#This Row],[1W Return vs Nifty]]-AVERAGE(Table2[1W Return vs Nifty]))/_xlfn.STDEV.P(Table2[1W Return vs Nifty])</f>
        <v>0.24079957854142883</v>
      </c>
      <c r="O599">
        <v>3432.96</v>
      </c>
      <c r="P599">
        <v>3400.3379498106701</v>
      </c>
      <c r="Q599">
        <v>3455.9753447994299</v>
      </c>
      <c r="R599">
        <v>70.356439957580704</v>
      </c>
      <c r="S599" s="1">
        <f>(Table2[[#This Row],[Close Price]]-Table2[[#This Row],[20D EMA]])/Table2[[#This Row],[20D EMA]]</f>
        <v>4.4827204511558499E-2</v>
      </c>
      <c r="T599" s="1">
        <f>(Table2[[#This Row],[Close Price]]-Table2[[#This Row],[50D EMA]])/Table2[[#This Row],[50D EMA]]</f>
        <v>5.4851033321471683E-2</v>
      </c>
      <c r="U599" s="1">
        <f>(Table2[[#This Row],[Close Price]]-Table2[[#This Row],[200D EMA]])/Table2[[#This Row],[200D EMA]]</f>
        <v>3.7869094001932307E-2</v>
      </c>
      <c r="V599">
        <v>0.58347011106006297</v>
      </c>
      <c r="W599">
        <v>3549.1</v>
      </c>
      <c r="X599">
        <v>3610</v>
      </c>
      <c r="Y599">
        <v>3480</v>
      </c>
      <c r="Z599">
        <v>3610</v>
      </c>
      <c r="AA599">
        <v>3480</v>
      </c>
      <c r="AB599">
        <v>3610</v>
      </c>
      <c r="AC599" s="1">
        <f>(Table2[[#This Row],[Close Price]]/Table2[[#This Row],[Day Low]])-1</f>
        <v>1.0636499394212517E-2</v>
      </c>
      <c r="AD599" s="1">
        <f>(Table2[[#This Row],[Day High]]/Table2[[#This Row],[Close Price]])-1</f>
        <v>6.4541310620740422E-3</v>
      </c>
      <c r="AE599" s="1">
        <f>(Table2[[#This Row],[Close Price]]/Table2[[#This Row],[Current Week Low]])-1</f>
        <v>3.070402298850583E-2</v>
      </c>
      <c r="AF599" s="1">
        <f>(Table2[[#This Row],[Current Week High]]/Table2[[#This Row],[Close Price]])-1</f>
        <v>6.4541310620740422E-3</v>
      </c>
      <c r="AG599" s="1">
        <f>(Table2[[#This Row],[Close Price]]/Table2[[#This Row],[Current Month Low]])-1</f>
        <v>3.070402298850583E-2</v>
      </c>
      <c r="AH599" s="1">
        <f>(Table2[[#This Row],[Current Month High]]/Table2[[#This Row],[Close Price]])-1</f>
        <v>6.4541310620740422E-3</v>
      </c>
      <c r="AI599">
        <v>10.945537170497699</v>
      </c>
      <c r="AJ599">
        <v>24.718788574210201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0.18</v>
      </c>
      <c r="AM599" t="s">
        <v>3217</v>
      </c>
      <c r="AN599">
        <v>9.76</v>
      </c>
      <c r="AO599" t="s">
        <v>3217</v>
      </c>
      <c r="AP599">
        <v>-5.9088954617701001E-2</v>
      </c>
      <c r="AQ599">
        <f>(Table2[[#This Row],[Sharpe Ratio]]-AVERAGE(Table2[Sharpe Ratio]))/_xlfn.STDEV.P(Table2[Sharpe Ratio])</f>
        <v>-1.3813025109877315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598</v>
      </c>
      <c r="AT599">
        <f>_xlfn.RANK.AVG(Table2[[#This Row],[6M Return vs Nifty Z-Score]],Table2[6M Return vs Nifty Z-Score])</f>
        <v>341</v>
      </c>
      <c r="AU599">
        <f>_xlfn.RANK.AVG(Table2[[#This Row],[Sharpe Ratio Z-Score]],Table2[Sharpe Ratio Z-Score])</f>
        <v>677</v>
      </c>
      <c r="AV599">
        <f>(Table2[[#This Row],[Rank 1Y]]+Table2[[#This Row],[Rank 6M]]+Table2[[#This Row],[Rank Sharpe]])/3</f>
        <v>538.66666666666663</v>
      </c>
    </row>
    <row r="600" spans="1:48" x14ac:dyDescent="0.3">
      <c r="A600" t="s">
        <v>852</v>
      </c>
      <c r="B600" t="s">
        <v>853</v>
      </c>
      <c r="C600" t="s">
        <v>3180</v>
      </c>
      <c r="D600" t="s">
        <v>43</v>
      </c>
      <c r="E600">
        <v>18051.829403650001</v>
      </c>
      <c r="F600">
        <v>817.25</v>
      </c>
      <c r="G600">
        <v>-17.363859652601601</v>
      </c>
      <c r="H600">
        <f>(Table2[[#This Row],[1Y Return vs Nifty]]-AVERAGE(Table2[1Y Return vs Nifty]))/_xlfn.STDEV.P(Table2[1Y Return vs Nifty])</f>
        <v>-0.66291414597828302</v>
      </c>
      <c r="I600">
        <v>-2.7438455555187899</v>
      </c>
      <c r="J600">
        <f>(Table2[[#This Row],[1M Return vs Nifty]]-AVERAGE(Table2[1M Return vs Nifty]))/_xlfn.STDEV.P(Table2[1M Return vs Nifty])</f>
        <v>-0.20694740641723913</v>
      </c>
      <c r="K600">
        <v>-10.1277385141184</v>
      </c>
      <c r="L600">
        <f>(Table2[[#This Row],[6M Return vs Nifty]]-AVERAGE(Table2[6M Return vs Nifty]))/_xlfn.STDEV.P(Table2[6M Return vs Nifty])</f>
        <v>-0.56608553872271017</v>
      </c>
      <c r="M600">
        <v>6.0236474490256304</v>
      </c>
      <c r="N600">
        <f>(Table2[[#This Row],[1W Return vs Nifty]]-AVERAGE(Table2[1W Return vs Nifty]))/_xlfn.STDEV.P(Table2[1W Return vs Nifty])</f>
        <v>0.79351931981567525</v>
      </c>
      <c r="O600">
        <v>800.54</v>
      </c>
      <c r="P600">
        <v>835.38271731066902</v>
      </c>
      <c r="Q600">
        <v>854.703270523573</v>
      </c>
      <c r="R600">
        <v>65.018512469020195</v>
      </c>
      <c r="S600" s="1">
        <f>(Table2[[#This Row],[Close Price]]-Table2[[#This Row],[20D EMA]])/Table2[[#This Row],[20D EMA]]</f>
        <v>2.0873410447947681E-2</v>
      </c>
      <c r="T600" s="1">
        <f>(Table2[[#This Row],[Close Price]]-Table2[[#This Row],[50D EMA]])/Table2[[#This Row],[50D EMA]]</f>
        <v>-2.1705880352712249E-2</v>
      </c>
      <c r="U600" s="1">
        <f>(Table2[[#This Row],[Close Price]]-Table2[[#This Row],[200D EMA]])/Table2[[#This Row],[200D EMA]]</f>
        <v>-4.3820202654226328E-2</v>
      </c>
      <c r="V600">
        <v>1.96176221760224</v>
      </c>
      <c r="W600">
        <v>800.15</v>
      </c>
      <c r="X600">
        <v>821.95</v>
      </c>
      <c r="Y600">
        <v>788.45</v>
      </c>
      <c r="Z600">
        <v>821.95</v>
      </c>
      <c r="AA600">
        <v>788.45</v>
      </c>
      <c r="AB600">
        <v>821.95</v>
      </c>
      <c r="AC600" s="1">
        <f>(Table2[[#This Row],[Close Price]]/Table2[[#This Row],[Day Low]])-1</f>
        <v>2.1370992938823941E-2</v>
      </c>
      <c r="AD600" s="1">
        <f>(Table2[[#This Row],[Day High]]/Table2[[#This Row],[Close Price]])-1</f>
        <v>5.7509941878250981E-3</v>
      </c>
      <c r="AE600" s="1">
        <f>(Table2[[#This Row],[Close Price]]/Table2[[#This Row],[Current Week Low]])-1</f>
        <v>3.652736381508026E-2</v>
      </c>
      <c r="AF600" s="1">
        <f>(Table2[[#This Row],[Current Week High]]/Table2[[#This Row],[Close Price]])-1</f>
        <v>5.7509941878250981E-3</v>
      </c>
      <c r="AG600" s="1">
        <f>(Table2[[#This Row],[Close Price]]/Table2[[#This Row],[Current Month Low]])-1</f>
        <v>3.652736381508026E-2</v>
      </c>
      <c r="AH600" s="1">
        <f>(Table2[[#This Row],[Current Month High]]/Table2[[#This Row],[Close Price]])-1</f>
        <v>5.7509941878250981E-3</v>
      </c>
      <c r="AI600">
        <v>25.4206179259712</v>
      </c>
      <c r="AJ600">
        <v>14.9114173228346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0.01</v>
      </c>
      <c r="AM600" t="s">
        <v>3217</v>
      </c>
      <c r="AN600">
        <v>0.1</v>
      </c>
      <c r="AO600" t="s">
        <v>3217</v>
      </c>
      <c r="AQ600">
        <f>(Table2[[#This Row],[Sharpe Ratio]]-AVERAGE(Table2[Sharpe Ratio]))/_xlfn.STDEV.P(Table2[Sharpe Ratio])</f>
        <v>-0.69354145832708192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551</v>
      </c>
      <c r="AT600">
        <f>_xlfn.RANK.AVG(Table2[[#This Row],[6M Return vs Nifty Z-Score]],Table2[6M Return vs Nifty Z-Score])</f>
        <v>528</v>
      </c>
      <c r="AU600">
        <f>_xlfn.RANK.AVG(Table2[[#This Row],[Sharpe Ratio Z-Score]],Table2[Sharpe Ratio Z-Score])</f>
        <v>538.5</v>
      </c>
      <c r="AV600">
        <f>(Table2[[#This Row],[Rank 1Y]]+Table2[[#This Row],[Rank 6M]]+Table2[[#This Row],[Rank Sharpe]])/3</f>
        <v>539.16666666666663</v>
      </c>
    </row>
    <row r="601" spans="1:48" x14ac:dyDescent="0.3">
      <c r="A601" t="s">
        <v>378</v>
      </c>
      <c r="B601" t="s">
        <v>379</v>
      </c>
      <c r="C601" t="s">
        <v>3171</v>
      </c>
      <c r="D601" t="s">
        <v>24</v>
      </c>
      <c r="E601">
        <v>65333.162559459997</v>
      </c>
      <c r="F601">
        <v>20.09</v>
      </c>
      <c r="G601">
        <v>-17.907235268993801</v>
      </c>
      <c r="H601">
        <f>(Table2[[#This Row],[1Y Return vs Nifty]]-AVERAGE(Table2[1Y Return vs Nifty]))/_xlfn.STDEV.P(Table2[1Y Return vs Nifty])</f>
        <v>-0.67352193704761998</v>
      </c>
      <c r="I601">
        <v>-3.6224168795753799</v>
      </c>
      <c r="J601">
        <f>(Table2[[#This Row],[1M Return vs Nifty]]-AVERAGE(Table2[1M Return vs Nifty]))/_xlfn.STDEV.P(Table2[1M Return vs Nifty])</f>
        <v>-0.2999600671744671</v>
      </c>
      <c r="K601">
        <v>-19.821335953760599</v>
      </c>
      <c r="L601">
        <f>(Table2[[#This Row],[6M Return vs Nifty]]-AVERAGE(Table2[6M Return vs Nifty]))/_xlfn.STDEV.P(Table2[6M Return vs Nifty])</f>
        <v>-0.86864203156541608</v>
      </c>
      <c r="M601">
        <v>3.3866015865293</v>
      </c>
      <c r="N601">
        <f>(Table2[[#This Row],[1W Return vs Nifty]]-AVERAGE(Table2[1W Return vs Nifty]))/_xlfn.STDEV.P(Table2[1W Return vs Nifty])</f>
        <v>0.273367038661877</v>
      </c>
      <c r="O601">
        <v>20.09</v>
      </c>
      <c r="P601">
        <v>20.878177038253298</v>
      </c>
      <c r="Q601">
        <v>22.2151229943846</v>
      </c>
      <c r="R601">
        <v>68.177989977117903</v>
      </c>
      <c r="S601" s="1">
        <f>(Table2[[#This Row],[Close Price]]-Table2[[#This Row],[20D EMA]])/Table2[[#This Row],[20D EMA]]</f>
        <v>0</v>
      </c>
      <c r="T601" s="1">
        <f>(Table2[[#This Row],[Close Price]]-Table2[[#This Row],[50D EMA]])/Table2[[#This Row],[50D EMA]]</f>
        <v>-3.7751238377239024E-2</v>
      </c>
      <c r="U601" s="1">
        <f>(Table2[[#This Row],[Close Price]]-Table2[[#This Row],[200D EMA]])/Table2[[#This Row],[200D EMA]]</f>
        <v>-9.5661095143239852E-2</v>
      </c>
      <c r="V601">
        <v>1.1016996007931801</v>
      </c>
      <c r="W601">
        <v>20.12</v>
      </c>
      <c r="X601">
        <v>21.1</v>
      </c>
      <c r="Y601">
        <v>19.899999999999999</v>
      </c>
      <c r="Z601">
        <v>21.1</v>
      </c>
      <c r="AA601">
        <v>19.899999999999999</v>
      </c>
      <c r="AB601">
        <v>21.1</v>
      </c>
      <c r="AC601" s="1">
        <f>(Table2[[#This Row],[Close Price]]/Table2[[#This Row],[Day Low]])-1</f>
        <v>-1.4910536779324524E-3</v>
      </c>
      <c r="AD601" s="1">
        <f>(Table2[[#This Row],[Day High]]/Table2[[#This Row],[Close Price]])-1</f>
        <v>5.0273768043803013E-2</v>
      </c>
      <c r="AE601" s="1">
        <f>(Table2[[#This Row],[Close Price]]/Table2[[#This Row],[Current Week Low]])-1</f>
        <v>9.5477386934674779E-3</v>
      </c>
      <c r="AF601" s="1">
        <f>(Table2[[#This Row],[Current Week High]]/Table2[[#This Row],[Close Price]])-1</f>
        <v>5.0273768043803013E-2</v>
      </c>
      <c r="AG601" s="1">
        <f>(Table2[[#This Row],[Close Price]]/Table2[[#This Row],[Current Month Low]])-1</f>
        <v>9.5477386934674779E-3</v>
      </c>
      <c r="AH601" s="1">
        <f>(Table2[[#This Row],[Current Month High]]/Table2[[#This Row],[Close Price]])-1</f>
        <v>5.0273768043803013E-2</v>
      </c>
      <c r="AI601">
        <v>63.514186162269802</v>
      </c>
      <c r="AJ601">
        <v>5.6256572029442697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-0.13</v>
      </c>
      <c r="AM601" t="s">
        <v>3218</v>
      </c>
      <c r="AN601">
        <v>9.2799999999999994</v>
      </c>
      <c r="AO601" t="s">
        <v>3217</v>
      </c>
      <c r="AP601">
        <v>3.3899355210862001E-2</v>
      </c>
      <c r="AQ601">
        <f>(Table2[[#This Row],[Sharpe Ratio]]-AVERAGE(Table2[Sharpe Ratio]))/_xlfn.STDEV.P(Table2[Sharpe Ratio])</f>
        <v>-0.29897268696900037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558</v>
      </c>
      <c r="AT601">
        <f>_xlfn.RANK.AVG(Table2[[#This Row],[6M Return vs Nifty Z-Score]],Table2[6M Return vs Nifty Z-Score])</f>
        <v>635</v>
      </c>
      <c r="AU601">
        <f>_xlfn.RANK.AVG(Table2[[#This Row],[Sharpe Ratio Z-Score]],Table2[Sharpe Ratio Z-Score])</f>
        <v>425</v>
      </c>
      <c r="AV601">
        <f>(Table2[[#This Row],[Rank 1Y]]+Table2[[#This Row],[Rank 6M]]+Table2[[#This Row],[Rank Sharpe]])/3</f>
        <v>539.33333333333337</v>
      </c>
    </row>
    <row r="602" spans="1:48" x14ac:dyDescent="0.3">
      <c r="A602" t="s">
        <v>1595</v>
      </c>
      <c r="B602" t="s">
        <v>1596</v>
      </c>
      <c r="C602" t="s">
        <v>3183</v>
      </c>
      <c r="D602" t="s">
        <v>455</v>
      </c>
      <c r="E602">
        <v>6140.8214808000002</v>
      </c>
      <c r="F602">
        <v>1137</v>
      </c>
      <c r="G602">
        <v>-36.468991115754001</v>
      </c>
      <c r="H602">
        <f>(Table2[[#This Row],[1Y Return vs Nifty]]-AVERAGE(Table2[1Y Return vs Nifty]))/_xlfn.STDEV.P(Table2[1Y Return vs Nifty])</f>
        <v>-1.0358849543832345</v>
      </c>
      <c r="I602">
        <v>-4.1758541754157701</v>
      </c>
      <c r="J602">
        <f>(Table2[[#This Row],[1M Return vs Nifty]]-AVERAGE(Table2[1M Return vs Nifty]))/_xlfn.STDEV.P(Table2[1M Return vs Nifty])</f>
        <v>-0.35855141205323998</v>
      </c>
      <c r="K602">
        <v>8.3098985126989895</v>
      </c>
      <c r="L602">
        <f>(Table2[[#This Row],[6M Return vs Nifty]]-AVERAGE(Table2[6M Return vs Nifty]))/_xlfn.STDEV.P(Table2[6M Return vs Nifty])</f>
        <v>9.3898541719420279E-3</v>
      </c>
      <c r="M602">
        <v>3.4005338104849301</v>
      </c>
      <c r="N602">
        <f>(Table2[[#This Row],[1W Return vs Nifty]]-AVERAGE(Table2[1W Return vs Nifty]))/_xlfn.STDEV.P(Table2[1W Return vs Nifty])</f>
        <v>0.27611514334034715</v>
      </c>
      <c r="O602">
        <v>1131.58</v>
      </c>
      <c r="P602">
        <v>1163.4633297912301</v>
      </c>
      <c r="Q602">
        <v>1156.0011673566801</v>
      </c>
      <c r="R602">
        <v>56.9222839669197</v>
      </c>
      <c r="S602" s="1">
        <f>(Table2[[#This Row],[Close Price]]-Table2[[#This Row],[20D EMA]])/Table2[[#This Row],[20D EMA]]</f>
        <v>4.7897629862670545E-3</v>
      </c>
      <c r="T602" s="1">
        <f>(Table2[[#This Row],[Close Price]]-Table2[[#This Row],[50D EMA]])/Table2[[#This Row],[50D EMA]]</f>
        <v>-2.2745306288233954E-2</v>
      </c>
      <c r="U602" s="1">
        <f>(Table2[[#This Row],[Close Price]]-Table2[[#This Row],[200D EMA]])/Table2[[#This Row],[200D EMA]]</f>
        <v>-1.6436979384829055E-2</v>
      </c>
      <c r="V602">
        <v>0.41123383340453001</v>
      </c>
      <c r="W602">
        <v>1120</v>
      </c>
      <c r="X602">
        <v>1150.0999999999999</v>
      </c>
      <c r="Y602">
        <v>1112.75</v>
      </c>
      <c r="Z602">
        <v>1150.0999999999999</v>
      </c>
      <c r="AA602">
        <v>1112.75</v>
      </c>
      <c r="AB602">
        <v>1150.0999999999999</v>
      </c>
      <c r="AC602" s="1">
        <f>(Table2[[#This Row],[Close Price]]/Table2[[#This Row],[Day Low]])-1</f>
        <v>1.5178571428571486E-2</v>
      </c>
      <c r="AD602" s="1">
        <f>(Table2[[#This Row],[Day High]]/Table2[[#This Row],[Close Price]])-1</f>
        <v>1.1521547933157406E-2</v>
      </c>
      <c r="AE602" s="1">
        <f>(Table2[[#This Row],[Close Price]]/Table2[[#This Row],[Current Week Low]])-1</f>
        <v>2.1792855538081302E-2</v>
      </c>
      <c r="AF602" s="1">
        <f>(Table2[[#This Row],[Current Week High]]/Table2[[#This Row],[Close Price]])-1</f>
        <v>1.1521547933157406E-2</v>
      </c>
      <c r="AG602" s="1">
        <f>(Table2[[#This Row],[Close Price]]/Table2[[#This Row],[Current Month Low]])-1</f>
        <v>2.1792855538081302E-2</v>
      </c>
      <c r="AH602" s="1">
        <f>(Table2[[#This Row],[Current Month High]]/Table2[[#This Row],[Close Price]])-1</f>
        <v>1.1521547933157406E-2</v>
      </c>
      <c r="AI602">
        <v>23.8170624450307</v>
      </c>
      <c r="AJ602">
        <v>21.825779492124699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0</v>
      </c>
      <c r="AM602" t="s">
        <v>3216</v>
      </c>
      <c r="AN602">
        <v>-1.55</v>
      </c>
      <c r="AO602" t="s">
        <v>3218</v>
      </c>
      <c r="AP602">
        <v>-3.9881808175768002E-2</v>
      </c>
      <c r="AQ602">
        <f>(Table2[[#This Row],[Sharpe Ratio]]-AVERAGE(Table2[Sharpe Ratio]))/_xlfn.STDEV.P(Table2[Sharpe Ratio])</f>
        <v>-1.1577425014905613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675</v>
      </c>
      <c r="AT602">
        <f>_xlfn.RANK.AVG(Table2[[#This Row],[6M Return vs Nifty Z-Score]],Table2[6M Return vs Nifty Z-Score])</f>
        <v>291</v>
      </c>
      <c r="AU602">
        <f>_xlfn.RANK.AVG(Table2[[#This Row],[Sharpe Ratio Z-Score]],Table2[Sharpe Ratio Z-Score])</f>
        <v>653</v>
      </c>
      <c r="AV602">
        <f>(Table2[[#This Row],[Rank 1Y]]+Table2[[#This Row],[Rank 6M]]+Table2[[#This Row],[Rank Sharpe]])/3</f>
        <v>539.66666666666663</v>
      </c>
    </row>
    <row r="603" spans="1:48" x14ac:dyDescent="0.3">
      <c r="A603" t="s">
        <v>1402</v>
      </c>
      <c r="B603" t="s">
        <v>1403</v>
      </c>
      <c r="C603" t="s">
        <v>3182</v>
      </c>
      <c r="D603" t="s">
        <v>458</v>
      </c>
      <c r="E603">
        <v>7926.1826634190002</v>
      </c>
      <c r="F603">
        <v>178.01</v>
      </c>
      <c r="G603">
        <v>-35.374702245784697</v>
      </c>
      <c r="H603">
        <f>(Table2[[#This Row],[1Y Return vs Nifty]]-AVERAGE(Table2[1Y Return vs Nifty]))/_xlfn.STDEV.P(Table2[1Y Return vs Nifty])</f>
        <v>-1.0145222223210051</v>
      </c>
      <c r="I603">
        <v>-6.1836600845098797</v>
      </c>
      <c r="J603">
        <f>(Table2[[#This Row],[1M Return vs Nifty]]-AVERAGE(Table2[1M Return vs Nifty]))/_xlfn.STDEV.P(Table2[1M Return vs Nifty])</f>
        <v>-0.57111397217260396</v>
      </c>
      <c r="K603">
        <v>-1.96489137724785</v>
      </c>
      <c r="L603">
        <f>(Table2[[#This Row],[6M Return vs Nifty]]-AVERAGE(Table2[6M Return vs Nifty]))/_xlfn.STDEV.P(Table2[6M Return vs Nifty])</f>
        <v>-0.31130681320614495</v>
      </c>
      <c r="M603">
        <v>-1.4995633146122</v>
      </c>
      <c r="N603">
        <f>(Table2[[#This Row],[1W Return vs Nifty]]-AVERAGE(Table2[1W Return vs Nifty]))/_xlfn.STDEV.P(Table2[1W Return vs Nifty])</f>
        <v>-0.69041969541351911</v>
      </c>
      <c r="O603">
        <v>180.71</v>
      </c>
      <c r="P603">
        <v>185.31469623797699</v>
      </c>
      <c r="Q603">
        <v>190.253360635886</v>
      </c>
      <c r="R603">
        <v>51.254455210530502</v>
      </c>
      <c r="S603" s="1">
        <f>(Table2[[#This Row],[Close Price]]-Table2[[#This Row],[20D EMA]])/Table2[[#This Row],[20D EMA]]</f>
        <v>-1.4941065796026876E-2</v>
      </c>
      <c r="T603" s="1">
        <f>(Table2[[#This Row],[Close Price]]-Table2[[#This Row],[50D EMA]])/Table2[[#This Row],[50D EMA]]</f>
        <v>-3.9417792470147484E-2</v>
      </c>
      <c r="U603" s="1">
        <f>(Table2[[#This Row],[Close Price]]-Table2[[#This Row],[200D EMA]])/Table2[[#This Row],[200D EMA]]</f>
        <v>-6.4352927038791224E-2</v>
      </c>
      <c r="V603">
        <v>0.35120739271186502</v>
      </c>
      <c r="W603">
        <v>178.19</v>
      </c>
      <c r="X603">
        <v>184.4</v>
      </c>
      <c r="Y603">
        <v>176.12</v>
      </c>
      <c r="Z603">
        <v>184.4</v>
      </c>
      <c r="AA603">
        <v>176.12</v>
      </c>
      <c r="AB603">
        <v>184.4</v>
      </c>
      <c r="AC603" s="1">
        <f>(Table2[[#This Row],[Close Price]]/Table2[[#This Row],[Day Low]])-1</f>
        <v>-1.0101576968405412E-3</v>
      </c>
      <c r="AD603" s="1">
        <f>(Table2[[#This Row],[Day High]]/Table2[[#This Row],[Close Price]])-1</f>
        <v>3.5896859726981756E-2</v>
      </c>
      <c r="AE603" s="1">
        <f>(Table2[[#This Row],[Close Price]]/Table2[[#This Row],[Current Week Low]])-1</f>
        <v>1.073131955484885E-2</v>
      </c>
      <c r="AF603" s="1">
        <f>(Table2[[#This Row],[Current Week High]]/Table2[[#This Row],[Close Price]])-1</f>
        <v>3.5896859726981756E-2</v>
      </c>
      <c r="AG603" s="1">
        <f>(Table2[[#This Row],[Close Price]]/Table2[[#This Row],[Current Month Low]])-1</f>
        <v>1.073131955484885E-2</v>
      </c>
      <c r="AH603" s="1">
        <f>(Table2[[#This Row],[Current Month High]]/Table2[[#This Row],[Close Price]])-1</f>
        <v>3.5896859726981756E-2</v>
      </c>
      <c r="AI603">
        <v>22.229088253468898</v>
      </c>
      <c r="AJ603">
        <v>22.7655172413792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-0.09</v>
      </c>
      <c r="AM603" t="s">
        <v>3218</v>
      </c>
      <c r="AN603">
        <v>1.94</v>
      </c>
      <c r="AO603" t="s">
        <v>3217</v>
      </c>
      <c r="AQ603">
        <f>(Table2[[#This Row],[Sharpe Ratio]]-AVERAGE(Table2[Sharpe Ratio]))/_xlfn.STDEV.P(Table2[Sharpe Ratio])</f>
        <v>-0.69354145832708192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667</v>
      </c>
      <c r="AT603">
        <f>_xlfn.RANK.AVG(Table2[[#This Row],[6M Return vs Nifty Z-Score]],Table2[6M Return vs Nifty Z-Score])</f>
        <v>415</v>
      </c>
      <c r="AU603">
        <f>_xlfn.RANK.AVG(Table2[[#This Row],[Sharpe Ratio Z-Score]],Table2[Sharpe Ratio Z-Score])</f>
        <v>538.5</v>
      </c>
      <c r="AV603">
        <f>(Table2[[#This Row],[Rank 1Y]]+Table2[[#This Row],[Rank 6M]]+Table2[[#This Row],[Rank Sharpe]])/3</f>
        <v>540.16666666666663</v>
      </c>
    </row>
    <row r="604" spans="1:48" x14ac:dyDescent="0.3">
      <c r="A604" t="s">
        <v>1667</v>
      </c>
      <c r="B604" t="s">
        <v>1668</v>
      </c>
      <c r="C604" t="s">
        <v>3176</v>
      </c>
      <c r="D604" t="s">
        <v>270</v>
      </c>
      <c r="E604">
        <v>5599.57744688</v>
      </c>
      <c r="F604">
        <v>2056.15</v>
      </c>
      <c r="G604">
        <v>-38.390472041963797</v>
      </c>
      <c r="H604">
        <f>(Table2[[#This Row],[1Y Return vs Nifty]]-AVERAGE(Table2[1Y Return vs Nifty]))/_xlfn.STDEV.P(Table2[1Y Return vs Nifty])</f>
        <v>-1.0733961484708208</v>
      </c>
      <c r="I604">
        <v>-7.0763573110952001</v>
      </c>
      <c r="J604">
        <f>(Table2[[#This Row],[1M Return vs Nifty]]-AVERAGE(Table2[1M Return vs Nifty]))/_xlfn.STDEV.P(Table2[1M Return vs Nifty])</f>
        <v>-0.66562211513351666</v>
      </c>
      <c r="K604">
        <v>-17.9654110845281</v>
      </c>
      <c r="L604">
        <f>(Table2[[#This Row],[6M Return vs Nifty]]-AVERAGE(Table2[6M Return vs Nifty]))/_xlfn.STDEV.P(Table2[6M Return vs Nifty])</f>
        <v>-0.8107149180339438</v>
      </c>
      <c r="M604">
        <v>-1.9084613131653601</v>
      </c>
      <c r="N604">
        <f>(Table2[[#This Row],[1W Return vs Nifty]]-AVERAGE(Table2[1W Return vs Nifty]))/_xlfn.STDEV.P(Table2[1W Return vs Nifty])</f>
        <v>-0.77107404797199486</v>
      </c>
      <c r="O604">
        <v>2069.7399999999998</v>
      </c>
      <c r="P604">
        <v>2174.78614314678</v>
      </c>
      <c r="Q604">
        <v>2251.22427609346</v>
      </c>
      <c r="R604">
        <v>52.362606429841797</v>
      </c>
      <c r="S604" s="1">
        <f>(Table2[[#This Row],[Close Price]]-Table2[[#This Row],[20D EMA]])/Table2[[#This Row],[20D EMA]]</f>
        <v>-6.5660421115694206E-3</v>
      </c>
      <c r="T604" s="1">
        <f>(Table2[[#This Row],[Close Price]]-Table2[[#This Row],[50D EMA]])/Table2[[#This Row],[50D EMA]]</f>
        <v>-5.4550716869623227E-2</v>
      </c>
      <c r="U604" s="1">
        <f>(Table2[[#This Row],[Close Price]]-Table2[[#This Row],[200D EMA]])/Table2[[#This Row],[200D EMA]]</f>
        <v>-8.6652528655195349E-2</v>
      </c>
      <c r="V604">
        <v>0.62967186175402801</v>
      </c>
      <c r="W604">
        <v>2028.65</v>
      </c>
      <c r="X604">
        <v>2111</v>
      </c>
      <c r="Y604">
        <v>2002</v>
      </c>
      <c r="Z604">
        <v>2111</v>
      </c>
      <c r="AA604">
        <v>2002</v>
      </c>
      <c r="AB604">
        <v>2111</v>
      </c>
      <c r="AC604" s="1">
        <f>(Table2[[#This Row],[Close Price]]/Table2[[#This Row],[Day Low]])-1</f>
        <v>1.3555812979074711E-2</v>
      </c>
      <c r="AD604" s="1">
        <f>(Table2[[#This Row],[Day High]]/Table2[[#This Row],[Close Price]])-1</f>
        <v>2.6676069352916887E-2</v>
      </c>
      <c r="AE604" s="1">
        <f>(Table2[[#This Row],[Close Price]]/Table2[[#This Row],[Current Week Low]])-1</f>
        <v>2.7047952047952073E-2</v>
      </c>
      <c r="AF604" s="1">
        <f>(Table2[[#This Row],[Current Week High]]/Table2[[#This Row],[Close Price]])-1</f>
        <v>2.6676069352916887E-2</v>
      </c>
      <c r="AG604" s="1">
        <f>(Table2[[#This Row],[Close Price]]/Table2[[#This Row],[Current Month Low]])-1</f>
        <v>2.7047952047952073E-2</v>
      </c>
      <c r="AH604" s="1">
        <f>(Table2[[#This Row],[Current Month High]]/Table2[[#This Row],[Close Price]])-1</f>
        <v>2.6676069352916887E-2</v>
      </c>
      <c r="AI604">
        <v>35.885027843299298</v>
      </c>
      <c r="AJ604">
        <v>19.543604651162799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-0.1</v>
      </c>
      <c r="AM604" t="s">
        <v>3218</v>
      </c>
      <c r="AN604">
        <v>4.59</v>
      </c>
      <c r="AO604" t="s">
        <v>3217</v>
      </c>
      <c r="AP604">
        <v>6.8330669804355995E-2</v>
      </c>
      <c r="AQ604">
        <f>(Table2[[#This Row],[Sharpe Ratio]]-AVERAGE(Table2[Sharpe Ratio]))/_xlfn.STDEV.P(Table2[Sharpe Ratio])</f>
        <v>0.10178778209872535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682</v>
      </c>
      <c r="AT604">
        <f>_xlfn.RANK.AVG(Table2[[#This Row],[6M Return vs Nifty Z-Score]],Table2[6M Return vs Nifty Z-Score])</f>
        <v>613</v>
      </c>
      <c r="AU604">
        <f>_xlfn.RANK.AVG(Table2[[#This Row],[Sharpe Ratio Z-Score]],Table2[Sharpe Ratio Z-Score])</f>
        <v>329</v>
      </c>
      <c r="AV604">
        <f>(Table2[[#This Row],[Rank 1Y]]+Table2[[#This Row],[Rank 6M]]+Table2[[#This Row],[Rank Sharpe]])/3</f>
        <v>541.33333333333337</v>
      </c>
    </row>
    <row r="605" spans="1:48" x14ac:dyDescent="0.3">
      <c r="A605" t="s">
        <v>1919</v>
      </c>
      <c r="B605" t="s">
        <v>1920</v>
      </c>
      <c r="C605" t="s">
        <v>3179</v>
      </c>
      <c r="D605" t="s">
        <v>111</v>
      </c>
      <c r="E605">
        <v>3904.8729124199999</v>
      </c>
      <c r="F605">
        <v>99.34</v>
      </c>
      <c r="G605">
        <v>-28.260081281008301</v>
      </c>
      <c r="H605">
        <f>(Table2[[#This Row],[1Y Return vs Nifty]]-AVERAGE(Table2[1Y Return vs Nifty]))/_xlfn.STDEV.P(Table2[1Y Return vs Nifty])</f>
        <v>-0.87563043097974691</v>
      </c>
      <c r="I605">
        <v>-51.6311510428242</v>
      </c>
      <c r="J605">
        <f>(Table2[[#This Row],[1M Return vs Nifty]]-AVERAGE(Table2[1M Return vs Nifty]))/_xlfn.STDEV.P(Table2[1M Return vs Nifty])</f>
        <v>-5.3825526602176907</v>
      </c>
      <c r="K605">
        <v>-19.046002671941999</v>
      </c>
      <c r="L605">
        <f>(Table2[[#This Row],[6M Return vs Nifty]]-AVERAGE(Table2[6M Return vs Nifty]))/_xlfn.STDEV.P(Table2[6M Return vs Nifty])</f>
        <v>-0.84444233480764364</v>
      </c>
      <c r="M605">
        <v>1.18108936604047</v>
      </c>
      <c r="N605">
        <f>(Table2[[#This Row],[1W Return vs Nifty]]-AVERAGE(Table2[1W Return vs Nifty]))/_xlfn.STDEV.P(Table2[1W Return vs Nifty])</f>
        <v>-0.16166605231131431</v>
      </c>
      <c r="O605">
        <v>99.12</v>
      </c>
      <c r="P605">
        <v>102.599610979944</v>
      </c>
      <c r="Q605">
        <v>107.131829085969</v>
      </c>
      <c r="R605">
        <v>52.561403073561799</v>
      </c>
      <c r="S605" s="1">
        <f>(Table2[[#This Row],[Close Price]]-Table2[[#This Row],[20D EMA]])/Table2[[#This Row],[20D EMA]]</f>
        <v>2.2195318805488182E-3</v>
      </c>
      <c r="T605" s="1">
        <f>(Table2[[#This Row],[Close Price]]-Table2[[#This Row],[50D EMA]])/Table2[[#This Row],[50D EMA]]</f>
        <v>-3.1770207984328357E-2</v>
      </c>
      <c r="U605" s="1">
        <f>(Table2[[#This Row],[Close Price]]-Table2[[#This Row],[200D EMA]])/Table2[[#This Row],[200D EMA]]</f>
        <v>-7.2731224253777732E-2</v>
      </c>
      <c r="V605">
        <v>0.401559512075917</v>
      </c>
      <c r="W605">
        <v>98.27</v>
      </c>
      <c r="X605">
        <v>100.2</v>
      </c>
      <c r="Y605">
        <v>98.27</v>
      </c>
      <c r="Z605">
        <v>101.84</v>
      </c>
      <c r="AA605">
        <v>98.27</v>
      </c>
      <c r="AB605">
        <v>101.84</v>
      </c>
      <c r="AC605" s="1">
        <f>(Table2[[#This Row],[Close Price]]/Table2[[#This Row],[Day Low]])-1</f>
        <v>1.0888368779892188E-2</v>
      </c>
      <c r="AD605" s="1">
        <f>(Table2[[#This Row],[Day High]]/Table2[[#This Row],[Close Price]])-1</f>
        <v>8.657137104892243E-3</v>
      </c>
      <c r="AE605" s="1">
        <f>(Table2[[#This Row],[Close Price]]/Table2[[#This Row],[Current Week Low]])-1</f>
        <v>1.0888368779892188E-2</v>
      </c>
      <c r="AF605" s="1">
        <f>(Table2[[#This Row],[Current Week High]]/Table2[[#This Row],[Close Price]])-1</f>
        <v>2.5166096235152091E-2</v>
      </c>
      <c r="AG605" s="1">
        <f>(Table2[[#This Row],[Close Price]]/Table2[[#This Row],[Current Month Low]])-1</f>
        <v>1.0888368779892188E-2</v>
      </c>
      <c r="AH605" s="1">
        <f>(Table2[[#This Row],[Current Month High]]/Table2[[#This Row],[Close Price]])-1</f>
        <v>2.5166096235152091E-2</v>
      </c>
      <c r="AI605">
        <v>39.923495067445103</v>
      </c>
      <c r="AJ605">
        <v>19.0413421210305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-0.13</v>
      </c>
      <c r="AM605" t="s">
        <v>3218</v>
      </c>
      <c r="AN605">
        <v>8.1</v>
      </c>
      <c r="AO605" t="s">
        <v>3217</v>
      </c>
      <c r="AP605">
        <v>5.2278790104771003E-2</v>
      </c>
      <c r="AQ605">
        <f>(Table2[[#This Row],[Sharpe Ratio]]-AVERAGE(Table2[Sharpe Ratio]))/_xlfn.STDEV.P(Table2[Sharpe Ratio])</f>
        <v>-8.504675831234372E-2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624</v>
      </c>
      <c r="AT605">
        <f>_xlfn.RANK.AVG(Table2[[#This Row],[6M Return vs Nifty Z-Score]],Table2[6M Return vs Nifty Z-Score])</f>
        <v>622</v>
      </c>
      <c r="AU605">
        <f>_xlfn.RANK.AVG(Table2[[#This Row],[Sharpe Ratio Z-Score]],Table2[Sharpe Ratio Z-Score])</f>
        <v>379</v>
      </c>
      <c r="AV605">
        <f>(Table2[[#This Row],[Rank 1Y]]+Table2[[#This Row],[Rank 6M]]+Table2[[#This Row],[Rank Sharpe]])/3</f>
        <v>541.66666666666663</v>
      </c>
    </row>
    <row r="606" spans="1:48" x14ac:dyDescent="0.3">
      <c r="A606" t="s">
        <v>462</v>
      </c>
      <c r="B606" t="s">
        <v>463</v>
      </c>
      <c r="C606" t="s">
        <v>3181</v>
      </c>
      <c r="D606" t="s">
        <v>111</v>
      </c>
      <c r="E606">
        <v>50718.720023631002</v>
      </c>
      <c r="F606">
        <v>122.79</v>
      </c>
      <c r="G606">
        <v>9.9582759678783592</v>
      </c>
      <c r="H606">
        <f>(Table2[[#This Row],[1Y Return vs Nifty]]-AVERAGE(Table2[1Y Return vs Nifty]))/_xlfn.STDEV.P(Table2[1Y Return vs Nifty])</f>
        <v>-0.12953079662138223</v>
      </c>
      <c r="I606">
        <v>0.24381760723967499</v>
      </c>
      <c r="J606">
        <f>(Table2[[#This Row],[1M Return vs Nifty]]-AVERAGE(Table2[1M Return vs Nifty]))/_xlfn.STDEV.P(Table2[1M Return vs Nifty])</f>
        <v>0.10935076153505392</v>
      </c>
      <c r="K606">
        <v>-31.3149445106556</v>
      </c>
      <c r="L606">
        <f>(Table2[[#This Row],[6M Return vs Nifty]]-AVERAGE(Table2[6M Return vs Nifty]))/_xlfn.STDEV.P(Table2[6M Return vs Nifty])</f>
        <v>-1.2273804583191295</v>
      </c>
      <c r="M606">
        <v>3.2424409226084401</v>
      </c>
      <c r="N606">
        <f>(Table2[[#This Row],[1W Return vs Nifty]]-AVERAGE(Table2[1W Return vs Nifty]))/_xlfn.STDEV.P(Table2[1W Return vs Nifty])</f>
        <v>0.24493162187314615</v>
      </c>
      <c r="O606">
        <v>117.18</v>
      </c>
      <c r="P606">
        <v>121.833361550246</v>
      </c>
      <c r="Q606">
        <v>128.86585677094101</v>
      </c>
      <c r="R606">
        <v>76.241601284647999</v>
      </c>
      <c r="S606" s="1">
        <f>(Table2[[#This Row],[Close Price]]-Table2[[#This Row],[20D EMA]])/Table2[[#This Row],[20D EMA]]</f>
        <v>4.7875064004096253E-2</v>
      </c>
      <c r="T606" s="1">
        <f>(Table2[[#This Row],[Close Price]]-Table2[[#This Row],[50D EMA]])/Table2[[#This Row],[50D EMA]]</f>
        <v>7.852023760827425E-3</v>
      </c>
      <c r="U606" s="1">
        <f>(Table2[[#This Row],[Close Price]]-Table2[[#This Row],[200D EMA]])/Table2[[#This Row],[200D EMA]]</f>
        <v>-4.714869340248002E-2</v>
      </c>
      <c r="V606">
        <v>0.69807616991190602</v>
      </c>
      <c r="W606">
        <v>119.2</v>
      </c>
      <c r="X606">
        <v>123.18</v>
      </c>
      <c r="Y606">
        <v>115.86</v>
      </c>
      <c r="Z606">
        <v>123.18</v>
      </c>
      <c r="AA606">
        <v>115.86</v>
      </c>
      <c r="AB606">
        <v>123.18</v>
      </c>
      <c r="AC606" s="1">
        <f>(Table2[[#This Row],[Close Price]]/Table2[[#This Row],[Day Low]])-1</f>
        <v>3.0117449664429641E-2</v>
      </c>
      <c r="AD606" s="1">
        <f>(Table2[[#This Row],[Day High]]/Table2[[#This Row],[Close Price]])-1</f>
        <v>3.1761544099682126E-3</v>
      </c>
      <c r="AE606" s="1">
        <f>(Table2[[#This Row],[Close Price]]/Table2[[#This Row],[Current Week Low]])-1</f>
        <v>5.9813568099430503E-2</v>
      </c>
      <c r="AF606" s="1">
        <f>(Table2[[#This Row],[Current Week High]]/Table2[[#This Row],[Close Price]])-1</f>
        <v>3.1761544099682126E-3</v>
      </c>
      <c r="AG606" s="1">
        <f>(Table2[[#This Row],[Close Price]]/Table2[[#This Row],[Current Month Low]])-1</f>
        <v>5.9813568099430503E-2</v>
      </c>
      <c r="AH606" s="1">
        <f>(Table2[[#This Row],[Current Month High]]/Table2[[#This Row],[Close Price]])-1</f>
        <v>3.1761544099682126E-3</v>
      </c>
      <c r="AI606">
        <v>42.804788663571898</v>
      </c>
      <c r="AJ606">
        <v>31.4668094218415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-0.06</v>
      </c>
      <c r="AM606" t="s">
        <v>3218</v>
      </c>
      <c r="AN606">
        <v>9.94</v>
      </c>
      <c r="AO606" t="s">
        <v>3217</v>
      </c>
      <c r="AP606">
        <v>-7.6798748905830003E-3</v>
      </c>
      <c r="AQ606">
        <f>(Table2[[#This Row],[Sharpe Ratio]]-AVERAGE(Table2[Sharpe Ratio]))/_xlfn.STDEV.P(Table2[Sharpe Ratio])</f>
        <v>-0.78293073375466204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345</v>
      </c>
      <c r="AT606">
        <f>_xlfn.RANK.AVG(Table2[[#This Row],[6M Return vs Nifty Z-Score]],Table2[6M Return vs Nifty Z-Score])</f>
        <v>706</v>
      </c>
      <c r="AU606">
        <f>_xlfn.RANK.AVG(Table2[[#This Row],[Sharpe Ratio Z-Score]],Table2[Sharpe Ratio Z-Score])</f>
        <v>581</v>
      </c>
      <c r="AV606">
        <f>(Table2[[#This Row],[Rank 1Y]]+Table2[[#This Row],[Rank 6M]]+Table2[[#This Row],[Rank Sharpe]])/3</f>
        <v>544</v>
      </c>
    </row>
    <row r="607" spans="1:48" x14ac:dyDescent="0.3">
      <c r="A607" t="s">
        <v>1267</v>
      </c>
      <c r="B607" t="s">
        <v>1268</v>
      </c>
      <c r="C607" t="s">
        <v>3183</v>
      </c>
      <c r="D607" t="s">
        <v>967</v>
      </c>
      <c r="E607">
        <v>9461.6353572399894</v>
      </c>
      <c r="F607">
        <v>68.45</v>
      </c>
      <c r="G607">
        <v>-34.2971438589556</v>
      </c>
      <c r="H607">
        <f>(Table2[[#This Row],[1Y Return vs Nifty]]-AVERAGE(Table2[1Y Return vs Nifty]))/_xlfn.STDEV.P(Table2[1Y Return vs Nifty])</f>
        <v>-0.9934861031289276</v>
      </c>
      <c r="I607">
        <v>-10.0395070375359</v>
      </c>
      <c r="J607">
        <f>(Table2[[#This Row],[1M Return vs Nifty]]-AVERAGE(Table2[1M Return vs Nifty]))/_xlfn.STDEV.P(Table2[1M Return vs Nifty])</f>
        <v>-0.97932509260578071</v>
      </c>
      <c r="K607">
        <v>-12.566649321804899</v>
      </c>
      <c r="L607">
        <f>(Table2[[#This Row],[6M Return vs Nifty]]-AVERAGE(Table2[6M Return vs Nifty]))/_xlfn.STDEV.P(Table2[6M Return vs Nifty])</f>
        <v>-0.64220880512864775</v>
      </c>
      <c r="M607">
        <v>6.24669106998084</v>
      </c>
      <c r="N607">
        <f>(Table2[[#This Row],[1W Return vs Nifty]]-AVERAGE(Table2[1W Return vs Nifty]))/_xlfn.STDEV.P(Table2[1W Return vs Nifty])</f>
        <v>0.83751424985713818</v>
      </c>
      <c r="O607">
        <v>66.010000000000005</v>
      </c>
      <c r="P607">
        <v>69.214544331146797</v>
      </c>
      <c r="Q607">
        <v>72.5092881550529</v>
      </c>
      <c r="R607">
        <v>66.881881640859802</v>
      </c>
      <c r="S607" s="1">
        <f>(Table2[[#This Row],[Close Price]]-Table2[[#This Row],[20D EMA]])/Table2[[#This Row],[20D EMA]]</f>
        <v>3.6964096349037988E-2</v>
      </c>
      <c r="T607" s="1">
        <f>(Table2[[#This Row],[Close Price]]-Table2[[#This Row],[50D EMA]])/Table2[[#This Row],[50D EMA]]</f>
        <v>-1.1046006854989097E-2</v>
      </c>
      <c r="U607" s="1">
        <f>(Table2[[#This Row],[Close Price]]-Table2[[#This Row],[200D EMA]])/Table2[[#This Row],[200D EMA]]</f>
        <v>-5.5983009326647494E-2</v>
      </c>
      <c r="V607">
        <v>0.82645554636393703</v>
      </c>
      <c r="W607">
        <v>66.94</v>
      </c>
      <c r="X607">
        <v>69.28</v>
      </c>
      <c r="Y607">
        <v>64.75</v>
      </c>
      <c r="Z607">
        <v>69.28</v>
      </c>
      <c r="AA607">
        <v>64.75</v>
      </c>
      <c r="AB607">
        <v>69.28</v>
      </c>
      <c r="AC607" s="1">
        <f>(Table2[[#This Row],[Close Price]]/Table2[[#This Row],[Day Low]])-1</f>
        <v>2.2557514191813732E-2</v>
      </c>
      <c r="AD607" s="1">
        <f>(Table2[[#This Row],[Day High]]/Table2[[#This Row],[Close Price]])-1</f>
        <v>1.2125639152666068E-2</v>
      </c>
      <c r="AE607" s="1">
        <f>(Table2[[#This Row],[Close Price]]/Table2[[#This Row],[Current Week Low]])-1</f>
        <v>5.7142857142857162E-2</v>
      </c>
      <c r="AF607" s="1">
        <f>(Table2[[#This Row],[Current Week High]]/Table2[[#This Row],[Close Price]])-1</f>
        <v>1.2125639152666068E-2</v>
      </c>
      <c r="AG607" s="1">
        <f>(Table2[[#This Row],[Close Price]]/Table2[[#This Row],[Current Month Low]])-1</f>
        <v>5.7142857142857162E-2</v>
      </c>
      <c r="AH607" s="1">
        <f>(Table2[[#This Row],[Current Month High]]/Table2[[#This Row],[Close Price]])-1</f>
        <v>1.2125639152666068E-2</v>
      </c>
      <c r="AI607">
        <v>38.5682980277574</v>
      </c>
      <c r="AJ607">
        <v>15.625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0</v>
      </c>
      <c r="AM607">
        <v>0</v>
      </c>
      <c r="AN607">
        <v>9.4700000000000006</v>
      </c>
      <c r="AO607" t="s">
        <v>3217</v>
      </c>
      <c r="AP607">
        <v>3.4580231253149997E-2</v>
      </c>
      <c r="AQ607">
        <f>(Table2[[#This Row],[Sharpe Ratio]]-AVERAGE(Table2[Sharpe Ratio]))/_xlfn.STDEV.P(Table2[Sharpe Ratio])</f>
        <v>-0.29104768598353487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659</v>
      </c>
      <c r="AT607">
        <f>_xlfn.RANK.AVG(Table2[[#This Row],[6M Return vs Nifty Z-Score]],Table2[6M Return vs Nifty Z-Score])</f>
        <v>555</v>
      </c>
      <c r="AU607">
        <f>_xlfn.RANK.AVG(Table2[[#This Row],[Sharpe Ratio Z-Score]],Table2[Sharpe Ratio Z-Score])</f>
        <v>420</v>
      </c>
      <c r="AV607">
        <f>(Table2[[#This Row],[Rank 1Y]]+Table2[[#This Row],[Rank 6M]]+Table2[[#This Row],[Rank Sharpe]])/3</f>
        <v>544.66666666666663</v>
      </c>
    </row>
    <row r="608" spans="1:48" x14ac:dyDescent="0.3">
      <c r="A608" t="s">
        <v>708</v>
      </c>
      <c r="B608" t="s">
        <v>709</v>
      </c>
      <c r="C608" t="s">
        <v>3179</v>
      </c>
      <c r="D608" t="s">
        <v>270</v>
      </c>
      <c r="E608">
        <v>25226.2150003799</v>
      </c>
      <c r="F608">
        <v>5102.6000000000004</v>
      </c>
      <c r="G608">
        <v>-8.9625631111706596</v>
      </c>
      <c r="H608">
        <f>(Table2[[#This Row],[1Y Return vs Nifty]]-AVERAGE(Table2[1Y Return vs Nifty]))/_xlfn.STDEV.P(Table2[1Y Return vs Nifty])</f>
        <v>-0.49890384493687912</v>
      </c>
      <c r="I608">
        <v>-4.6426623430649903</v>
      </c>
      <c r="J608">
        <f>(Table2[[#This Row],[1M Return vs Nifty]]-AVERAGE(Table2[1M Return vs Nifty]))/_xlfn.STDEV.P(Table2[1M Return vs Nifty])</f>
        <v>-0.40797149730685728</v>
      </c>
      <c r="K608">
        <v>-21.169636174448701</v>
      </c>
      <c r="L608">
        <f>(Table2[[#This Row],[6M Return vs Nifty]]-AVERAGE(Table2[6M Return vs Nifty]))/_xlfn.STDEV.P(Table2[6M Return vs Nifty])</f>
        <v>-0.91072516825543082</v>
      </c>
      <c r="M608">
        <v>2.49113833236449</v>
      </c>
      <c r="N608">
        <f>(Table2[[#This Row],[1W Return vs Nifty]]-AVERAGE(Table2[1W Return vs Nifty]))/_xlfn.STDEV.P(Table2[1W Return vs Nifty])</f>
        <v>9.6738614800372186E-2</v>
      </c>
      <c r="O608">
        <v>4958.09</v>
      </c>
      <c r="P608">
        <v>5097.67624579532</v>
      </c>
      <c r="Q608">
        <v>5209.1252636849704</v>
      </c>
      <c r="R608">
        <v>67.847722521444894</v>
      </c>
      <c r="S608" s="1">
        <f>(Table2[[#This Row],[Close Price]]-Table2[[#This Row],[20D EMA]])/Table2[[#This Row],[20D EMA]]</f>
        <v>2.9146304322834039E-2</v>
      </c>
      <c r="T608" s="1">
        <f>(Table2[[#This Row],[Close Price]]-Table2[[#This Row],[50D EMA]])/Table2[[#This Row],[50D EMA]]</f>
        <v>9.6588209357970913E-4</v>
      </c>
      <c r="U608" s="1">
        <f>(Table2[[#This Row],[Close Price]]-Table2[[#This Row],[200D EMA]])/Table2[[#This Row],[200D EMA]]</f>
        <v>-2.0449741231527485E-2</v>
      </c>
      <c r="V608">
        <v>0.68511209473491896</v>
      </c>
      <c r="W608">
        <v>5001</v>
      </c>
      <c r="X608">
        <v>5210</v>
      </c>
      <c r="Y608">
        <v>4923.75</v>
      </c>
      <c r="Z608">
        <v>5210</v>
      </c>
      <c r="AA608">
        <v>4923.75</v>
      </c>
      <c r="AB608">
        <v>5210</v>
      </c>
      <c r="AC608" s="1">
        <f>(Table2[[#This Row],[Close Price]]/Table2[[#This Row],[Day Low]])-1</f>
        <v>2.0315936812637547E-2</v>
      </c>
      <c r="AD608" s="1">
        <f>(Table2[[#This Row],[Day High]]/Table2[[#This Row],[Close Price]])-1</f>
        <v>2.1048093128992917E-2</v>
      </c>
      <c r="AE608" s="1">
        <f>(Table2[[#This Row],[Close Price]]/Table2[[#This Row],[Current Week Low]])-1</f>
        <v>3.6323940086316453E-2</v>
      </c>
      <c r="AF608" s="1">
        <f>(Table2[[#This Row],[Current Week High]]/Table2[[#This Row],[Close Price]])-1</f>
        <v>2.1048093128992917E-2</v>
      </c>
      <c r="AG608" s="1">
        <f>(Table2[[#This Row],[Close Price]]/Table2[[#This Row],[Current Month Low]])-1</f>
        <v>3.6323940086316453E-2</v>
      </c>
      <c r="AH608" s="1">
        <f>(Table2[[#This Row],[Current Month High]]/Table2[[#This Row],[Close Price]])-1</f>
        <v>2.1048093128992917E-2</v>
      </c>
      <c r="AI608">
        <v>44.0442127542821</v>
      </c>
      <c r="AJ608">
        <v>26.7884209218536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0.02</v>
      </c>
      <c r="AM608" t="s">
        <v>3217</v>
      </c>
      <c r="AN608">
        <v>4.5599999999999996</v>
      </c>
      <c r="AO608" t="s">
        <v>3217</v>
      </c>
      <c r="AP608">
        <v>8.6193144577339995E-3</v>
      </c>
      <c r="AQ608">
        <f>(Table2[[#This Row],[Sharpe Ratio]]-AVERAGE(Table2[Sharpe Ratio]))/_xlfn.STDEV.P(Table2[Sharpe Ratio])</f>
        <v>-0.59321765292185891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487</v>
      </c>
      <c r="AT608">
        <f>_xlfn.RANK.AVG(Table2[[#This Row],[6M Return vs Nifty Z-Score]],Table2[6M Return vs Nifty Z-Score])</f>
        <v>652</v>
      </c>
      <c r="AU608">
        <f>_xlfn.RANK.AVG(Table2[[#This Row],[Sharpe Ratio Z-Score]],Table2[Sharpe Ratio Z-Score])</f>
        <v>496</v>
      </c>
      <c r="AV608">
        <f>(Table2[[#This Row],[Rank 1Y]]+Table2[[#This Row],[Rank 6M]]+Table2[[#This Row],[Rank Sharpe]])/3</f>
        <v>545</v>
      </c>
    </row>
    <row r="609" spans="1:48" x14ac:dyDescent="0.3">
      <c r="A609" t="s">
        <v>137</v>
      </c>
      <c r="B609" t="s">
        <v>138</v>
      </c>
      <c r="C609" t="s">
        <v>3177</v>
      </c>
      <c r="D609" t="s">
        <v>139</v>
      </c>
      <c r="E609">
        <v>207951.78371183999</v>
      </c>
      <c r="F609">
        <v>1312.8</v>
      </c>
      <c r="G609">
        <v>-3.8462467879023001</v>
      </c>
      <c r="H609">
        <f>(Table2[[#This Row],[1Y Return vs Nifty]]-AVERAGE(Table2[1Y Return vs Nifty]))/_xlfn.STDEV.P(Table2[1Y Return vs Nifty])</f>
        <v>-0.39902300199030116</v>
      </c>
      <c r="I609">
        <v>-18.926291480918501</v>
      </c>
      <c r="J609">
        <f>(Table2[[#This Row],[1M Return vs Nifty]]-AVERAGE(Table2[1M Return vs Nifty]))/_xlfn.STDEV.P(Table2[1M Return vs Nifty])</f>
        <v>-1.9201519145402914</v>
      </c>
      <c r="K609">
        <v>-40.713097370077698</v>
      </c>
      <c r="L609">
        <f>(Table2[[#This Row],[6M Return vs Nifty]]-AVERAGE(Table2[6M Return vs Nifty]))/_xlfn.STDEV.P(Table2[6M Return vs Nifty])</f>
        <v>-1.5207155370710026</v>
      </c>
      <c r="M609">
        <v>36.241206567005598</v>
      </c>
      <c r="N609">
        <f>(Table2[[#This Row],[1W Return vs Nifty]]-AVERAGE(Table2[1W Return vs Nifty]))/_xlfn.STDEV.P(Table2[1W Return vs Nifty])</f>
        <v>6.7538753870544976</v>
      </c>
      <c r="O609">
        <v>1329.78</v>
      </c>
      <c r="P609">
        <v>1527.5185180605999</v>
      </c>
      <c r="Q609">
        <v>1664.75098906266</v>
      </c>
      <c r="R609">
        <v>54.086444277455399</v>
      </c>
      <c r="S609" s="1">
        <f>(Table2[[#This Row],[Close Price]]-Table2[[#This Row],[20D EMA]])/Table2[[#This Row],[20D EMA]]</f>
        <v>-1.2769029463520296E-2</v>
      </c>
      <c r="T609" s="1">
        <f>(Table2[[#This Row],[Close Price]]-Table2[[#This Row],[50D EMA]])/Table2[[#This Row],[50D EMA]]</f>
        <v>-0.14056688381965765</v>
      </c>
      <c r="U609" s="1">
        <f>(Table2[[#This Row],[Close Price]]-Table2[[#This Row],[200D EMA]])/Table2[[#This Row],[200D EMA]]</f>
        <v>-0.21141359360947215</v>
      </c>
      <c r="V609">
        <v>4.36091127390777</v>
      </c>
      <c r="W609">
        <v>1305</v>
      </c>
      <c r="X609">
        <v>1365</v>
      </c>
      <c r="Y609">
        <v>1301.9000000000001</v>
      </c>
      <c r="Z609">
        <v>1447.7</v>
      </c>
      <c r="AA609">
        <v>1301.9000000000001</v>
      </c>
      <c r="AB609">
        <v>1447.7</v>
      </c>
      <c r="AC609" s="1">
        <f>(Table2[[#This Row],[Close Price]]/Table2[[#This Row],[Day Low]])-1</f>
        <v>5.9770114942527819E-3</v>
      </c>
      <c r="AD609" s="1">
        <f>(Table2[[#This Row],[Day High]]/Table2[[#This Row],[Close Price]])-1</f>
        <v>3.9762340036563204E-2</v>
      </c>
      <c r="AE609" s="1">
        <f>(Table2[[#This Row],[Close Price]]/Table2[[#This Row],[Current Week Low]])-1</f>
        <v>8.372378830939331E-3</v>
      </c>
      <c r="AF609" s="1">
        <f>(Table2[[#This Row],[Current Week High]]/Table2[[#This Row],[Close Price]])-1</f>
        <v>0.10275746496039018</v>
      </c>
      <c r="AG609" s="1">
        <f>(Table2[[#This Row],[Close Price]]/Table2[[#This Row],[Current Month Low]])-1</f>
        <v>8.372378830939331E-3</v>
      </c>
      <c r="AH609" s="1">
        <f>(Table2[[#This Row],[Current Month High]]/Table2[[#This Row],[Close Price]])-1</f>
        <v>0.10275746496039018</v>
      </c>
      <c r="AI609">
        <v>65.607861060329</v>
      </c>
      <c r="AJ609">
        <v>50.853203102556698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-0.19</v>
      </c>
      <c r="AM609" t="s">
        <v>3218</v>
      </c>
      <c r="AN609">
        <v>-10.6</v>
      </c>
      <c r="AO609" t="s">
        <v>3218</v>
      </c>
      <c r="AP609">
        <v>2.1129135721315001E-2</v>
      </c>
      <c r="AQ609">
        <f>(Table2[[#This Row],[Sharpe Ratio]]-AVERAGE(Table2[Sharpe Ratio]))/_xlfn.STDEV.P(Table2[Sharpe Ratio])</f>
        <v>-0.44761061186820561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447</v>
      </c>
      <c r="AT609">
        <f>_xlfn.RANK.AVG(Table2[[#This Row],[6M Return vs Nifty Z-Score]],Table2[6M Return vs Nifty Z-Score])</f>
        <v>728</v>
      </c>
      <c r="AU609">
        <f>_xlfn.RANK.AVG(Table2[[#This Row],[Sharpe Ratio Z-Score]],Table2[Sharpe Ratio Z-Score])</f>
        <v>461</v>
      </c>
      <c r="AV609">
        <f>(Table2[[#This Row],[Rank 1Y]]+Table2[[#This Row],[Rank 6M]]+Table2[[#This Row],[Rank Sharpe]])/3</f>
        <v>545.33333333333337</v>
      </c>
    </row>
    <row r="610" spans="1:48" x14ac:dyDescent="0.3">
      <c r="A610" t="s">
        <v>1743</v>
      </c>
      <c r="B610" t="s">
        <v>1744</v>
      </c>
      <c r="C610" t="s">
        <v>3182</v>
      </c>
      <c r="D610" t="s">
        <v>1170</v>
      </c>
      <c r="E610">
        <v>4838.3452097500003</v>
      </c>
      <c r="F610">
        <v>2862.25</v>
      </c>
      <c r="G610">
        <v>-9.9033380579354908</v>
      </c>
      <c r="H610">
        <f>(Table2[[#This Row],[1Y Return vs Nifty]]-AVERAGE(Table2[1Y Return vs Nifty]))/_xlfn.STDEV.P(Table2[1Y Return vs Nifty])</f>
        <v>-0.51726967471924634</v>
      </c>
      <c r="I610">
        <v>2.5135916842142598</v>
      </c>
      <c r="J610">
        <f>(Table2[[#This Row],[1M Return vs Nifty]]-AVERAGE(Table2[1M Return vs Nifty]))/_xlfn.STDEV.P(Table2[1M Return vs Nifty])</f>
        <v>0.34964738906712767</v>
      </c>
      <c r="K610">
        <v>-4.7169831955936496</v>
      </c>
      <c r="L610">
        <f>(Table2[[#This Row],[6M Return vs Nifty]]-AVERAGE(Table2[6M Return vs Nifty]))/_xlfn.STDEV.P(Table2[6M Return vs Nifty])</f>
        <v>-0.39720508304089319</v>
      </c>
      <c r="M610">
        <v>4.1442021111385197</v>
      </c>
      <c r="N610">
        <f>(Table2[[#This Row],[1W Return vs Nifty]]-AVERAGE(Table2[1W Return vs Nifty]))/_xlfn.STDEV.P(Table2[1W Return vs Nifty])</f>
        <v>0.42280230131057439</v>
      </c>
      <c r="O610">
        <v>2812.04</v>
      </c>
      <c r="P610">
        <v>2876.8783178405802</v>
      </c>
      <c r="Q610">
        <v>2952.4313953306</v>
      </c>
      <c r="R610">
        <v>64.746309166640799</v>
      </c>
      <c r="S610" s="1">
        <f>(Table2[[#This Row],[Close Price]]-Table2[[#This Row],[20D EMA]])/Table2[[#This Row],[20D EMA]]</f>
        <v>1.7855364788552097E-2</v>
      </c>
      <c r="T610" s="1">
        <f>(Table2[[#This Row],[Close Price]]-Table2[[#This Row],[50D EMA]])/Table2[[#This Row],[50D EMA]]</f>
        <v>-5.0847885188138094E-3</v>
      </c>
      <c r="U610" s="1">
        <f>(Table2[[#This Row],[Close Price]]-Table2[[#This Row],[200D EMA]])/Table2[[#This Row],[200D EMA]]</f>
        <v>-3.0544789448190352E-2</v>
      </c>
      <c r="V610">
        <v>0.60587386392151998</v>
      </c>
      <c r="W610">
        <v>2852.5</v>
      </c>
      <c r="X610">
        <v>2916.9</v>
      </c>
      <c r="Y610">
        <v>2850</v>
      </c>
      <c r="Z610">
        <v>2916.9</v>
      </c>
      <c r="AA610">
        <v>2850</v>
      </c>
      <c r="AB610">
        <v>2916.9</v>
      </c>
      <c r="AC610" s="1">
        <f>(Table2[[#This Row],[Close Price]]/Table2[[#This Row],[Day Low]])-1</f>
        <v>3.4180543382997808E-3</v>
      </c>
      <c r="AD610" s="1">
        <f>(Table2[[#This Row],[Day High]]/Table2[[#This Row],[Close Price]])-1</f>
        <v>1.9093370600052451E-2</v>
      </c>
      <c r="AE610" s="1">
        <f>(Table2[[#This Row],[Close Price]]/Table2[[#This Row],[Current Week Low]])-1</f>
        <v>4.2982456140350234E-3</v>
      </c>
      <c r="AF610" s="1">
        <f>(Table2[[#This Row],[Current Week High]]/Table2[[#This Row],[Close Price]])-1</f>
        <v>1.9093370600052451E-2</v>
      </c>
      <c r="AG610" s="1">
        <f>(Table2[[#This Row],[Close Price]]/Table2[[#This Row],[Current Month Low]])-1</f>
        <v>4.2982456140350234E-3</v>
      </c>
      <c r="AH610" s="1">
        <f>(Table2[[#This Row],[Current Month High]]/Table2[[#This Row],[Close Price]])-1</f>
        <v>1.9093370600052451E-2</v>
      </c>
      <c r="AI610">
        <v>29.268931784435299</v>
      </c>
      <c r="AJ610">
        <v>18.1356666735456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0</v>
      </c>
      <c r="AM610">
        <v>0</v>
      </c>
      <c r="AN610">
        <v>6.27</v>
      </c>
      <c r="AO610" t="s">
        <v>3217</v>
      </c>
      <c r="AP610">
        <v>-6.8572610290454E-2</v>
      </c>
      <c r="AQ610">
        <f>(Table2[[#This Row],[Sharpe Ratio]]-AVERAGE(Table2[Sharpe Ratio]))/_xlfn.STDEV.P(Table2[Sharpe Ratio])</f>
        <v>-1.4916867452454456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495</v>
      </c>
      <c r="AT610">
        <f>_xlfn.RANK.AVG(Table2[[#This Row],[6M Return vs Nifty Z-Score]],Table2[6M Return vs Nifty Z-Score])</f>
        <v>453</v>
      </c>
      <c r="AU610">
        <f>_xlfn.RANK.AVG(Table2[[#This Row],[Sharpe Ratio Z-Score]],Table2[Sharpe Ratio Z-Score])</f>
        <v>688</v>
      </c>
      <c r="AV610">
        <f>(Table2[[#This Row],[Rank 1Y]]+Table2[[#This Row],[Rank 6M]]+Table2[[#This Row],[Rank Sharpe]])/3</f>
        <v>545.33333333333337</v>
      </c>
    </row>
    <row r="611" spans="1:48" x14ac:dyDescent="0.3">
      <c r="A611" t="s">
        <v>571</v>
      </c>
      <c r="B611" t="s">
        <v>572</v>
      </c>
      <c r="C611" t="s">
        <v>3187</v>
      </c>
      <c r="D611" t="s">
        <v>573</v>
      </c>
      <c r="E611">
        <v>35034.593001399997</v>
      </c>
      <c r="F611">
        <v>31100.2</v>
      </c>
      <c r="G611">
        <v>-21.4807478083336</v>
      </c>
      <c r="H611">
        <f>(Table2[[#This Row],[1Y Return vs Nifty]]-AVERAGE(Table2[1Y Return vs Nifty]))/_xlfn.STDEV.P(Table2[1Y Return vs Nifty])</f>
        <v>-0.74328412964039881</v>
      </c>
      <c r="I611">
        <v>-13.458542733627199</v>
      </c>
      <c r="J611">
        <f>(Table2[[#This Row],[1M Return vs Nifty]]-AVERAGE(Table2[1M Return vs Nifty]))/_xlfn.STDEV.P(Table2[1M Return vs Nifty])</f>
        <v>-1.3412918431810692</v>
      </c>
      <c r="K611">
        <v>-13.159893159376599</v>
      </c>
      <c r="L611">
        <f>(Table2[[#This Row],[6M Return vs Nifty]]-AVERAGE(Table2[6M Return vs Nifty]))/_xlfn.STDEV.P(Table2[6M Return vs Nifty])</f>
        <v>-0.66072512747583056</v>
      </c>
      <c r="M611">
        <v>-1.85750965242065</v>
      </c>
      <c r="N611">
        <f>(Table2[[#This Row],[1W Return vs Nifty]]-AVERAGE(Table2[1W Return vs Nifty]))/_xlfn.STDEV.P(Table2[1W Return vs Nifty])</f>
        <v>-0.76102392979170397</v>
      </c>
      <c r="O611">
        <v>32632.04</v>
      </c>
      <c r="P611">
        <v>33710.274321828903</v>
      </c>
      <c r="Q611">
        <v>33731.612032303397</v>
      </c>
      <c r="R611">
        <v>31.5769089101864</v>
      </c>
      <c r="S611" s="1">
        <f>(Table2[[#This Row],[Close Price]]-Table2[[#This Row],[20D EMA]])/Table2[[#This Row],[20D EMA]]</f>
        <v>-4.6942820614340998E-2</v>
      </c>
      <c r="T611" s="1">
        <f>(Table2[[#This Row],[Close Price]]-Table2[[#This Row],[50D EMA]])/Table2[[#This Row],[50D EMA]]</f>
        <v>-7.7426671076917433E-2</v>
      </c>
      <c r="U611" s="1">
        <f>(Table2[[#This Row],[Close Price]]-Table2[[#This Row],[200D EMA]])/Table2[[#This Row],[200D EMA]]</f>
        <v>-7.8010266149847809E-2</v>
      </c>
      <c r="V611">
        <v>1.2783586886650899</v>
      </c>
      <c r="W611">
        <v>30950</v>
      </c>
      <c r="X611">
        <v>31725.3</v>
      </c>
      <c r="Y611">
        <v>30950</v>
      </c>
      <c r="Z611">
        <v>32301.55</v>
      </c>
      <c r="AA611">
        <v>30950</v>
      </c>
      <c r="AB611">
        <v>32301.55</v>
      </c>
      <c r="AC611" s="1">
        <f>(Table2[[#This Row],[Close Price]]/Table2[[#This Row],[Day Low]])-1</f>
        <v>4.8529886914379095E-3</v>
      </c>
      <c r="AD611" s="1">
        <f>(Table2[[#This Row],[Day High]]/Table2[[#This Row],[Close Price]])-1</f>
        <v>2.0099549199040556E-2</v>
      </c>
      <c r="AE611" s="1">
        <f>(Table2[[#This Row],[Close Price]]/Table2[[#This Row],[Current Week Low]])-1</f>
        <v>4.8529886914379095E-3</v>
      </c>
      <c r="AF611" s="1">
        <f>(Table2[[#This Row],[Current Week High]]/Table2[[#This Row],[Close Price]])-1</f>
        <v>3.8628368949395808E-2</v>
      </c>
      <c r="AG611" s="1">
        <f>(Table2[[#This Row],[Close Price]]/Table2[[#This Row],[Current Month Low]])-1</f>
        <v>4.8529886914379095E-3</v>
      </c>
      <c r="AH611" s="1">
        <f>(Table2[[#This Row],[Current Month High]]/Table2[[#This Row],[Close Price]])-1</f>
        <v>3.8628368949395808E-2</v>
      </c>
      <c r="AI611">
        <v>31.370537810046201</v>
      </c>
      <c r="AJ611">
        <v>9.1275292598499203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0</v>
      </c>
      <c r="AM611">
        <v>0</v>
      </c>
      <c r="AN611">
        <v>-6.78</v>
      </c>
      <c r="AO611" t="s">
        <v>3218</v>
      </c>
      <c r="AP611">
        <v>8.105727324834E-3</v>
      </c>
      <c r="AQ611">
        <f>(Table2[[#This Row],[Sharpe Ratio]]-AVERAGE(Table2[Sharpe Ratio]))/_xlfn.STDEV.P(Table2[Sharpe Ratio])</f>
        <v>-0.59919550833395063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578</v>
      </c>
      <c r="AT611">
        <f>_xlfn.RANK.AVG(Table2[[#This Row],[6M Return vs Nifty Z-Score]],Table2[6M Return vs Nifty Z-Score])</f>
        <v>562</v>
      </c>
      <c r="AU611">
        <f>_xlfn.RANK.AVG(Table2[[#This Row],[Sharpe Ratio Z-Score]],Table2[Sharpe Ratio Z-Score])</f>
        <v>497</v>
      </c>
      <c r="AV611">
        <f>(Table2[[#This Row],[Rank 1Y]]+Table2[[#This Row],[Rank 6M]]+Table2[[#This Row],[Rank Sharpe]])/3</f>
        <v>545.66666666666663</v>
      </c>
    </row>
    <row r="612" spans="1:48" x14ac:dyDescent="0.3">
      <c r="A612" t="s">
        <v>1486</v>
      </c>
      <c r="B612" t="s">
        <v>1487</v>
      </c>
      <c r="C612" t="s">
        <v>3180</v>
      </c>
      <c r="D612" t="s">
        <v>1488</v>
      </c>
      <c r="E612">
        <v>7183.76721808</v>
      </c>
      <c r="F612">
        <v>251.8</v>
      </c>
      <c r="G612">
        <v>-42.239232539777703</v>
      </c>
      <c r="H612">
        <f>(Table2[[#This Row],[1Y Return vs Nifty]]-AVERAGE(Table2[1Y Return vs Nifty]))/_xlfn.STDEV.P(Table2[1Y Return vs Nifty])</f>
        <v>-1.1485317379324931</v>
      </c>
      <c r="I612">
        <v>-7.3694347811079997</v>
      </c>
      <c r="J612">
        <f>(Table2[[#This Row],[1M Return vs Nifty]]-AVERAGE(Table2[1M Return vs Nifty]))/_xlfn.STDEV.P(Table2[1M Return vs Nifty])</f>
        <v>-0.69664966468751433</v>
      </c>
      <c r="K612">
        <v>-24.2945206330571</v>
      </c>
      <c r="L612">
        <f>(Table2[[#This Row],[6M Return vs Nifty]]-AVERAGE(Table2[6M Return vs Nifty]))/_xlfn.STDEV.P(Table2[6M Return vs Nifty])</f>
        <v>-1.0082590392689699</v>
      </c>
      <c r="M612">
        <v>-3.3940157099375199</v>
      </c>
      <c r="N612">
        <f>(Table2[[#This Row],[1W Return vs Nifty]]-AVERAGE(Table2[1W Return vs Nifty]))/_xlfn.STDEV.P(Table2[1W Return vs Nifty])</f>
        <v>-1.0640968274573739</v>
      </c>
      <c r="O612">
        <v>259.51</v>
      </c>
      <c r="P612">
        <v>265.86901831070298</v>
      </c>
      <c r="Q612">
        <v>277.32953632082098</v>
      </c>
      <c r="R612">
        <v>71.306192016452997</v>
      </c>
      <c r="S612" s="1">
        <f>(Table2[[#This Row],[Close Price]]-Table2[[#This Row],[20D EMA]])/Table2[[#This Row],[20D EMA]]</f>
        <v>-2.9709837771184078E-2</v>
      </c>
      <c r="T612" s="1">
        <f>(Table2[[#This Row],[Close Price]]-Table2[[#This Row],[50D EMA]])/Table2[[#This Row],[50D EMA]]</f>
        <v>-5.2917103316872639E-2</v>
      </c>
      <c r="U612" s="1">
        <f>(Table2[[#This Row],[Close Price]]-Table2[[#This Row],[200D EMA]])/Table2[[#This Row],[200D EMA]]</f>
        <v>-9.2054876878630884E-2</v>
      </c>
      <c r="V612">
        <v>0.64436547523896404</v>
      </c>
      <c r="W612">
        <v>251.6</v>
      </c>
      <c r="X612">
        <v>275</v>
      </c>
      <c r="Y612">
        <v>250.7</v>
      </c>
      <c r="Z612">
        <v>275</v>
      </c>
      <c r="AA612">
        <v>250.7</v>
      </c>
      <c r="AB612">
        <v>275</v>
      </c>
      <c r="AC612" s="1">
        <f>(Table2[[#This Row],[Close Price]]/Table2[[#This Row],[Day Low]])-1</f>
        <v>7.9491255961849916E-4</v>
      </c>
      <c r="AD612" s="1">
        <f>(Table2[[#This Row],[Day High]]/Table2[[#This Row],[Close Price]])-1</f>
        <v>9.213661636219217E-2</v>
      </c>
      <c r="AE612" s="1">
        <f>(Table2[[#This Row],[Close Price]]/Table2[[#This Row],[Current Week Low]])-1</f>
        <v>4.3877143996808865E-3</v>
      </c>
      <c r="AF612" s="1">
        <f>(Table2[[#This Row],[Current Week High]]/Table2[[#This Row],[Close Price]])-1</f>
        <v>9.213661636219217E-2</v>
      </c>
      <c r="AG612" s="1">
        <f>(Table2[[#This Row],[Close Price]]/Table2[[#This Row],[Current Month Low]])-1</f>
        <v>4.3877143996808865E-3</v>
      </c>
      <c r="AH612" s="1">
        <f>(Table2[[#This Row],[Current Month High]]/Table2[[#This Row],[Close Price]])-1</f>
        <v>9.213661636219217E-2</v>
      </c>
      <c r="AI612">
        <v>34.809372517871303</v>
      </c>
      <c r="AJ612">
        <v>1.1244979919678699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0.05</v>
      </c>
      <c r="AM612" t="s">
        <v>3217</v>
      </c>
      <c r="AN612">
        <v>3.42</v>
      </c>
      <c r="AO612" t="s">
        <v>3217</v>
      </c>
      <c r="AP612">
        <v>8.4564754143738E-2</v>
      </c>
      <c r="AQ612">
        <f>(Table2[[#This Row],[Sharpe Ratio]]-AVERAGE(Table2[Sharpe Ratio]))/_xlfn.STDEV.P(Table2[Sharpe Ratio])</f>
        <v>0.29074307850687053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694</v>
      </c>
      <c r="AT612">
        <f>_xlfn.RANK.AVG(Table2[[#This Row],[6M Return vs Nifty Z-Score]],Table2[6M Return vs Nifty Z-Score])</f>
        <v>673</v>
      </c>
      <c r="AU612">
        <f>_xlfn.RANK.AVG(Table2[[#This Row],[Sharpe Ratio Z-Score]],Table2[Sharpe Ratio Z-Score])</f>
        <v>271</v>
      </c>
      <c r="AV612">
        <f>(Table2[[#This Row],[Rank 1Y]]+Table2[[#This Row],[Rank 6M]]+Table2[[#This Row],[Rank Sharpe]])/3</f>
        <v>546</v>
      </c>
    </row>
    <row r="613" spans="1:48" x14ac:dyDescent="0.3">
      <c r="A613" t="s">
        <v>145</v>
      </c>
      <c r="B613" t="s">
        <v>146</v>
      </c>
      <c r="C613" t="s">
        <v>3181</v>
      </c>
      <c r="D613" t="s">
        <v>111</v>
      </c>
      <c r="E613">
        <v>182933.671201814</v>
      </c>
      <c r="F613">
        <v>146.41</v>
      </c>
      <c r="G613">
        <v>-8.9060248279637708</v>
      </c>
      <c r="H613">
        <f>(Table2[[#This Row],[1Y Return vs Nifty]]-AVERAGE(Table2[1Y Return vs Nifty]))/_xlfn.STDEV.P(Table2[1Y Return vs Nifty])</f>
        <v>-0.49780010329374136</v>
      </c>
      <c r="I613">
        <v>-2.9894809693435902</v>
      </c>
      <c r="J613">
        <f>(Table2[[#This Row],[1M Return vs Nifty]]-AVERAGE(Table2[1M Return vs Nifty]))/_xlfn.STDEV.P(Table2[1M Return vs Nifty])</f>
        <v>-0.23295235648840243</v>
      </c>
      <c r="K613">
        <v>-21.106236056414701</v>
      </c>
      <c r="L613">
        <f>(Table2[[#This Row],[6M Return vs Nifty]]-AVERAGE(Table2[6M Return vs Nifty]))/_xlfn.STDEV.P(Table2[6M Return vs Nifty])</f>
        <v>-0.90874632423208246</v>
      </c>
      <c r="M613">
        <v>0.55274272714194395</v>
      </c>
      <c r="N613">
        <f>(Table2[[#This Row],[1W Return vs Nifty]]-AVERAGE(Table2[1W Return vs Nifty]))/_xlfn.STDEV.P(Table2[1W Return vs Nifty])</f>
        <v>-0.28560623182301786</v>
      </c>
      <c r="O613">
        <v>145.41</v>
      </c>
      <c r="P613">
        <v>149.449487042892</v>
      </c>
      <c r="Q613">
        <v>151.95187194912501</v>
      </c>
      <c r="R613">
        <v>60.166887939774398</v>
      </c>
      <c r="S613" s="1">
        <f>(Table2[[#This Row],[Close Price]]-Table2[[#This Row],[20D EMA]])/Table2[[#This Row],[20D EMA]]</f>
        <v>6.8771061137473354E-3</v>
      </c>
      <c r="T613" s="1">
        <f>(Table2[[#This Row],[Close Price]]-Table2[[#This Row],[50D EMA]])/Table2[[#This Row],[50D EMA]]</f>
        <v>-2.0337888761168335E-2</v>
      </c>
      <c r="U613" s="1">
        <f>(Table2[[#This Row],[Close Price]]-Table2[[#This Row],[200D EMA]])/Table2[[#This Row],[200D EMA]]</f>
        <v>-3.6471231831750543E-2</v>
      </c>
      <c r="V613">
        <v>0.83880128483133298</v>
      </c>
      <c r="W613">
        <v>146.34</v>
      </c>
      <c r="X613">
        <v>148.19999999999999</v>
      </c>
      <c r="Y613">
        <v>143.13999999999999</v>
      </c>
      <c r="Z613">
        <v>148.19999999999999</v>
      </c>
      <c r="AA613">
        <v>143.13999999999999</v>
      </c>
      <c r="AB613">
        <v>148.19999999999999</v>
      </c>
      <c r="AC613" s="1">
        <f>(Table2[[#This Row],[Close Price]]/Table2[[#This Row],[Day Low]])-1</f>
        <v>4.7833811671438298E-4</v>
      </c>
      <c r="AD613" s="1">
        <f>(Table2[[#This Row],[Day High]]/Table2[[#This Row],[Close Price]])-1</f>
        <v>1.2225940851034789E-2</v>
      </c>
      <c r="AE613" s="1">
        <f>(Table2[[#This Row],[Close Price]]/Table2[[#This Row],[Current Week Low]])-1</f>
        <v>2.2844767360626017E-2</v>
      </c>
      <c r="AF613" s="1">
        <f>(Table2[[#This Row],[Current Week High]]/Table2[[#This Row],[Close Price]])-1</f>
        <v>1.2225940851034789E-2</v>
      </c>
      <c r="AG613" s="1">
        <f>(Table2[[#This Row],[Close Price]]/Table2[[#This Row],[Current Month Low]])-1</f>
        <v>2.2844767360626017E-2</v>
      </c>
      <c r="AH613" s="1">
        <f>(Table2[[#This Row],[Current Month High]]/Table2[[#This Row],[Close Price]])-1</f>
        <v>1.2225940851034789E-2</v>
      </c>
      <c r="AI613">
        <v>26.084283860391999</v>
      </c>
      <c r="AJ613">
        <v>14.517012123582299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-0.03</v>
      </c>
      <c r="AM613" t="s">
        <v>3218</v>
      </c>
      <c r="AN613">
        <v>5.3</v>
      </c>
      <c r="AO613" t="s">
        <v>3217</v>
      </c>
      <c r="AP613">
        <v>3.9330804587189997E-3</v>
      </c>
      <c r="AQ613">
        <f>(Table2[[#This Row],[Sharpe Ratio]]-AVERAGE(Table2[Sharpe Ratio]))/_xlfn.STDEV.P(Table2[Sharpe Ratio])</f>
        <v>-0.64776269012939103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486</v>
      </c>
      <c r="AT613">
        <f>_xlfn.RANK.AVG(Table2[[#This Row],[6M Return vs Nifty Z-Score]],Table2[6M Return vs Nifty Z-Score])</f>
        <v>650</v>
      </c>
      <c r="AU613">
        <f>_xlfn.RANK.AVG(Table2[[#This Row],[Sharpe Ratio Z-Score]],Table2[Sharpe Ratio Z-Score])</f>
        <v>509</v>
      </c>
      <c r="AV613">
        <f>(Table2[[#This Row],[Rank 1Y]]+Table2[[#This Row],[Rank 6M]]+Table2[[#This Row],[Rank Sharpe]])/3</f>
        <v>548.33333333333337</v>
      </c>
    </row>
    <row r="614" spans="1:48" x14ac:dyDescent="0.3">
      <c r="A614" t="s">
        <v>2043</v>
      </c>
      <c r="B614" t="s">
        <v>2044</v>
      </c>
      <c r="C614" t="s">
        <v>3181</v>
      </c>
      <c r="D614" t="s">
        <v>111</v>
      </c>
      <c r="E614">
        <v>3299.6486347499999</v>
      </c>
      <c r="F614">
        <v>1133.45</v>
      </c>
      <c r="G614">
        <v>-21.790381600134101</v>
      </c>
      <c r="H614">
        <f>(Table2[[#This Row],[1Y Return vs Nifty]]-AVERAGE(Table2[1Y Return vs Nifty]))/_xlfn.STDEV.P(Table2[1Y Return vs Nifty])</f>
        <v>-0.74932880752497932</v>
      </c>
      <c r="I614">
        <v>3.2620184523919402</v>
      </c>
      <c r="J614">
        <f>(Table2[[#This Row],[1M Return vs Nifty]]-AVERAGE(Table2[1M Return vs Nifty]))/_xlfn.STDEV.P(Table2[1M Return vs Nifty])</f>
        <v>0.42888189534342763</v>
      </c>
      <c r="K614">
        <v>-7.8790843299803397</v>
      </c>
      <c r="L614">
        <f>(Table2[[#This Row],[6M Return vs Nifty]]-AVERAGE(Table2[6M Return vs Nifty]))/_xlfn.STDEV.P(Table2[6M Return vs Nifty])</f>
        <v>-0.49590056066837074</v>
      </c>
      <c r="M614">
        <v>-1.1598646067827501</v>
      </c>
      <c r="N614">
        <f>(Table2[[#This Row],[1W Return vs Nifty]]-AVERAGE(Table2[1W Return vs Nifty]))/_xlfn.STDEV.P(Table2[1W Return vs Nifty])</f>
        <v>-0.62341477134472811</v>
      </c>
      <c r="O614">
        <v>1071.1400000000001</v>
      </c>
      <c r="P614">
        <v>1076.81424858285</v>
      </c>
      <c r="Q614">
        <v>1105.33479756158</v>
      </c>
      <c r="R614">
        <v>79.426541068160702</v>
      </c>
      <c r="S614" s="1">
        <f>(Table2[[#This Row],[Close Price]]-Table2[[#This Row],[20D EMA]])/Table2[[#This Row],[20D EMA]]</f>
        <v>5.8171667569131898E-2</v>
      </c>
      <c r="T614" s="1">
        <f>(Table2[[#This Row],[Close Price]]-Table2[[#This Row],[50D EMA]])/Table2[[#This Row],[50D EMA]]</f>
        <v>5.2595655649696253E-2</v>
      </c>
      <c r="U614" s="1">
        <f>(Table2[[#This Row],[Close Price]]-Table2[[#This Row],[200D EMA]])/Table2[[#This Row],[200D EMA]]</f>
        <v>2.5435915435254097E-2</v>
      </c>
      <c r="V614">
        <v>0.71973864080993799</v>
      </c>
      <c r="W614">
        <v>1079.5</v>
      </c>
      <c r="X614">
        <v>1139</v>
      </c>
      <c r="Y614">
        <v>1055.55</v>
      </c>
      <c r="Z614">
        <v>1139</v>
      </c>
      <c r="AA614">
        <v>1055.55</v>
      </c>
      <c r="AB614">
        <v>1139</v>
      </c>
      <c r="AC614" s="1">
        <f>(Table2[[#This Row],[Close Price]]/Table2[[#This Row],[Day Low]])-1</f>
        <v>4.9976841130152883E-2</v>
      </c>
      <c r="AD614" s="1">
        <f>(Table2[[#This Row],[Day High]]/Table2[[#This Row],[Close Price]])-1</f>
        <v>4.8965547664210352E-3</v>
      </c>
      <c r="AE614" s="1">
        <f>(Table2[[#This Row],[Close Price]]/Table2[[#This Row],[Current Week Low]])-1</f>
        <v>7.3800388423097107E-2</v>
      </c>
      <c r="AF614" s="1">
        <f>(Table2[[#This Row],[Current Week High]]/Table2[[#This Row],[Close Price]])-1</f>
        <v>4.8965547664210352E-3</v>
      </c>
      <c r="AG614" s="1">
        <f>(Table2[[#This Row],[Close Price]]/Table2[[#This Row],[Current Month Low]])-1</f>
        <v>7.3800388423097107E-2</v>
      </c>
      <c r="AH614" s="1">
        <f>(Table2[[#This Row],[Current Month High]]/Table2[[#This Row],[Close Price]])-1</f>
        <v>4.8965547664210352E-3</v>
      </c>
      <c r="AI614">
        <v>19.8994221183113</v>
      </c>
      <c r="AJ614">
        <v>18.6858638743455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0.06</v>
      </c>
      <c r="AM614" t="s">
        <v>3217</v>
      </c>
      <c r="AN614">
        <v>4.4800000000000004</v>
      </c>
      <c r="AO614" t="s">
        <v>3217</v>
      </c>
      <c r="AP614">
        <v>-1.484662622109E-3</v>
      </c>
      <c r="AQ614">
        <f>(Table2[[#This Row],[Sharpe Ratio]]-AVERAGE(Table2[Sharpe Ratio]))/_xlfn.STDEV.P(Table2[Sharpe Ratio])</f>
        <v>-0.71082206744318432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581</v>
      </c>
      <c r="AT614">
        <f>_xlfn.RANK.AVG(Table2[[#This Row],[6M Return vs Nifty Z-Score]],Table2[6M Return vs Nifty Z-Score])</f>
        <v>500</v>
      </c>
      <c r="AU614">
        <f>_xlfn.RANK.AVG(Table2[[#This Row],[Sharpe Ratio Z-Score]],Table2[Sharpe Ratio Z-Score])</f>
        <v>564</v>
      </c>
      <c r="AV614">
        <f>(Table2[[#This Row],[Rank 1Y]]+Table2[[#This Row],[Rank 6M]]+Table2[[#This Row],[Rank Sharpe]])/3</f>
        <v>548.33333333333337</v>
      </c>
    </row>
    <row r="615" spans="1:48" x14ac:dyDescent="0.3">
      <c r="A615" t="s">
        <v>970</v>
      </c>
      <c r="B615" t="s">
        <v>971</v>
      </c>
      <c r="C615" t="s">
        <v>3172</v>
      </c>
      <c r="D615" t="s">
        <v>27</v>
      </c>
      <c r="E615">
        <v>15727.393563714901</v>
      </c>
      <c r="F615">
        <v>79.94</v>
      </c>
      <c r="G615">
        <v>-35.400050273256397</v>
      </c>
      <c r="H615">
        <f>(Table2[[#This Row],[1Y Return vs Nifty]]-AVERAGE(Table2[1Y Return vs Nifty]))/_xlfn.STDEV.P(Table2[1Y Return vs Nifty])</f>
        <v>-1.0150170670864456</v>
      </c>
      <c r="I615">
        <v>4.2794424425723498</v>
      </c>
      <c r="J615">
        <f>(Table2[[#This Row],[1M Return vs Nifty]]-AVERAGE(Table2[1M Return vs Nifty]))/_xlfn.STDEV.P(Table2[1M Return vs Nifty])</f>
        <v>0.53659462150886783</v>
      </c>
      <c r="K615">
        <v>1.1033665594472699</v>
      </c>
      <c r="L615">
        <f>(Table2[[#This Row],[6M Return vs Nifty]]-AVERAGE(Table2[6M Return vs Nifty]))/_xlfn.STDEV.P(Table2[6M Return vs Nifty])</f>
        <v>-0.21554036878305791</v>
      </c>
      <c r="M615">
        <v>13.638877349201501</v>
      </c>
      <c r="N615">
        <f>(Table2[[#This Row],[1W Return vs Nifty]]-AVERAGE(Table2[1W Return vs Nifty]))/_xlfn.STDEV.P(Table2[1W Return vs Nifty])</f>
        <v>2.2956089347218711</v>
      </c>
      <c r="O615">
        <v>75.010000000000005</v>
      </c>
      <c r="P615">
        <v>77.0192408004512</v>
      </c>
      <c r="Q615">
        <v>82.488978863930896</v>
      </c>
      <c r="R615">
        <v>68.718281657384196</v>
      </c>
      <c r="S615" s="1">
        <f>(Table2[[#This Row],[Close Price]]-Table2[[#This Row],[20D EMA]])/Table2[[#This Row],[20D EMA]]</f>
        <v>6.5724570057325585E-2</v>
      </c>
      <c r="T615" s="1">
        <f>(Table2[[#This Row],[Close Price]]-Table2[[#This Row],[50D EMA]])/Table2[[#This Row],[50D EMA]]</f>
        <v>3.7922461571858114E-2</v>
      </c>
      <c r="U615" s="1">
        <f>(Table2[[#This Row],[Close Price]]-Table2[[#This Row],[200D EMA]])/Table2[[#This Row],[200D EMA]]</f>
        <v>-3.0900841531031051E-2</v>
      </c>
      <c r="V615">
        <v>2.89071805455522</v>
      </c>
      <c r="W615">
        <v>79.209999999999994</v>
      </c>
      <c r="X615">
        <v>82.9</v>
      </c>
      <c r="Y615">
        <v>77.11</v>
      </c>
      <c r="Z615">
        <v>82.9</v>
      </c>
      <c r="AA615">
        <v>77.11</v>
      </c>
      <c r="AB615">
        <v>82.9</v>
      </c>
      <c r="AC615" s="1">
        <f>(Table2[[#This Row],[Close Price]]/Table2[[#This Row],[Day Low]])-1</f>
        <v>9.2160080797880628E-3</v>
      </c>
      <c r="AD615" s="1">
        <f>(Table2[[#This Row],[Day High]]/Table2[[#This Row],[Close Price]])-1</f>
        <v>3.7027770828121254E-2</v>
      </c>
      <c r="AE615" s="1">
        <f>(Table2[[#This Row],[Close Price]]/Table2[[#This Row],[Current Week Low]])-1</f>
        <v>3.670081701465433E-2</v>
      </c>
      <c r="AF615" s="1">
        <f>(Table2[[#This Row],[Current Week High]]/Table2[[#This Row],[Close Price]])-1</f>
        <v>3.7027770828121254E-2</v>
      </c>
      <c r="AG615" s="1">
        <f>(Table2[[#This Row],[Close Price]]/Table2[[#This Row],[Current Month Low]])-1</f>
        <v>3.670081701465433E-2</v>
      </c>
      <c r="AH615" s="1">
        <f>(Table2[[#This Row],[Current Month High]]/Table2[[#This Row],[Close Price]])-1</f>
        <v>3.7027770828121254E-2</v>
      </c>
      <c r="AI615">
        <v>39.354515886915102</v>
      </c>
      <c r="AJ615">
        <v>22.890084550345801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-0.13</v>
      </c>
      <c r="AM615" t="s">
        <v>3218</v>
      </c>
      <c r="AN615">
        <v>19.88</v>
      </c>
      <c r="AO615" t="s">
        <v>3217</v>
      </c>
      <c r="AP615">
        <v>-1.9259224441337E-2</v>
      </c>
      <c r="AQ615">
        <f>(Table2[[#This Row],[Sharpe Ratio]]-AVERAGE(Table2[Sharpe Ratio]))/_xlfn.STDEV.P(Table2[Sharpe Ratio])</f>
        <v>-0.91770762543733364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668</v>
      </c>
      <c r="AT615">
        <f>_xlfn.RANK.AVG(Table2[[#This Row],[6M Return vs Nifty Z-Score]],Table2[6M Return vs Nifty Z-Score])</f>
        <v>371</v>
      </c>
      <c r="AU615">
        <f>_xlfn.RANK.AVG(Table2[[#This Row],[Sharpe Ratio Z-Score]],Table2[Sharpe Ratio Z-Score])</f>
        <v>608</v>
      </c>
      <c r="AV615">
        <f>(Table2[[#This Row],[Rank 1Y]]+Table2[[#This Row],[Rank 6M]]+Table2[[#This Row],[Rank Sharpe]])/3</f>
        <v>549</v>
      </c>
    </row>
    <row r="616" spans="1:48" x14ac:dyDescent="0.3">
      <c r="A616" t="s">
        <v>1083</v>
      </c>
      <c r="B616" t="s">
        <v>1084</v>
      </c>
      <c r="C616" t="s">
        <v>3171</v>
      </c>
      <c r="D616" t="s">
        <v>576</v>
      </c>
      <c r="E616">
        <v>12226.738261594999</v>
      </c>
      <c r="F616">
        <v>167.67</v>
      </c>
      <c r="G616">
        <v>-27.5273295579338</v>
      </c>
      <c r="H616">
        <f>(Table2[[#This Row],[1Y Return vs Nifty]]-AVERAGE(Table2[1Y Return vs Nifty]))/_xlfn.STDEV.P(Table2[1Y Return vs Nifty])</f>
        <v>-0.86132563527382289</v>
      </c>
      <c r="I616">
        <v>14.078807680210801</v>
      </c>
      <c r="J616">
        <f>(Table2[[#This Row],[1M Return vs Nifty]]-AVERAGE(Table2[1M Return vs Nifty]))/_xlfn.STDEV.P(Table2[1M Return vs Nifty])</f>
        <v>1.5740346215718894</v>
      </c>
      <c r="K616">
        <v>-0.433593703097293</v>
      </c>
      <c r="L616">
        <f>(Table2[[#This Row],[6M Return vs Nifty]]-AVERAGE(Table2[6M Return vs Nifty]))/_xlfn.STDEV.P(Table2[6M Return vs Nifty])</f>
        <v>-0.26351196132850324</v>
      </c>
      <c r="M616">
        <v>2.3719025255687201</v>
      </c>
      <c r="N616">
        <f>(Table2[[#This Row],[1W Return vs Nifty]]-AVERAGE(Table2[1W Return vs Nifty]))/_xlfn.STDEV.P(Table2[1W Return vs Nifty])</f>
        <v>7.3219578676623459E-2</v>
      </c>
      <c r="O616">
        <v>155.91</v>
      </c>
      <c r="P616">
        <v>153.664169117157</v>
      </c>
      <c r="Q616">
        <v>159.47359167764799</v>
      </c>
      <c r="R616">
        <v>73.295108008462506</v>
      </c>
      <c r="S616" s="1">
        <f>(Table2[[#This Row],[Close Price]]-Table2[[#This Row],[20D EMA]])/Table2[[#This Row],[20D EMA]]</f>
        <v>7.5428131614392865E-2</v>
      </c>
      <c r="T616" s="1">
        <f>(Table2[[#This Row],[Close Price]]-Table2[[#This Row],[50D EMA]])/Table2[[#This Row],[50D EMA]]</f>
        <v>9.1145717074516089E-2</v>
      </c>
      <c r="U616" s="1">
        <f>(Table2[[#This Row],[Close Price]]-Table2[[#This Row],[200D EMA]])/Table2[[#This Row],[200D EMA]]</f>
        <v>5.1396649665480743E-2</v>
      </c>
      <c r="V616">
        <v>1.50876534665275</v>
      </c>
      <c r="W616">
        <v>165.05</v>
      </c>
      <c r="X616">
        <v>170.25</v>
      </c>
      <c r="Y616">
        <v>163.26</v>
      </c>
      <c r="Z616">
        <v>170.25</v>
      </c>
      <c r="AA616">
        <v>163.26</v>
      </c>
      <c r="AB616">
        <v>170.25</v>
      </c>
      <c r="AC616" s="1">
        <f>(Table2[[#This Row],[Close Price]]/Table2[[#This Row],[Day Low]])-1</f>
        <v>1.5873977582550491E-2</v>
      </c>
      <c r="AD616" s="1">
        <f>(Table2[[#This Row],[Day High]]/Table2[[#This Row],[Close Price]])-1</f>
        <v>1.5387368044373018E-2</v>
      </c>
      <c r="AE616" s="1">
        <f>(Table2[[#This Row],[Close Price]]/Table2[[#This Row],[Current Week Low]])-1</f>
        <v>2.7012127894156635E-2</v>
      </c>
      <c r="AF616" s="1">
        <f>(Table2[[#This Row],[Current Week High]]/Table2[[#This Row],[Close Price]])-1</f>
        <v>1.5387368044373018E-2</v>
      </c>
      <c r="AG616" s="1">
        <f>(Table2[[#This Row],[Close Price]]/Table2[[#This Row],[Current Month Low]])-1</f>
        <v>2.7012127894156635E-2</v>
      </c>
      <c r="AH616" s="1">
        <f>(Table2[[#This Row],[Current Month High]]/Table2[[#This Row],[Close Price]])-1</f>
        <v>1.5387368044373018E-2</v>
      </c>
      <c r="AI616">
        <v>24.826968615228399</v>
      </c>
      <c r="AJ616">
        <v>28.2959675568138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0.03</v>
      </c>
      <c r="AM616" t="s">
        <v>3217</v>
      </c>
      <c r="AN616">
        <v>25.37</v>
      </c>
      <c r="AO616" t="s">
        <v>3217</v>
      </c>
      <c r="AP616">
        <v>-3.5139523049741002E-2</v>
      </c>
      <c r="AQ616">
        <f>(Table2[[#This Row],[Sharpe Ratio]]-AVERAGE(Table2[Sharpe Ratio]))/_xlfn.STDEV.P(Table2[Sharpe Ratio])</f>
        <v>-1.1025450617762325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619</v>
      </c>
      <c r="AT616">
        <f>_xlfn.RANK.AVG(Table2[[#This Row],[6M Return vs Nifty Z-Score]],Table2[6M Return vs Nifty Z-Score])</f>
        <v>391</v>
      </c>
      <c r="AU616">
        <f>_xlfn.RANK.AVG(Table2[[#This Row],[Sharpe Ratio Z-Score]],Table2[Sharpe Ratio Z-Score])</f>
        <v>638</v>
      </c>
      <c r="AV616">
        <f>(Table2[[#This Row],[Rank 1Y]]+Table2[[#This Row],[Rank 6M]]+Table2[[#This Row],[Rank Sharpe]])/3</f>
        <v>549.33333333333337</v>
      </c>
    </row>
    <row r="617" spans="1:48" x14ac:dyDescent="0.3">
      <c r="A617" t="s">
        <v>1728</v>
      </c>
      <c r="B617" t="s">
        <v>1729</v>
      </c>
      <c r="C617" t="s">
        <v>3180</v>
      </c>
      <c r="D617" t="s">
        <v>259</v>
      </c>
      <c r="E617">
        <v>5060.6123924820004</v>
      </c>
      <c r="F617">
        <v>237.18</v>
      </c>
      <c r="G617">
        <v>-12.1201845219215</v>
      </c>
      <c r="H617">
        <f>(Table2[[#This Row],[1Y Return vs Nifty]]-AVERAGE(Table2[1Y Return vs Nifty]))/_xlfn.STDEV.P(Table2[1Y Return vs Nifty])</f>
        <v>-0.56054700151373527</v>
      </c>
      <c r="I617">
        <v>-7.2926451605302098</v>
      </c>
      <c r="J617">
        <f>(Table2[[#This Row],[1M Return vs Nifty]]-AVERAGE(Table2[1M Return vs Nifty]))/_xlfn.STDEV.P(Table2[1M Return vs Nifty])</f>
        <v>-0.68852009485873833</v>
      </c>
      <c r="K617">
        <v>-1.511891449026</v>
      </c>
      <c r="L617">
        <f>(Table2[[#This Row],[6M Return vs Nifty]]-AVERAGE(Table2[6M Return vs Nifty]))/_xlfn.STDEV.P(Table2[6M Return vs Nifty])</f>
        <v>-0.29716778273843664</v>
      </c>
      <c r="M617">
        <v>-1.18149637980303</v>
      </c>
      <c r="N617">
        <f>(Table2[[#This Row],[1W Return vs Nifty]]-AVERAGE(Table2[1W Return vs Nifty]))/_xlfn.STDEV.P(Table2[1W Return vs Nifty])</f>
        <v>-0.62768159743293594</v>
      </c>
      <c r="O617">
        <v>233.64</v>
      </c>
      <c r="P617">
        <v>238.009420764499</v>
      </c>
      <c r="Q617">
        <v>240.334494844593</v>
      </c>
      <c r="R617">
        <v>56.9544229115386</v>
      </c>
      <c r="S617" s="1">
        <f>(Table2[[#This Row],[Close Price]]-Table2[[#This Row],[20D EMA]])/Table2[[#This Row],[20D EMA]]</f>
        <v>1.515151515151524E-2</v>
      </c>
      <c r="T617" s="1">
        <f>(Table2[[#This Row],[Close Price]]-Table2[[#This Row],[50D EMA]])/Table2[[#This Row],[50D EMA]]</f>
        <v>-3.4848232554612634E-3</v>
      </c>
      <c r="U617" s="1">
        <f>(Table2[[#This Row],[Close Price]]-Table2[[#This Row],[200D EMA]])/Table2[[#This Row],[200D EMA]]</f>
        <v>-1.3125435225737253E-2</v>
      </c>
      <c r="V617">
        <v>0.60334420778934506</v>
      </c>
      <c r="W617">
        <v>229.07</v>
      </c>
      <c r="X617">
        <v>239.8</v>
      </c>
      <c r="Y617">
        <v>228</v>
      </c>
      <c r="Z617">
        <v>239.8</v>
      </c>
      <c r="AA617">
        <v>228</v>
      </c>
      <c r="AB617">
        <v>239.8</v>
      </c>
      <c r="AC617" s="1">
        <f>(Table2[[#This Row],[Close Price]]/Table2[[#This Row],[Day Low]])-1</f>
        <v>3.5404024970533188E-2</v>
      </c>
      <c r="AD617" s="1">
        <f>(Table2[[#This Row],[Day High]]/Table2[[#This Row],[Close Price]])-1</f>
        <v>1.1046462602243068E-2</v>
      </c>
      <c r="AE617" s="1">
        <f>(Table2[[#This Row],[Close Price]]/Table2[[#This Row],[Current Week Low]])-1</f>
        <v>4.0263157894736779E-2</v>
      </c>
      <c r="AF617" s="1">
        <f>(Table2[[#This Row],[Current Week High]]/Table2[[#This Row],[Close Price]])-1</f>
        <v>1.1046462602243068E-2</v>
      </c>
      <c r="AG617" s="1">
        <f>(Table2[[#This Row],[Close Price]]/Table2[[#This Row],[Current Month Low]])-1</f>
        <v>4.0263157894736779E-2</v>
      </c>
      <c r="AH617" s="1">
        <f>(Table2[[#This Row],[Current Month High]]/Table2[[#This Row],[Close Price]])-1</f>
        <v>1.1046462602243068E-2</v>
      </c>
      <c r="AI617">
        <v>25.2635129437557</v>
      </c>
      <c r="AJ617">
        <v>25.492063492063501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0.01</v>
      </c>
      <c r="AM617" t="s">
        <v>3217</v>
      </c>
      <c r="AN617">
        <v>4.93</v>
      </c>
      <c r="AO617" t="s">
        <v>3217</v>
      </c>
      <c r="AP617">
        <v>-0.116337930423755</v>
      </c>
      <c r="AQ617">
        <f>(Table2[[#This Row],[Sharpe Ratio]]-AVERAGE(Table2[Sharpe Ratio]))/_xlfn.STDEV.P(Table2[Sharpe Ratio])</f>
        <v>-2.0476472808158435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514</v>
      </c>
      <c r="AT617">
        <f>_xlfn.RANK.AVG(Table2[[#This Row],[6M Return vs Nifty Z-Score]],Table2[6M Return vs Nifty Z-Score])</f>
        <v>410</v>
      </c>
      <c r="AU617">
        <f>_xlfn.RANK.AVG(Table2[[#This Row],[Sharpe Ratio Z-Score]],Table2[Sharpe Ratio Z-Score])</f>
        <v>725</v>
      </c>
      <c r="AV617">
        <f>(Table2[[#This Row],[Rank 1Y]]+Table2[[#This Row],[Rank 6M]]+Table2[[#This Row],[Rank Sharpe]])/3</f>
        <v>549.66666666666663</v>
      </c>
    </row>
    <row r="618" spans="1:48" x14ac:dyDescent="0.3">
      <c r="A618" t="s">
        <v>1588</v>
      </c>
      <c r="B618" t="s">
        <v>1589</v>
      </c>
      <c r="C618" t="s">
        <v>3179</v>
      </c>
      <c r="D618" t="s">
        <v>1590</v>
      </c>
      <c r="E618">
        <v>6199.3665033999996</v>
      </c>
      <c r="F618">
        <v>474.8</v>
      </c>
      <c r="G618">
        <v>-13.948772233247301</v>
      </c>
      <c r="H618">
        <f>(Table2[[#This Row],[1Y Return vs Nifty]]-AVERAGE(Table2[1Y Return vs Nifty]))/_xlfn.STDEV.P(Table2[1Y Return vs Nifty])</f>
        <v>-0.59624473215997131</v>
      </c>
      <c r="I618">
        <v>-4.61649094601119</v>
      </c>
      <c r="J618">
        <f>(Table2[[#This Row],[1M Return vs Nifty]]-AVERAGE(Table2[1M Return vs Nifty]))/_xlfn.STDEV.P(Table2[1M Return vs Nifty])</f>
        <v>-0.40520078170408963</v>
      </c>
      <c r="K618">
        <v>-6.6229675136975503</v>
      </c>
      <c r="L618">
        <f>(Table2[[#This Row],[6M Return vs Nifty]]-AVERAGE(Table2[6M Return vs Nifty]))/_xlfn.STDEV.P(Table2[6M Return vs Nifty])</f>
        <v>-0.45669465172675749</v>
      </c>
      <c r="M618">
        <v>-1.6048818840535799</v>
      </c>
      <c r="N618">
        <f>(Table2[[#This Row],[1W Return vs Nifty]]-AVERAGE(Table2[1W Return vs Nifty]))/_xlfn.STDEV.P(Table2[1W Return vs Nifty])</f>
        <v>-0.71119358293739021</v>
      </c>
      <c r="O618">
        <v>447.51</v>
      </c>
      <c r="P618">
        <v>458.090535392579</v>
      </c>
      <c r="Q618">
        <v>484.88046843266301</v>
      </c>
      <c r="R618">
        <v>69.846392424025495</v>
      </c>
      <c r="S618" s="1">
        <f>(Table2[[#This Row],[Close Price]]-Table2[[#This Row],[20D EMA]])/Table2[[#This Row],[20D EMA]]</f>
        <v>6.098187749994418E-2</v>
      </c>
      <c r="T618" s="1">
        <f>(Table2[[#This Row],[Close Price]]-Table2[[#This Row],[50D EMA]])/Table2[[#This Row],[50D EMA]]</f>
        <v>3.6476336698598601E-2</v>
      </c>
      <c r="U618" s="1">
        <f>(Table2[[#This Row],[Close Price]]-Table2[[#This Row],[200D EMA]])/Table2[[#This Row],[200D EMA]]</f>
        <v>-2.0789594733001512E-2</v>
      </c>
      <c r="V618">
        <v>0.79746266808083499</v>
      </c>
      <c r="W618">
        <v>441</v>
      </c>
      <c r="X618">
        <v>479.4</v>
      </c>
      <c r="Y618">
        <v>436.6</v>
      </c>
      <c r="Z618">
        <v>479.4</v>
      </c>
      <c r="AA618">
        <v>436.6</v>
      </c>
      <c r="AB618">
        <v>479.4</v>
      </c>
      <c r="AC618" s="1">
        <f>(Table2[[#This Row],[Close Price]]/Table2[[#This Row],[Day Low]])-1</f>
        <v>7.6643990929705197E-2</v>
      </c>
      <c r="AD618" s="1">
        <f>(Table2[[#This Row],[Day High]]/Table2[[#This Row],[Close Price]])-1</f>
        <v>9.6882898062340406E-3</v>
      </c>
      <c r="AE618" s="1">
        <f>(Table2[[#This Row],[Close Price]]/Table2[[#This Row],[Current Week Low]])-1</f>
        <v>8.7494273934951794E-2</v>
      </c>
      <c r="AF618" s="1">
        <f>(Table2[[#This Row],[Current Week High]]/Table2[[#This Row],[Close Price]])-1</f>
        <v>9.6882898062340406E-3</v>
      </c>
      <c r="AG618" s="1">
        <f>(Table2[[#This Row],[Close Price]]/Table2[[#This Row],[Current Month Low]])-1</f>
        <v>8.7494273934951794E-2</v>
      </c>
      <c r="AH618" s="1">
        <f>(Table2[[#This Row],[Current Month High]]/Table2[[#This Row],[Close Price]])-1</f>
        <v>9.6882898062340406E-3</v>
      </c>
      <c r="AI618">
        <v>40.975147430497003</v>
      </c>
      <c r="AJ618">
        <v>17.874875868917499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-0.02</v>
      </c>
      <c r="AM618" t="s">
        <v>3218</v>
      </c>
      <c r="AN618">
        <v>7.42</v>
      </c>
      <c r="AO618" t="s">
        <v>3217</v>
      </c>
      <c r="AP618">
        <v>-3.6616693003976998E-2</v>
      </c>
      <c r="AQ618">
        <f>(Table2[[#This Row],[Sharpe Ratio]]-AVERAGE(Table2[Sharpe Ratio]))/_xlfn.STDEV.P(Table2[Sharpe Ratio])</f>
        <v>-1.1197384605976712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526</v>
      </c>
      <c r="AT618">
        <f>_xlfn.RANK.AVG(Table2[[#This Row],[6M Return vs Nifty Z-Score]],Table2[6M Return vs Nifty Z-Score])</f>
        <v>482</v>
      </c>
      <c r="AU618">
        <f>_xlfn.RANK.AVG(Table2[[#This Row],[Sharpe Ratio Z-Score]],Table2[Sharpe Ratio Z-Score])</f>
        <v>642</v>
      </c>
      <c r="AV618">
        <f>(Table2[[#This Row],[Rank 1Y]]+Table2[[#This Row],[Rank 6M]]+Table2[[#This Row],[Rank Sharpe]])/3</f>
        <v>550</v>
      </c>
    </row>
    <row r="619" spans="1:48" x14ac:dyDescent="0.3">
      <c r="A619" t="s">
        <v>41</v>
      </c>
      <c r="B619" t="s">
        <v>42</v>
      </c>
      <c r="C619" t="s">
        <v>3173</v>
      </c>
      <c r="D619" t="s">
        <v>43</v>
      </c>
      <c r="E619">
        <v>583368.26648567</v>
      </c>
      <c r="F619">
        <v>2482.85</v>
      </c>
      <c r="G619">
        <v>-25.2595538406134</v>
      </c>
      <c r="H619">
        <f>(Table2[[#This Row],[1Y Return vs Nifty]]-AVERAGE(Table2[1Y Return vs Nifty]))/_xlfn.STDEV.P(Table2[1Y Return vs Nifty])</f>
        <v>-0.81705406644419143</v>
      </c>
      <c r="I619">
        <v>-3.2199478221440101</v>
      </c>
      <c r="J619">
        <f>(Table2[[#This Row],[1M Return vs Nifty]]-AVERAGE(Table2[1M Return vs Nifty]))/_xlfn.STDEV.P(Table2[1M Return vs Nifty])</f>
        <v>-0.25735144010102751</v>
      </c>
      <c r="K619">
        <v>0.25940725687490801</v>
      </c>
      <c r="L619">
        <f>(Table2[[#This Row],[6M Return vs Nifty]]-AVERAGE(Table2[6M Return vs Nifty]))/_xlfn.STDEV.P(Table2[6M Return vs Nifty])</f>
        <v>-0.2418820204018913</v>
      </c>
      <c r="M619">
        <v>-1.3791685652805901</v>
      </c>
      <c r="N619">
        <f>(Table2[[#This Row],[1W Return vs Nifty]]-AVERAGE(Table2[1W Return vs Nifty]))/_xlfn.STDEV.P(Table2[1W Return vs Nifty])</f>
        <v>-0.6666720600786924</v>
      </c>
      <c r="O619">
        <v>2492.6799999999998</v>
      </c>
      <c r="P619">
        <v>2590.0902470605001</v>
      </c>
      <c r="Q619">
        <v>2594.1348648687099</v>
      </c>
      <c r="R619">
        <v>52.458078757430599</v>
      </c>
      <c r="S619" s="1">
        <f>(Table2[[#This Row],[Close Price]]-Table2[[#This Row],[20D EMA]])/Table2[[#This Row],[20D EMA]]</f>
        <v>-3.9435467047514838E-3</v>
      </c>
      <c r="T619" s="1">
        <f>(Table2[[#This Row],[Close Price]]-Table2[[#This Row],[50D EMA]])/Table2[[#This Row],[50D EMA]]</f>
        <v>-4.1404058094966938E-2</v>
      </c>
      <c r="U619" s="1">
        <f>(Table2[[#This Row],[Close Price]]-Table2[[#This Row],[200D EMA]])/Table2[[#This Row],[200D EMA]]</f>
        <v>-4.2898642771351109E-2</v>
      </c>
      <c r="V619">
        <v>1.01689294442127</v>
      </c>
      <c r="W619">
        <v>2466</v>
      </c>
      <c r="X619">
        <v>2491.4499999999998</v>
      </c>
      <c r="Y619">
        <v>2460.5500000000002</v>
      </c>
      <c r="Z619">
        <v>2491.4499999999998</v>
      </c>
      <c r="AA619">
        <v>2460.5500000000002</v>
      </c>
      <c r="AB619">
        <v>2491.4499999999998</v>
      </c>
      <c r="AC619" s="1">
        <f>(Table2[[#This Row],[Close Price]]/Table2[[#This Row],[Day Low]])-1</f>
        <v>6.8329278183292264E-3</v>
      </c>
      <c r="AD619" s="1">
        <f>(Table2[[#This Row],[Day High]]/Table2[[#This Row],[Close Price]])-1</f>
        <v>3.4637614032260178E-3</v>
      </c>
      <c r="AE619" s="1">
        <f>(Table2[[#This Row],[Close Price]]/Table2[[#This Row],[Current Week Low]])-1</f>
        <v>9.0630143667065344E-3</v>
      </c>
      <c r="AF619" s="1">
        <f>(Table2[[#This Row],[Current Week High]]/Table2[[#This Row],[Close Price]])-1</f>
        <v>3.4637614032260178E-3</v>
      </c>
      <c r="AG619" s="1">
        <f>(Table2[[#This Row],[Close Price]]/Table2[[#This Row],[Current Month Low]])-1</f>
        <v>9.0630143667065344E-3</v>
      </c>
      <c r="AH619" s="1">
        <f>(Table2[[#This Row],[Current Month High]]/Table2[[#This Row],[Close Price]])-1</f>
        <v>3.4637614032260178E-3</v>
      </c>
      <c r="AI619">
        <v>22.238556497573299</v>
      </c>
      <c r="AJ619">
        <v>14.309062866876801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-0.05</v>
      </c>
      <c r="AM619" t="s">
        <v>3218</v>
      </c>
      <c r="AN619">
        <v>0.73</v>
      </c>
      <c r="AO619" t="s">
        <v>3217</v>
      </c>
      <c r="AP619">
        <v>-4.8852368317064E-2</v>
      </c>
      <c r="AQ619">
        <f>(Table2[[#This Row],[Sharpe Ratio]]-AVERAGE(Table2[Sharpe Ratio]))/_xlfn.STDEV.P(Table2[Sharpe Ratio])</f>
        <v>-1.2621546022909569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604</v>
      </c>
      <c r="AT619">
        <f>_xlfn.RANK.AVG(Table2[[#This Row],[6M Return vs Nifty Z-Score]],Table2[6M Return vs Nifty Z-Score])</f>
        <v>382</v>
      </c>
      <c r="AU619">
        <f>_xlfn.RANK.AVG(Table2[[#This Row],[Sharpe Ratio Z-Score]],Table2[Sharpe Ratio Z-Score])</f>
        <v>666</v>
      </c>
      <c r="AV619">
        <f>(Table2[[#This Row],[Rank 1Y]]+Table2[[#This Row],[Rank 6M]]+Table2[[#This Row],[Rank Sharpe]])/3</f>
        <v>550.66666666666663</v>
      </c>
    </row>
    <row r="620" spans="1:48" x14ac:dyDescent="0.3">
      <c r="A620" t="s">
        <v>1183</v>
      </c>
      <c r="B620" t="s">
        <v>1184</v>
      </c>
      <c r="C620" t="s">
        <v>3185</v>
      </c>
      <c r="D620" t="s">
        <v>494</v>
      </c>
      <c r="E620">
        <v>10510.24557033</v>
      </c>
      <c r="F620">
        <v>2055.35</v>
      </c>
      <c r="G620">
        <v>-24.678817568853798</v>
      </c>
      <c r="H620">
        <f>(Table2[[#This Row],[1Y Return vs Nifty]]-AVERAGE(Table2[1Y Return vs Nifty]))/_xlfn.STDEV.P(Table2[1Y Return vs Nifty])</f>
        <v>-0.80571691981601978</v>
      </c>
      <c r="I620">
        <v>-6.9954253278985998</v>
      </c>
      <c r="J620">
        <f>(Table2[[#This Row],[1M Return vs Nifty]]-AVERAGE(Table2[1M Return vs Nifty]))/_xlfn.STDEV.P(Table2[1M Return vs Nifty])</f>
        <v>-0.65705400132038005</v>
      </c>
      <c r="K620">
        <v>3.5131426430273298</v>
      </c>
      <c r="L620">
        <f>(Table2[[#This Row],[6M Return vs Nifty]]-AVERAGE(Table2[6M Return vs Nifty]))/_xlfn.STDEV.P(Table2[6M Return vs Nifty])</f>
        <v>-0.14032645517420828</v>
      </c>
      <c r="M620">
        <v>0.55170552843430998</v>
      </c>
      <c r="N620">
        <f>(Table2[[#This Row],[1W Return vs Nifty]]-AVERAGE(Table2[1W Return vs Nifty]))/_xlfn.STDEV.P(Table2[1W Return vs Nifty])</f>
        <v>-0.28581081729551883</v>
      </c>
      <c r="O620">
        <v>2004.11</v>
      </c>
      <c r="P620">
        <v>2075.5571056244498</v>
      </c>
      <c r="Q620">
        <v>2140.71225654721</v>
      </c>
      <c r="R620">
        <v>69.505819315745697</v>
      </c>
      <c r="S620" s="1">
        <f>(Table2[[#This Row],[Close Price]]-Table2[[#This Row],[20D EMA]])/Table2[[#This Row],[20D EMA]]</f>
        <v>2.5567458872018008E-2</v>
      </c>
      <c r="T620" s="1">
        <f>(Table2[[#This Row],[Close Price]]-Table2[[#This Row],[50D EMA]])/Table2[[#This Row],[50D EMA]]</f>
        <v>-9.7357502569751925E-3</v>
      </c>
      <c r="U620" s="1">
        <f>(Table2[[#This Row],[Close Price]]-Table2[[#This Row],[200D EMA]])/Table2[[#This Row],[200D EMA]]</f>
        <v>-3.9875633115163407E-2</v>
      </c>
      <c r="V620">
        <v>0.21449996420335901</v>
      </c>
      <c r="W620">
        <v>1984.4</v>
      </c>
      <c r="X620">
        <v>2061</v>
      </c>
      <c r="Y620">
        <v>1945.5</v>
      </c>
      <c r="Z620">
        <v>2061</v>
      </c>
      <c r="AA620">
        <v>1945.5</v>
      </c>
      <c r="AB620">
        <v>2061</v>
      </c>
      <c r="AC620" s="1">
        <f>(Table2[[#This Row],[Close Price]]/Table2[[#This Row],[Day Low]])-1</f>
        <v>3.5753880266075289E-2</v>
      </c>
      <c r="AD620" s="1">
        <f>(Table2[[#This Row],[Day High]]/Table2[[#This Row],[Close Price]])-1</f>
        <v>2.7489235410027568E-3</v>
      </c>
      <c r="AE620" s="1">
        <f>(Table2[[#This Row],[Close Price]]/Table2[[#This Row],[Current Week Low]])-1</f>
        <v>5.6463634027242415E-2</v>
      </c>
      <c r="AF620" s="1">
        <f>(Table2[[#This Row],[Current Week High]]/Table2[[#This Row],[Close Price]])-1</f>
        <v>2.7489235410027568E-3</v>
      </c>
      <c r="AG620" s="1">
        <f>(Table2[[#This Row],[Close Price]]/Table2[[#This Row],[Current Month Low]])-1</f>
        <v>5.6463634027242415E-2</v>
      </c>
      <c r="AH620" s="1">
        <f>(Table2[[#This Row],[Current Month High]]/Table2[[#This Row],[Close Price]])-1</f>
        <v>2.7489235410027568E-3</v>
      </c>
      <c r="AI620">
        <v>33.067360790133002</v>
      </c>
      <c r="AJ620">
        <v>13.6808628318584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-0.02</v>
      </c>
      <c r="AM620" t="s">
        <v>3218</v>
      </c>
      <c r="AN620">
        <v>6.31</v>
      </c>
      <c r="AO620" t="s">
        <v>3217</v>
      </c>
      <c r="AP620">
        <v>-0.106690642295206</v>
      </c>
      <c r="AQ620">
        <f>(Table2[[#This Row],[Sharpe Ratio]]-AVERAGE(Table2[Sharpe Ratio]))/_xlfn.STDEV.P(Table2[Sharpe Ratio])</f>
        <v>-1.9353584599771718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595</v>
      </c>
      <c r="AT620">
        <f>_xlfn.RANK.AVG(Table2[[#This Row],[6M Return vs Nifty Z-Score]],Table2[6M Return vs Nifty Z-Score])</f>
        <v>340</v>
      </c>
      <c r="AU620">
        <f>_xlfn.RANK.AVG(Table2[[#This Row],[Sharpe Ratio Z-Score]],Table2[Sharpe Ratio Z-Score])</f>
        <v>718</v>
      </c>
      <c r="AV620">
        <f>(Table2[[#This Row],[Rank 1Y]]+Table2[[#This Row],[Rank 6M]]+Table2[[#This Row],[Rank Sharpe]])/3</f>
        <v>551</v>
      </c>
    </row>
    <row r="621" spans="1:48" x14ac:dyDescent="0.3">
      <c r="A621" t="s">
        <v>805</v>
      </c>
      <c r="B621" t="s">
        <v>806</v>
      </c>
      <c r="C621" t="s">
        <v>3183</v>
      </c>
      <c r="D621" t="s">
        <v>511</v>
      </c>
      <c r="E621">
        <v>19907.0140361339</v>
      </c>
      <c r="F621">
        <v>165.03</v>
      </c>
      <c r="G621">
        <v>-29.036957176828398</v>
      </c>
      <c r="H621">
        <f>(Table2[[#This Row],[1Y Return vs Nifty]]-AVERAGE(Table2[1Y Return vs Nifty]))/_xlfn.STDEV.P(Table2[1Y Return vs Nifty])</f>
        <v>-0.89079661978369107</v>
      </c>
      <c r="I621">
        <v>-3.0794163893173701</v>
      </c>
      <c r="J621">
        <f>(Table2[[#This Row],[1M Return vs Nifty]]-AVERAGE(Table2[1M Return vs Nifty]))/_xlfn.STDEV.P(Table2[1M Return vs Nifty])</f>
        <v>-0.24247364688228421</v>
      </c>
      <c r="K621">
        <v>2.76881430418831</v>
      </c>
      <c r="L621">
        <f>(Table2[[#This Row],[6M Return vs Nifty]]-AVERAGE(Table2[6M Return vs Nifty]))/_xlfn.STDEV.P(Table2[6M Return vs Nifty])</f>
        <v>-0.16355842587701513</v>
      </c>
      <c r="M621">
        <v>-1.8708241774851899</v>
      </c>
      <c r="N621">
        <f>(Table2[[#This Row],[1W Return vs Nifty]]-AVERAGE(Table2[1W Return vs Nifty]))/_xlfn.STDEV.P(Table2[1W Return vs Nifty])</f>
        <v>-0.76365019453866734</v>
      </c>
      <c r="O621">
        <v>167.48</v>
      </c>
      <c r="P621">
        <v>172.10837015121001</v>
      </c>
      <c r="Q621">
        <v>174.02657106025501</v>
      </c>
      <c r="R621">
        <v>43.6910650553748</v>
      </c>
      <c r="S621" s="1">
        <f>(Table2[[#This Row],[Close Price]]-Table2[[#This Row],[20D EMA]])/Table2[[#This Row],[20D EMA]]</f>
        <v>-1.4628612371626395E-2</v>
      </c>
      <c r="T621" s="1">
        <f>(Table2[[#This Row],[Close Price]]-Table2[[#This Row],[50D EMA]])/Table2[[#This Row],[50D EMA]]</f>
        <v>-4.1127402141982607E-2</v>
      </c>
      <c r="U621" s="1">
        <f>(Table2[[#This Row],[Close Price]]-Table2[[#This Row],[200D EMA]])/Table2[[#This Row],[200D EMA]]</f>
        <v>-5.169653694515438E-2</v>
      </c>
      <c r="V621">
        <v>0.53153001555422696</v>
      </c>
      <c r="W621">
        <v>164.8</v>
      </c>
      <c r="X621">
        <v>168.05</v>
      </c>
      <c r="Y621">
        <v>164.7</v>
      </c>
      <c r="Z621">
        <v>168.05</v>
      </c>
      <c r="AA621">
        <v>164.7</v>
      </c>
      <c r="AB621">
        <v>168.05</v>
      </c>
      <c r="AC621" s="1">
        <f>(Table2[[#This Row],[Close Price]]/Table2[[#This Row],[Day Low]])-1</f>
        <v>1.395631067961034E-3</v>
      </c>
      <c r="AD621" s="1">
        <f>(Table2[[#This Row],[Day High]]/Table2[[#This Row],[Close Price]])-1</f>
        <v>1.8299703084287744E-2</v>
      </c>
      <c r="AE621" s="1">
        <f>(Table2[[#This Row],[Close Price]]/Table2[[#This Row],[Current Week Low]])-1</f>
        <v>2.0036429872496431E-3</v>
      </c>
      <c r="AF621" s="1">
        <f>(Table2[[#This Row],[Current Week High]]/Table2[[#This Row],[Close Price]])-1</f>
        <v>1.8299703084287744E-2</v>
      </c>
      <c r="AG621" s="1">
        <f>(Table2[[#This Row],[Close Price]]/Table2[[#This Row],[Current Month Low]])-1</f>
        <v>2.0036429872496431E-3</v>
      </c>
      <c r="AH621" s="1">
        <f>(Table2[[#This Row],[Current Month High]]/Table2[[#This Row],[Close Price]])-1</f>
        <v>1.8299703084287744E-2</v>
      </c>
      <c r="AI621">
        <v>34.969399503120599</v>
      </c>
      <c r="AJ621">
        <v>16.014059753954299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0</v>
      </c>
      <c r="AM621" t="s">
        <v>3216</v>
      </c>
      <c r="AN621">
        <v>-2.4</v>
      </c>
      <c r="AO621" t="s">
        <v>3218</v>
      </c>
      <c r="AP621">
        <v>-5.2684468848085003E-2</v>
      </c>
      <c r="AQ621">
        <f>(Table2[[#This Row],[Sharpe Ratio]]-AVERAGE(Table2[Sharpe Ratio]))/_xlfn.STDEV.P(Table2[Sharpe Ratio])</f>
        <v>-1.3067580228823059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626</v>
      </c>
      <c r="AT621">
        <f>_xlfn.RANK.AVG(Table2[[#This Row],[6M Return vs Nifty Z-Score]],Table2[6M Return vs Nifty Z-Score])</f>
        <v>357</v>
      </c>
      <c r="AU621">
        <f>_xlfn.RANK.AVG(Table2[[#This Row],[Sharpe Ratio Z-Score]],Table2[Sharpe Ratio Z-Score])</f>
        <v>671</v>
      </c>
      <c r="AV621">
        <f>(Table2[[#This Row],[Rank 1Y]]+Table2[[#This Row],[Rank 6M]]+Table2[[#This Row],[Rank Sharpe]])/3</f>
        <v>551.33333333333337</v>
      </c>
    </row>
    <row r="622" spans="1:48" x14ac:dyDescent="0.3">
      <c r="A622" t="s">
        <v>469</v>
      </c>
      <c r="B622" t="s">
        <v>470</v>
      </c>
      <c r="C622" t="s">
        <v>3183</v>
      </c>
      <c r="D622" t="s">
        <v>471</v>
      </c>
      <c r="E622">
        <v>49130.649859003999</v>
      </c>
      <c r="F622">
        <v>171.88</v>
      </c>
      <c r="G622">
        <v>-21.631642321657399</v>
      </c>
      <c r="H622">
        <f>(Table2[[#This Row],[1Y Return vs Nifty]]-AVERAGE(Table2[1Y Return vs Nifty]))/_xlfn.STDEV.P(Table2[1Y Return vs Nifty])</f>
        <v>-0.74622989574134357</v>
      </c>
      <c r="I622">
        <v>-8.3122915816160496</v>
      </c>
      <c r="J622">
        <f>(Table2[[#This Row],[1M Return vs Nifty]]-AVERAGE(Table2[1M Return vs Nifty]))/_xlfn.STDEV.P(Table2[1M Return vs Nifty])</f>
        <v>-0.79646810552095526</v>
      </c>
      <c r="K622">
        <v>6.0526902164531798E-2</v>
      </c>
      <c r="L622">
        <f>(Table2[[#This Row],[6M Return vs Nifty]]-AVERAGE(Table2[6M Return vs Nifty]))/_xlfn.STDEV.P(Table2[6M Return vs Nifty])</f>
        <v>-0.24808947258784733</v>
      </c>
      <c r="M622">
        <v>0.486563183474439</v>
      </c>
      <c r="N622">
        <f>(Table2[[#This Row],[1W Return vs Nifty]]-AVERAGE(Table2[1W Return vs Nifty]))/_xlfn.STDEV.P(Table2[1W Return vs Nifty])</f>
        <v>-0.29866002094892385</v>
      </c>
      <c r="O622">
        <v>174.4</v>
      </c>
      <c r="P622">
        <v>181.443307722486</v>
      </c>
      <c r="Q622">
        <v>180.02784907323101</v>
      </c>
      <c r="R622">
        <v>46.463972266660697</v>
      </c>
      <c r="S622" s="1">
        <f>(Table2[[#This Row],[Close Price]]-Table2[[#This Row],[20D EMA]])/Table2[[#This Row],[20D EMA]]</f>
        <v>-1.4449541284403728E-2</v>
      </c>
      <c r="T622" s="1">
        <f>(Table2[[#This Row],[Close Price]]-Table2[[#This Row],[50D EMA]])/Table2[[#This Row],[50D EMA]]</f>
        <v>-5.2706863882314658E-2</v>
      </c>
      <c r="U622" s="1">
        <f>(Table2[[#This Row],[Close Price]]-Table2[[#This Row],[200D EMA]])/Table2[[#This Row],[200D EMA]]</f>
        <v>-4.525882587152761E-2</v>
      </c>
      <c r="V622">
        <v>0.81404137858636805</v>
      </c>
      <c r="W622">
        <v>169.39</v>
      </c>
      <c r="X622">
        <v>175</v>
      </c>
      <c r="Y622">
        <v>168.11</v>
      </c>
      <c r="Z622">
        <v>175</v>
      </c>
      <c r="AA622">
        <v>168.11</v>
      </c>
      <c r="AB622">
        <v>175</v>
      </c>
      <c r="AC622" s="1">
        <f>(Table2[[#This Row],[Close Price]]/Table2[[#This Row],[Day Low]])-1</f>
        <v>1.4699805183304937E-2</v>
      </c>
      <c r="AD622" s="1">
        <f>(Table2[[#This Row],[Day High]]/Table2[[#This Row],[Close Price]])-1</f>
        <v>1.815219920875033E-2</v>
      </c>
      <c r="AE622" s="1">
        <f>(Table2[[#This Row],[Close Price]]/Table2[[#This Row],[Current Week Low]])-1</f>
        <v>2.2425792635774044E-2</v>
      </c>
      <c r="AF622" s="1">
        <f>(Table2[[#This Row],[Current Week High]]/Table2[[#This Row],[Close Price]])-1</f>
        <v>1.815219920875033E-2</v>
      </c>
      <c r="AG622" s="1">
        <f>(Table2[[#This Row],[Close Price]]/Table2[[#This Row],[Current Month Low]])-1</f>
        <v>2.2425792635774044E-2</v>
      </c>
      <c r="AH622" s="1">
        <f>(Table2[[#This Row],[Current Month High]]/Table2[[#This Row],[Close Price]])-1</f>
        <v>1.815219920875033E-2</v>
      </c>
      <c r="AI622">
        <v>33.697928787526202</v>
      </c>
      <c r="AJ622">
        <v>22.947067238912702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-0.18</v>
      </c>
      <c r="AM622" t="s">
        <v>3218</v>
      </c>
      <c r="AN622">
        <v>-0.2</v>
      </c>
      <c r="AO622" t="s">
        <v>3218</v>
      </c>
      <c r="AP622">
        <v>-8.2541916669064005E-2</v>
      </c>
      <c r="AQ622">
        <f>(Table2[[#This Row],[Sharpe Ratio]]-AVERAGE(Table2[Sharpe Ratio]))/_xlfn.STDEV.P(Table2[Sharpe Ratio])</f>
        <v>-1.6542813438815474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579</v>
      </c>
      <c r="AT622">
        <f>_xlfn.RANK.AVG(Table2[[#This Row],[6M Return vs Nifty Z-Score]],Table2[6M Return vs Nifty Z-Score])</f>
        <v>386</v>
      </c>
      <c r="AU622">
        <f>_xlfn.RANK.AVG(Table2[[#This Row],[Sharpe Ratio Z-Score]],Table2[Sharpe Ratio Z-Score])</f>
        <v>697</v>
      </c>
      <c r="AV622">
        <f>(Table2[[#This Row],[Rank 1Y]]+Table2[[#This Row],[Rank 6M]]+Table2[[#This Row],[Rank Sharpe]])/3</f>
        <v>554</v>
      </c>
    </row>
    <row r="623" spans="1:48" x14ac:dyDescent="0.3">
      <c r="A623" t="s">
        <v>1689</v>
      </c>
      <c r="B623" t="s">
        <v>1690</v>
      </c>
      <c r="C623" t="s">
        <v>3185</v>
      </c>
      <c r="D623" t="s">
        <v>285</v>
      </c>
      <c r="E623">
        <v>5351.2597528899996</v>
      </c>
      <c r="F623">
        <v>159.1</v>
      </c>
      <c r="G623">
        <v>-10.7177595568316</v>
      </c>
      <c r="H623">
        <f>(Table2[[#This Row],[1Y Return vs Nifty]]-AVERAGE(Table2[1Y Return vs Nifty]))/_xlfn.STDEV.P(Table2[1Y Return vs Nifty])</f>
        <v>-0.53316882963537449</v>
      </c>
      <c r="I623">
        <v>-6.7698489441252896</v>
      </c>
      <c r="J623">
        <f>(Table2[[#This Row],[1M Return vs Nifty]]-AVERAGE(Table2[1M Return vs Nifty]))/_xlfn.STDEV.P(Table2[1M Return vs Nifty])</f>
        <v>-0.63317266228250613</v>
      </c>
      <c r="K623">
        <v>-7.2516154496662004</v>
      </c>
      <c r="L623">
        <f>(Table2[[#This Row],[6M Return vs Nifty]]-AVERAGE(Table2[6M Return vs Nifty]))/_xlfn.STDEV.P(Table2[6M Return vs Nifty])</f>
        <v>-0.47631600653582429</v>
      </c>
      <c r="M623">
        <v>-0.304788638464907</v>
      </c>
      <c r="N623">
        <f>(Table2[[#This Row],[1W Return vs Nifty]]-AVERAGE(Table2[1W Return vs Nifty]))/_xlfn.STDEV.P(Table2[1W Return vs Nifty])</f>
        <v>-0.4547526628066223</v>
      </c>
      <c r="O623">
        <v>154.78</v>
      </c>
      <c r="P623">
        <v>160.19965255494199</v>
      </c>
      <c r="Q623">
        <v>164.98808406652799</v>
      </c>
      <c r="R623">
        <v>68.811204012084502</v>
      </c>
      <c r="S623" s="1">
        <f>(Table2[[#This Row],[Close Price]]-Table2[[#This Row],[20D EMA]])/Table2[[#This Row],[20D EMA]]</f>
        <v>2.7910582762630788E-2</v>
      </c>
      <c r="T623" s="1">
        <f>(Table2[[#This Row],[Close Price]]-Table2[[#This Row],[50D EMA]])/Table2[[#This Row],[50D EMA]]</f>
        <v>-6.8642630455447509E-3</v>
      </c>
      <c r="U623" s="1">
        <f>(Table2[[#This Row],[Close Price]]-Table2[[#This Row],[200D EMA]])/Table2[[#This Row],[200D EMA]]</f>
        <v>-3.5687935282367106E-2</v>
      </c>
      <c r="V623">
        <v>0.48830953350811901</v>
      </c>
      <c r="W623">
        <v>153.6</v>
      </c>
      <c r="X623">
        <v>162.5</v>
      </c>
      <c r="Y623">
        <v>152.21</v>
      </c>
      <c r="Z623">
        <v>162.5</v>
      </c>
      <c r="AA623">
        <v>152.21</v>
      </c>
      <c r="AB623">
        <v>162.5</v>
      </c>
      <c r="AC623" s="1">
        <f>(Table2[[#This Row],[Close Price]]/Table2[[#This Row],[Day Low]])-1</f>
        <v>3.5807291666666741E-2</v>
      </c>
      <c r="AD623" s="1">
        <f>(Table2[[#This Row],[Day High]]/Table2[[#This Row],[Close Price]])-1</f>
        <v>2.1370207416719023E-2</v>
      </c>
      <c r="AE623" s="1">
        <f>(Table2[[#This Row],[Close Price]]/Table2[[#This Row],[Current Week Low]])-1</f>
        <v>4.5266408251757317E-2</v>
      </c>
      <c r="AF623" s="1">
        <f>(Table2[[#This Row],[Current Week High]]/Table2[[#This Row],[Close Price]])-1</f>
        <v>2.1370207416719023E-2</v>
      </c>
      <c r="AG623" s="1">
        <f>(Table2[[#This Row],[Close Price]]/Table2[[#This Row],[Current Month Low]])-1</f>
        <v>4.5266408251757317E-2</v>
      </c>
      <c r="AH623" s="1">
        <f>(Table2[[#This Row],[Current Month High]]/Table2[[#This Row],[Close Price]])-1</f>
        <v>2.1370207416719023E-2</v>
      </c>
      <c r="AI623">
        <v>38.026398491514698</v>
      </c>
      <c r="AJ623">
        <v>22.337562475970699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0.02</v>
      </c>
      <c r="AM623" t="s">
        <v>3217</v>
      </c>
      <c r="AN623">
        <v>9.41</v>
      </c>
      <c r="AO623" t="s">
        <v>3217</v>
      </c>
      <c r="AP623">
        <v>-5.5685679634404003E-2</v>
      </c>
      <c r="AQ623">
        <f>(Table2[[#This Row],[Sharpe Ratio]]-AVERAGE(Table2[Sharpe Ratio]))/_xlfn.STDEV.P(Table2[Sharpe Ratio])</f>
        <v>-1.341690370272945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502</v>
      </c>
      <c r="AT623">
        <f>_xlfn.RANK.AVG(Table2[[#This Row],[6M Return vs Nifty Z-Score]],Table2[6M Return vs Nifty Z-Score])</f>
        <v>491</v>
      </c>
      <c r="AU623">
        <f>_xlfn.RANK.AVG(Table2[[#This Row],[Sharpe Ratio Z-Score]],Table2[Sharpe Ratio Z-Score])</f>
        <v>674</v>
      </c>
      <c r="AV623">
        <f>(Table2[[#This Row],[Rank 1Y]]+Table2[[#This Row],[Rank 6M]]+Table2[[#This Row],[Rank Sharpe]])/3</f>
        <v>555.66666666666663</v>
      </c>
    </row>
    <row r="624" spans="1:48" x14ac:dyDescent="0.3">
      <c r="A624" t="s">
        <v>2200</v>
      </c>
      <c r="B624" t="s">
        <v>2201</v>
      </c>
      <c r="C624" t="s">
        <v>3176</v>
      </c>
      <c r="D624" t="s">
        <v>1037</v>
      </c>
      <c r="E624">
        <v>2728.20465995</v>
      </c>
      <c r="F624">
        <v>659.45</v>
      </c>
      <c r="G624">
        <v>-34.9207326736204</v>
      </c>
      <c r="H624">
        <f>(Table2[[#This Row],[1Y Return vs Nifty]]-AVERAGE(Table2[1Y Return vs Nifty]))/_xlfn.STDEV.P(Table2[1Y Return vs Nifty])</f>
        <v>-1.0056598180686227</v>
      </c>
      <c r="I624">
        <v>7.5664358034964998</v>
      </c>
      <c r="J624">
        <f>(Table2[[#This Row],[1M Return vs Nifty]]-AVERAGE(Table2[1M Return vs Nifty]))/_xlfn.STDEV.P(Table2[1M Return vs Nifty])</f>
        <v>0.88458230335040022</v>
      </c>
      <c r="K624">
        <v>-6.5935173178537498</v>
      </c>
      <c r="L624">
        <f>(Table2[[#This Row],[6M Return vs Nifty]]-AVERAGE(Table2[6M Return vs Nifty]))/_xlfn.STDEV.P(Table2[6M Return vs Nifty])</f>
        <v>-0.45577545242809547</v>
      </c>
      <c r="M624">
        <v>5.2175782513967199</v>
      </c>
      <c r="N624">
        <f>(Table2[[#This Row],[1W Return vs Nifty]]-AVERAGE(Table2[1W Return vs Nifty]))/_xlfn.STDEV.P(Table2[1W Return vs Nifty])</f>
        <v>0.6345237035932163</v>
      </c>
      <c r="O624">
        <v>639.55999999999995</v>
      </c>
      <c r="P624">
        <v>631.66320706365195</v>
      </c>
      <c r="Q624">
        <v>662.24611547291897</v>
      </c>
      <c r="R624">
        <v>61.441571181739597</v>
      </c>
      <c r="S624" s="1">
        <f>(Table2[[#This Row],[Close Price]]-Table2[[#This Row],[20D EMA]])/Table2[[#This Row],[20D EMA]]</f>
        <v>3.1099505910313501E-2</v>
      </c>
      <c r="T624" s="1">
        <f>(Table2[[#This Row],[Close Price]]-Table2[[#This Row],[50D EMA]])/Table2[[#This Row],[50D EMA]]</f>
        <v>4.3989886739672093E-2</v>
      </c>
      <c r="U624" s="1">
        <f>(Table2[[#This Row],[Close Price]]-Table2[[#This Row],[200D EMA]])/Table2[[#This Row],[200D EMA]]</f>
        <v>-4.2221696852418429E-3</v>
      </c>
      <c r="V624">
        <v>0.47507513741004598</v>
      </c>
      <c r="W624">
        <v>655.15</v>
      </c>
      <c r="X624">
        <v>675</v>
      </c>
      <c r="Y624">
        <v>650</v>
      </c>
      <c r="Z624">
        <v>675</v>
      </c>
      <c r="AA624">
        <v>650</v>
      </c>
      <c r="AB624">
        <v>675</v>
      </c>
      <c r="AC624" s="1">
        <f>(Table2[[#This Row],[Close Price]]/Table2[[#This Row],[Day Low]])-1</f>
        <v>6.5633824315043388E-3</v>
      </c>
      <c r="AD624" s="1">
        <f>(Table2[[#This Row],[Day High]]/Table2[[#This Row],[Close Price]])-1</f>
        <v>2.3580256274167821E-2</v>
      </c>
      <c r="AE624" s="1">
        <f>(Table2[[#This Row],[Close Price]]/Table2[[#This Row],[Current Week Low]])-1</f>
        <v>1.4538461538461611E-2</v>
      </c>
      <c r="AF624" s="1">
        <f>(Table2[[#This Row],[Current Week High]]/Table2[[#This Row],[Close Price]])-1</f>
        <v>2.3580256274167821E-2</v>
      </c>
      <c r="AG624" s="1">
        <f>(Table2[[#This Row],[Close Price]]/Table2[[#This Row],[Current Month Low]])-1</f>
        <v>1.4538461538461611E-2</v>
      </c>
      <c r="AH624" s="1">
        <f>(Table2[[#This Row],[Current Month High]]/Table2[[#This Row],[Close Price]])-1</f>
        <v>2.3580256274167821E-2</v>
      </c>
      <c r="AI624">
        <v>37.235575100462398</v>
      </c>
      <c r="AJ624">
        <v>21.849593495934901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0.24</v>
      </c>
      <c r="AM624" t="s">
        <v>3217</v>
      </c>
      <c r="AN624">
        <v>7.91</v>
      </c>
      <c r="AO624" t="s">
        <v>3217</v>
      </c>
      <c r="AQ624">
        <f>(Table2[[#This Row],[Sharpe Ratio]]-AVERAGE(Table2[Sharpe Ratio]))/_xlfn.STDEV.P(Table2[Sharpe Ratio])</f>
        <v>-0.69354145832708192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662</v>
      </c>
      <c r="AT624">
        <f>_xlfn.RANK.AVG(Table2[[#This Row],[6M Return vs Nifty Z-Score]],Table2[6M Return vs Nifty Z-Score])</f>
        <v>481</v>
      </c>
      <c r="AU624">
        <f>_xlfn.RANK.AVG(Table2[[#This Row],[Sharpe Ratio Z-Score]],Table2[Sharpe Ratio Z-Score])</f>
        <v>538.5</v>
      </c>
      <c r="AV624">
        <f>(Table2[[#This Row],[Rank 1Y]]+Table2[[#This Row],[Rank 6M]]+Table2[[#This Row],[Rank Sharpe]])/3</f>
        <v>560.5</v>
      </c>
    </row>
    <row r="625" spans="1:48" x14ac:dyDescent="0.3">
      <c r="A625" t="s">
        <v>1462</v>
      </c>
      <c r="B625" t="s">
        <v>1463</v>
      </c>
      <c r="C625" t="s">
        <v>3180</v>
      </c>
      <c r="D625" t="s">
        <v>455</v>
      </c>
      <c r="E625">
        <v>7383.3013092600004</v>
      </c>
      <c r="F625">
        <v>514.29999999999995</v>
      </c>
      <c r="G625">
        <v>-35.2161975967866</v>
      </c>
      <c r="H625">
        <f>(Table2[[#This Row],[1Y Return vs Nifty]]-AVERAGE(Table2[1Y Return vs Nifty]))/_xlfn.STDEV.P(Table2[1Y Return vs Nifty])</f>
        <v>-1.0114278909793557</v>
      </c>
      <c r="I625">
        <v>5.96197953476225</v>
      </c>
      <c r="J625">
        <f>(Table2[[#This Row],[1M Return vs Nifty]]-AVERAGE(Table2[1M Return vs Nifty]))/_xlfn.STDEV.P(Table2[1M Return vs Nifty])</f>
        <v>0.71472159592993567</v>
      </c>
      <c r="K625">
        <v>0.62857111783547803</v>
      </c>
      <c r="L625">
        <f>(Table2[[#This Row],[6M Return vs Nifty]]-AVERAGE(Table2[6M Return vs Nifty]))/_xlfn.STDEV.P(Table2[6M Return vs Nifty])</f>
        <v>-0.23035968065630505</v>
      </c>
      <c r="M625">
        <v>2.2393850298609999</v>
      </c>
      <c r="N625">
        <f>(Table2[[#This Row],[1W Return vs Nifty]]-AVERAGE(Table2[1W Return vs Nifty]))/_xlfn.STDEV.P(Table2[1W Return vs Nifty])</f>
        <v>4.7080754674560715E-2</v>
      </c>
      <c r="O625">
        <v>494.71</v>
      </c>
      <c r="P625">
        <v>493.27782862762302</v>
      </c>
      <c r="Q625">
        <v>512.63561912877299</v>
      </c>
      <c r="R625">
        <v>75.698660385829498</v>
      </c>
      <c r="S625" s="1">
        <f>(Table2[[#This Row],[Close Price]]-Table2[[#This Row],[20D EMA]])/Table2[[#This Row],[20D EMA]]</f>
        <v>3.9598956964686335E-2</v>
      </c>
      <c r="T625" s="1">
        <f>(Table2[[#This Row],[Close Price]]-Table2[[#This Row],[50D EMA]])/Table2[[#This Row],[50D EMA]]</f>
        <v>4.2617304391855473E-2</v>
      </c>
      <c r="U625" s="1">
        <f>(Table2[[#This Row],[Close Price]]-Table2[[#This Row],[200D EMA]])/Table2[[#This Row],[200D EMA]]</f>
        <v>3.2467132776602447E-3</v>
      </c>
      <c r="V625">
        <v>0.62308905659037295</v>
      </c>
      <c r="W625">
        <v>512.6</v>
      </c>
      <c r="X625">
        <v>522.5</v>
      </c>
      <c r="Y625">
        <v>508</v>
      </c>
      <c r="Z625">
        <v>522.5</v>
      </c>
      <c r="AA625">
        <v>508</v>
      </c>
      <c r="AB625">
        <v>522.5</v>
      </c>
      <c r="AC625" s="1">
        <f>(Table2[[#This Row],[Close Price]]/Table2[[#This Row],[Day Low]])-1</f>
        <v>3.3164260632070341E-3</v>
      </c>
      <c r="AD625" s="1">
        <f>(Table2[[#This Row],[Day High]]/Table2[[#This Row],[Close Price]])-1</f>
        <v>1.5944001555512344E-2</v>
      </c>
      <c r="AE625" s="1">
        <f>(Table2[[#This Row],[Close Price]]/Table2[[#This Row],[Current Week Low]])-1</f>
        <v>1.2401574803149407E-2</v>
      </c>
      <c r="AF625" s="1">
        <f>(Table2[[#This Row],[Current Week High]]/Table2[[#This Row],[Close Price]])-1</f>
        <v>1.5944001555512344E-2</v>
      </c>
      <c r="AG625" s="1">
        <f>(Table2[[#This Row],[Close Price]]/Table2[[#This Row],[Current Month Low]])-1</f>
        <v>1.2401574803149407E-2</v>
      </c>
      <c r="AH625" s="1">
        <f>(Table2[[#This Row],[Current Month High]]/Table2[[#This Row],[Close Price]])-1</f>
        <v>1.5944001555512344E-2</v>
      </c>
      <c r="AI625">
        <v>29.846393155745599</v>
      </c>
      <c r="AJ625">
        <v>20.023337222870399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0.21</v>
      </c>
      <c r="AM625" t="s">
        <v>3217</v>
      </c>
      <c r="AN625">
        <v>12.56</v>
      </c>
      <c r="AO625" t="s">
        <v>3217</v>
      </c>
      <c r="AP625">
        <v>-3.5981393477531001E-2</v>
      </c>
      <c r="AQ625">
        <f>(Table2[[#This Row],[Sharpe Ratio]]-AVERAGE(Table2[Sharpe Ratio]))/_xlfn.STDEV.P(Table2[Sharpe Ratio])</f>
        <v>-1.1123439437393137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665</v>
      </c>
      <c r="AT625">
        <f>_xlfn.RANK.AVG(Table2[[#This Row],[6M Return vs Nifty Z-Score]],Table2[6M Return vs Nifty Z-Score])</f>
        <v>377</v>
      </c>
      <c r="AU625">
        <f>_xlfn.RANK.AVG(Table2[[#This Row],[Sharpe Ratio Z-Score]],Table2[Sharpe Ratio Z-Score])</f>
        <v>641</v>
      </c>
      <c r="AV625">
        <f>(Table2[[#This Row],[Rank 1Y]]+Table2[[#This Row],[Rank 6M]]+Table2[[#This Row],[Rank Sharpe]])/3</f>
        <v>561</v>
      </c>
    </row>
    <row r="626" spans="1:48" x14ac:dyDescent="0.3">
      <c r="A626" t="s">
        <v>1085</v>
      </c>
      <c r="B626" t="s">
        <v>1086</v>
      </c>
      <c r="C626" t="s">
        <v>3183</v>
      </c>
      <c r="D626" t="s">
        <v>511</v>
      </c>
      <c r="E626">
        <v>12129.3482704</v>
      </c>
      <c r="F626">
        <v>764.65</v>
      </c>
      <c r="G626">
        <v>-32.697685493382103</v>
      </c>
      <c r="H626">
        <f>(Table2[[#This Row],[1Y Return vs Nifty]]-AVERAGE(Table2[1Y Return vs Nifty]))/_xlfn.STDEV.P(Table2[1Y Return vs Nifty])</f>
        <v>-0.96226144075125364</v>
      </c>
      <c r="I626">
        <v>-1.0908132801485799</v>
      </c>
      <c r="J626">
        <f>(Table2[[#This Row],[1M Return vs Nifty]]-AVERAGE(Table2[1M Return vs Nifty]))/_xlfn.STDEV.P(Table2[1M Return vs Nifty])</f>
        <v>-3.194405035521667E-2</v>
      </c>
      <c r="K626">
        <v>-11.7767315629956</v>
      </c>
      <c r="L626">
        <f>(Table2[[#This Row],[6M Return vs Nifty]]-AVERAGE(Table2[6M Return vs Nifty]))/_xlfn.STDEV.P(Table2[6M Return vs Nifty])</f>
        <v>-0.61755389778102698</v>
      </c>
      <c r="M626">
        <v>5.8659577717564897</v>
      </c>
      <c r="N626">
        <f>(Table2[[#This Row],[1W Return vs Nifty]]-AVERAGE(Table2[1W Return vs Nifty]))/_xlfn.STDEV.P(Table2[1W Return vs Nifty])</f>
        <v>0.7624153308739342</v>
      </c>
      <c r="O626">
        <v>756.04</v>
      </c>
      <c r="P626">
        <v>787.70906141098703</v>
      </c>
      <c r="Q626">
        <v>818.22660703512702</v>
      </c>
      <c r="R626">
        <v>66.740340268317695</v>
      </c>
      <c r="S626" s="1">
        <f>(Table2[[#This Row],[Close Price]]-Table2[[#This Row],[20D EMA]])/Table2[[#This Row],[20D EMA]]</f>
        <v>1.1388286334056417E-2</v>
      </c>
      <c r="T626" s="1">
        <f>(Table2[[#This Row],[Close Price]]-Table2[[#This Row],[50D EMA]])/Table2[[#This Row],[50D EMA]]</f>
        <v>-2.9273576426405986E-2</v>
      </c>
      <c r="U626" s="1">
        <f>(Table2[[#This Row],[Close Price]]-Table2[[#This Row],[200D EMA]])/Table2[[#This Row],[200D EMA]]</f>
        <v>-6.54789352661896E-2</v>
      </c>
      <c r="V626">
        <v>0.58450177942120696</v>
      </c>
      <c r="W626">
        <v>756.5</v>
      </c>
      <c r="X626">
        <v>801.05</v>
      </c>
      <c r="Y626">
        <v>745</v>
      </c>
      <c r="Z626">
        <v>801.05</v>
      </c>
      <c r="AA626">
        <v>745</v>
      </c>
      <c r="AB626">
        <v>801.05</v>
      </c>
      <c r="AC626" s="1">
        <f>(Table2[[#This Row],[Close Price]]/Table2[[#This Row],[Day Low]])-1</f>
        <v>1.0773298083278204E-2</v>
      </c>
      <c r="AD626" s="1">
        <f>(Table2[[#This Row],[Day High]]/Table2[[#This Row],[Close Price]])-1</f>
        <v>4.7603478715752212E-2</v>
      </c>
      <c r="AE626" s="1">
        <f>(Table2[[#This Row],[Close Price]]/Table2[[#This Row],[Current Week Low]])-1</f>
        <v>2.6375838926174566E-2</v>
      </c>
      <c r="AF626" s="1">
        <f>(Table2[[#This Row],[Current Week High]]/Table2[[#This Row],[Close Price]])-1</f>
        <v>4.7603478715752212E-2</v>
      </c>
      <c r="AG626" s="1">
        <f>(Table2[[#This Row],[Close Price]]/Table2[[#This Row],[Current Month Low]])-1</f>
        <v>2.6375838926174566E-2</v>
      </c>
      <c r="AH626" s="1">
        <f>(Table2[[#This Row],[Current Month High]]/Table2[[#This Row],[Close Price]])-1</f>
        <v>4.7603478715752212E-2</v>
      </c>
      <c r="AI626">
        <v>25.1552998103707</v>
      </c>
      <c r="AJ626">
        <v>13.3738601823708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-0.02</v>
      </c>
      <c r="AM626" t="s">
        <v>3218</v>
      </c>
      <c r="AN626">
        <v>7.43</v>
      </c>
      <c r="AO626" t="s">
        <v>3217</v>
      </c>
      <c r="AP626">
        <v>1.2158929557507E-2</v>
      </c>
      <c r="AQ626">
        <f>(Table2[[#This Row],[Sharpe Ratio]]-AVERAGE(Table2[Sharpe Ratio]))/_xlfn.STDEV.P(Table2[Sharpe Ratio])</f>
        <v>-0.55201859257659192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653</v>
      </c>
      <c r="AT626">
        <f>_xlfn.RANK.AVG(Table2[[#This Row],[6M Return vs Nifty Z-Score]],Table2[6M Return vs Nifty Z-Score])</f>
        <v>546</v>
      </c>
      <c r="AU626">
        <f>_xlfn.RANK.AVG(Table2[[#This Row],[Sharpe Ratio Z-Score]],Table2[Sharpe Ratio Z-Score])</f>
        <v>486</v>
      </c>
      <c r="AV626">
        <f>(Table2[[#This Row],[Rank 1Y]]+Table2[[#This Row],[Rank 6M]]+Table2[[#This Row],[Rank Sharpe]])/3</f>
        <v>561.66666666666663</v>
      </c>
    </row>
    <row r="627" spans="1:48" x14ac:dyDescent="0.3">
      <c r="A627" t="s">
        <v>741</v>
      </c>
      <c r="B627" t="s">
        <v>742</v>
      </c>
      <c r="C627" t="s">
        <v>3176</v>
      </c>
      <c r="D627" t="s">
        <v>217</v>
      </c>
      <c r="E627">
        <v>23942.026477799998</v>
      </c>
      <c r="F627">
        <v>1147.9000000000001</v>
      </c>
      <c r="G627">
        <v>-30.4646765223887</v>
      </c>
      <c r="H627">
        <f>(Table2[[#This Row],[1Y Return vs Nifty]]-AVERAGE(Table2[1Y Return vs Nifty]))/_xlfn.STDEV.P(Table2[1Y Return vs Nifty])</f>
        <v>-0.91866858912951999</v>
      </c>
      <c r="I627">
        <v>-14.323667913529899</v>
      </c>
      <c r="J627">
        <f>(Table2[[#This Row],[1M Return vs Nifty]]-AVERAGE(Table2[1M Return vs Nifty]))/_xlfn.STDEV.P(Table2[1M Return vs Nifty])</f>
        <v>-1.4328809864498093</v>
      </c>
      <c r="K627">
        <v>-11.4307179860952</v>
      </c>
      <c r="L627">
        <f>(Table2[[#This Row],[6M Return vs Nifty]]-AVERAGE(Table2[6M Return vs Nifty]))/_xlfn.STDEV.P(Table2[6M Return vs Nifty])</f>
        <v>-0.60675412453329358</v>
      </c>
      <c r="M627">
        <v>-0.24664375646136499</v>
      </c>
      <c r="N627">
        <f>(Table2[[#This Row],[1W Return vs Nifty]]-AVERAGE(Table2[1W Return vs Nifty]))/_xlfn.STDEV.P(Table2[1W Return vs Nifty])</f>
        <v>-0.44328369541333984</v>
      </c>
      <c r="O627">
        <v>1204.23</v>
      </c>
      <c r="P627">
        <v>1284.1288790880201</v>
      </c>
      <c r="Q627">
        <v>1281.55736355407</v>
      </c>
      <c r="R627">
        <v>26.284769425638601</v>
      </c>
      <c r="S627" s="1">
        <f>(Table2[[#This Row],[Close Price]]-Table2[[#This Row],[20D EMA]])/Table2[[#This Row],[20D EMA]]</f>
        <v>-4.6776778522375231E-2</v>
      </c>
      <c r="T627" s="1">
        <f>(Table2[[#This Row],[Close Price]]-Table2[[#This Row],[50D EMA]])/Table2[[#This Row],[50D EMA]]</f>
        <v>-0.10608660961255606</v>
      </c>
      <c r="U627" s="1">
        <f>(Table2[[#This Row],[Close Price]]-Table2[[#This Row],[200D EMA]])/Table2[[#This Row],[200D EMA]]</f>
        <v>-0.10429292309117209</v>
      </c>
      <c r="V627">
        <v>0.79437721591915</v>
      </c>
      <c r="W627">
        <v>1136.25</v>
      </c>
      <c r="X627">
        <v>1153.9000000000001</v>
      </c>
      <c r="Y627">
        <v>1136.25</v>
      </c>
      <c r="Z627">
        <v>1162.45</v>
      </c>
      <c r="AA627">
        <v>1136.25</v>
      </c>
      <c r="AB627">
        <v>1162.45</v>
      </c>
      <c r="AC627" s="1">
        <f>(Table2[[#This Row],[Close Price]]/Table2[[#This Row],[Day Low]])-1</f>
        <v>1.0253025302530361E-2</v>
      </c>
      <c r="AD627" s="1">
        <f>(Table2[[#This Row],[Day High]]/Table2[[#This Row],[Close Price]])-1</f>
        <v>5.2269361442633944E-3</v>
      </c>
      <c r="AE627" s="1">
        <f>(Table2[[#This Row],[Close Price]]/Table2[[#This Row],[Current Week Low]])-1</f>
        <v>1.0253025302530361E-2</v>
      </c>
      <c r="AF627" s="1">
        <f>(Table2[[#This Row],[Current Week High]]/Table2[[#This Row],[Close Price]])-1</f>
        <v>1.2675320149838853E-2</v>
      </c>
      <c r="AG627" s="1">
        <f>(Table2[[#This Row],[Close Price]]/Table2[[#This Row],[Current Month Low]])-1</f>
        <v>1.0253025302530361E-2</v>
      </c>
      <c r="AH627" s="1">
        <f>(Table2[[#This Row],[Current Month High]]/Table2[[#This Row],[Close Price]])-1</f>
        <v>1.2675320149838853E-2</v>
      </c>
      <c r="AI627">
        <v>31.191741440891999</v>
      </c>
      <c r="AJ627">
        <v>14.440955086984699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</v>
      </c>
      <c r="AM627" t="s">
        <v>3218</v>
      </c>
      <c r="AN627">
        <v>-4.97</v>
      </c>
      <c r="AO627" t="s">
        <v>3218</v>
      </c>
      <c r="AP627">
        <v>3.2365516385130001E-3</v>
      </c>
      <c r="AQ627">
        <f>(Table2[[#This Row],[Sharpe Ratio]]-AVERAGE(Table2[Sharpe Ratio]))/_xlfn.STDEV.P(Table2[Sharpe Ratio])</f>
        <v>-0.65586988034273508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637</v>
      </c>
      <c r="AT627">
        <f>_xlfn.RANK.AVG(Table2[[#This Row],[6M Return vs Nifty Z-Score]],Table2[6M Return vs Nifty Z-Score])</f>
        <v>543</v>
      </c>
      <c r="AU627">
        <f>_xlfn.RANK.AVG(Table2[[#This Row],[Sharpe Ratio Z-Score]],Table2[Sharpe Ratio Z-Score])</f>
        <v>510</v>
      </c>
      <c r="AV627">
        <f>(Table2[[#This Row],[Rank 1Y]]+Table2[[#This Row],[Rank 6M]]+Table2[[#This Row],[Rank Sharpe]])/3</f>
        <v>563.33333333333337</v>
      </c>
    </row>
    <row r="628" spans="1:48" x14ac:dyDescent="0.3">
      <c r="A628" t="s">
        <v>86</v>
      </c>
      <c r="B628" t="s">
        <v>87</v>
      </c>
      <c r="C628" t="s">
        <v>3181</v>
      </c>
      <c r="D628" t="s">
        <v>88</v>
      </c>
      <c r="E628">
        <v>290184.11888517998</v>
      </c>
      <c r="F628">
        <v>2514.1999999999998</v>
      </c>
      <c r="G628">
        <v>-21.341001811393699</v>
      </c>
      <c r="H628">
        <f>(Table2[[#This Row],[1Y Return vs Nifty]]-AVERAGE(Table2[1Y Return vs Nifty]))/_xlfn.STDEV.P(Table2[1Y Return vs Nifty])</f>
        <v>-0.7405560051283766</v>
      </c>
      <c r="I628">
        <v>-16.4831460951617</v>
      </c>
      <c r="J628">
        <f>(Table2[[#This Row],[1M Return vs Nifty]]-AVERAGE(Table2[1M Return vs Nifty]))/_xlfn.STDEV.P(Table2[1M Return vs Nifty])</f>
        <v>-1.6615007991171946</v>
      </c>
      <c r="K628">
        <v>-36.157241782405599</v>
      </c>
      <c r="L628">
        <f>(Table2[[#This Row],[6M Return vs Nifty]]-AVERAGE(Table2[6M Return vs Nifty]))/_xlfn.STDEV.P(Table2[6M Return vs Nifty])</f>
        <v>-1.3785182055759995</v>
      </c>
      <c r="M628">
        <v>8.2794773362776493</v>
      </c>
      <c r="N628">
        <f>(Table2[[#This Row],[1W Return vs Nifty]]-AVERAGE(Table2[1W Return vs Nifty]))/_xlfn.STDEV.P(Table2[1W Return vs Nifty])</f>
        <v>1.2384774748620537</v>
      </c>
      <c r="O628">
        <v>2587.2800000000002</v>
      </c>
      <c r="P628">
        <v>2780.1874298637599</v>
      </c>
      <c r="Q628">
        <v>2935.85895182076</v>
      </c>
      <c r="R628">
        <v>49.257989007270901</v>
      </c>
      <c r="S628" s="1">
        <f>(Table2[[#This Row],[Close Price]]-Table2[[#This Row],[20D EMA]])/Table2[[#This Row],[20D EMA]]</f>
        <v>-2.8245879842923989E-2</v>
      </c>
      <c r="T628" s="1">
        <f>(Table2[[#This Row],[Close Price]]-Table2[[#This Row],[50D EMA]])/Table2[[#This Row],[50D EMA]]</f>
        <v>-9.5672481289074282E-2</v>
      </c>
      <c r="U628" s="1">
        <f>(Table2[[#This Row],[Close Price]]-Table2[[#This Row],[200D EMA]])/Table2[[#This Row],[200D EMA]]</f>
        <v>-0.14362370902023611</v>
      </c>
      <c r="V628">
        <v>3.9510032139104498</v>
      </c>
      <c r="W628">
        <v>2462.0500000000002</v>
      </c>
      <c r="X628">
        <v>2558</v>
      </c>
      <c r="Y628">
        <v>2426.6</v>
      </c>
      <c r="Z628">
        <v>2558</v>
      </c>
      <c r="AA628">
        <v>2426.6</v>
      </c>
      <c r="AB628">
        <v>2558</v>
      </c>
      <c r="AC628" s="1">
        <f>(Table2[[#This Row],[Close Price]]/Table2[[#This Row],[Day Low]])-1</f>
        <v>2.1181535712109678E-2</v>
      </c>
      <c r="AD628" s="1">
        <f>(Table2[[#This Row],[Day High]]/Table2[[#This Row],[Close Price]])-1</f>
        <v>1.7421048444833387E-2</v>
      </c>
      <c r="AE628" s="1">
        <f>(Table2[[#This Row],[Close Price]]/Table2[[#This Row],[Current Week Low]])-1</f>
        <v>3.6099892854199345E-2</v>
      </c>
      <c r="AF628" s="1">
        <f>(Table2[[#This Row],[Current Week High]]/Table2[[#This Row],[Close Price]])-1</f>
        <v>1.7421048444833387E-2</v>
      </c>
      <c r="AG628" s="1">
        <f>(Table2[[#This Row],[Close Price]]/Table2[[#This Row],[Current Month Low]])-1</f>
        <v>3.6099892854199345E-2</v>
      </c>
      <c r="AH628" s="1">
        <f>(Table2[[#This Row],[Current Month High]]/Table2[[#This Row],[Close Price]])-1</f>
        <v>1.7421048444833387E-2</v>
      </c>
      <c r="AI628">
        <v>48.910190120117697</v>
      </c>
      <c r="AJ628">
        <v>24.158024691358001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-0.15</v>
      </c>
      <c r="AM628" t="s">
        <v>3218</v>
      </c>
      <c r="AN628">
        <v>-10.74</v>
      </c>
      <c r="AO628" t="s">
        <v>3218</v>
      </c>
      <c r="AP628">
        <v>4.5622912317457E-2</v>
      </c>
      <c r="AQ628">
        <f>(Table2[[#This Row],[Sharpe Ratio]]-AVERAGE(Table2[Sharpe Ratio]))/_xlfn.STDEV.P(Table2[Sharpe Ratio])</f>
        <v>-0.16251730323906691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576</v>
      </c>
      <c r="AT628">
        <f>_xlfn.RANK.AVG(Table2[[#This Row],[6M Return vs Nifty Z-Score]],Table2[6M Return vs Nifty Z-Score])</f>
        <v>719</v>
      </c>
      <c r="AU628">
        <f>_xlfn.RANK.AVG(Table2[[#This Row],[Sharpe Ratio Z-Score]],Table2[Sharpe Ratio Z-Score])</f>
        <v>397</v>
      </c>
      <c r="AV628">
        <f>(Table2[[#This Row],[Rank 1Y]]+Table2[[#This Row],[Rank 6M]]+Table2[[#This Row],[Rank Sharpe]])/3</f>
        <v>564</v>
      </c>
    </row>
    <row r="629" spans="1:48" x14ac:dyDescent="0.3">
      <c r="A629" t="s">
        <v>361</v>
      </c>
      <c r="B629" t="s">
        <v>362</v>
      </c>
      <c r="C629" t="s">
        <v>3185</v>
      </c>
      <c r="D629" t="s">
        <v>166</v>
      </c>
      <c r="E629">
        <v>68511.187678125003</v>
      </c>
      <c r="F629">
        <v>2296.9499999999998</v>
      </c>
      <c r="G629">
        <v>-26.045395470891702</v>
      </c>
      <c r="H629">
        <f>(Table2[[#This Row],[1Y Return vs Nifty]]-AVERAGE(Table2[1Y Return vs Nifty]))/_xlfn.STDEV.P(Table2[1Y Return vs Nifty])</f>
        <v>-0.83239528451895073</v>
      </c>
      <c r="I629">
        <v>1.5783498112802199</v>
      </c>
      <c r="J629">
        <f>(Table2[[#This Row],[1M Return vs Nifty]]-AVERAGE(Table2[1M Return vs Nifty]))/_xlfn.STDEV.P(Table2[1M Return vs Nifty])</f>
        <v>0.25063512600860188</v>
      </c>
      <c r="K629">
        <v>-3.7432146649897402</v>
      </c>
      <c r="L629">
        <f>(Table2[[#This Row],[6M Return vs Nifty]]-AVERAGE(Table2[6M Return vs Nifty]))/_xlfn.STDEV.P(Table2[6M Return vs Nifty])</f>
        <v>-0.3668118267400633</v>
      </c>
      <c r="M629">
        <v>1.78058629461777</v>
      </c>
      <c r="N629">
        <f>(Table2[[#This Row],[1W Return vs Nifty]]-AVERAGE(Table2[1W Return vs Nifty]))/_xlfn.STDEV.P(Table2[1W Return vs Nifty])</f>
        <v>-4.3416423293111302E-2</v>
      </c>
      <c r="O629">
        <v>2260.42</v>
      </c>
      <c r="P629">
        <v>2303.1973005806199</v>
      </c>
      <c r="Q629">
        <v>2377.6920555486199</v>
      </c>
      <c r="R629">
        <v>62.904993426346202</v>
      </c>
      <c r="S629" s="1">
        <f>(Table2[[#This Row],[Close Price]]-Table2[[#This Row],[20D EMA]])/Table2[[#This Row],[20D EMA]]</f>
        <v>1.6160713495721922E-2</v>
      </c>
      <c r="T629" s="1">
        <f>(Table2[[#This Row],[Close Price]]-Table2[[#This Row],[50D EMA]])/Table2[[#This Row],[50D EMA]]</f>
        <v>-2.7124469879524211E-3</v>
      </c>
      <c r="U629" s="1">
        <f>(Table2[[#This Row],[Close Price]]-Table2[[#This Row],[200D EMA]])/Table2[[#This Row],[200D EMA]]</f>
        <v>-3.3958163488917399E-2</v>
      </c>
      <c r="V629">
        <v>0.65787315186083595</v>
      </c>
      <c r="W629">
        <v>2287.75</v>
      </c>
      <c r="X629">
        <v>2322</v>
      </c>
      <c r="Y629">
        <v>2245.1</v>
      </c>
      <c r="Z629">
        <v>2322</v>
      </c>
      <c r="AA629">
        <v>2245.1</v>
      </c>
      <c r="AB629">
        <v>2322</v>
      </c>
      <c r="AC629" s="1">
        <f>(Table2[[#This Row],[Close Price]]/Table2[[#This Row],[Day Low]])-1</f>
        <v>4.0214184242157724E-3</v>
      </c>
      <c r="AD629" s="1">
        <f>(Table2[[#This Row],[Day High]]/Table2[[#This Row],[Close Price]])-1</f>
        <v>1.0905766342323542E-2</v>
      </c>
      <c r="AE629" s="1">
        <f>(Table2[[#This Row],[Close Price]]/Table2[[#This Row],[Current Week Low]])-1</f>
        <v>2.3094739655249219E-2</v>
      </c>
      <c r="AF629" s="1">
        <f>(Table2[[#This Row],[Current Week High]]/Table2[[#This Row],[Close Price]])-1</f>
        <v>1.0905766342323542E-2</v>
      </c>
      <c r="AG629" s="1">
        <f>(Table2[[#This Row],[Close Price]]/Table2[[#This Row],[Current Month Low]])-1</f>
        <v>2.3094739655249219E-2</v>
      </c>
      <c r="AH629" s="1">
        <f>(Table2[[#This Row],[Current Month High]]/Table2[[#This Row],[Close Price]])-1</f>
        <v>1.0905766342323542E-2</v>
      </c>
      <c r="AI629">
        <v>17.283789372864</v>
      </c>
      <c r="AJ629">
        <v>9.9492604470824606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0</v>
      </c>
      <c r="AM629" t="s">
        <v>3216</v>
      </c>
      <c r="AN629">
        <v>5.16</v>
      </c>
      <c r="AO629" t="s">
        <v>3217</v>
      </c>
      <c r="AP629">
        <v>-3.7718494974255001E-2</v>
      </c>
      <c r="AQ629">
        <f>(Table2[[#This Row],[Sharpe Ratio]]-AVERAGE(Table2[Sharpe Ratio]))/_xlfn.STDEV.P(Table2[Sharpe Ratio])</f>
        <v>-1.1325627944821461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610</v>
      </c>
      <c r="AT629">
        <f>_xlfn.RANK.AVG(Table2[[#This Row],[6M Return vs Nifty Z-Score]],Table2[6M Return vs Nifty Z-Score])</f>
        <v>440</v>
      </c>
      <c r="AU629">
        <f>_xlfn.RANK.AVG(Table2[[#This Row],[Sharpe Ratio Z-Score]],Table2[Sharpe Ratio Z-Score])</f>
        <v>643</v>
      </c>
      <c r="AV629">
        <f>(Table2[[#This Row],[Rank 1Y]]+Table2[[#This Row],[Rank 6M]]+Table2[[#This Row],[Rank Sharpe]])/3</f>
        <v>564.33333333333337</v>
      </c>
    </row>
    <row r="630" spans="1:48" x14ac:dyDescent="0.3">
      <c r="A630" t="s">
        <v>1671</v>
      </c>
      <c r="B630" t="s">
        <v>1672</v>
      </c>
      <c r="C630" t="s">
        <v>3173</v>
      </c>
      <c r="D630" t="s">
        <v>40</v>
      </c>
      <c r="E630">
        <v>5544.9254002999996</v>
      </c>
      <c r="F630">
        <v>325.55</v>
      </c>
      <c r="G630">
        <v>-11.5509120361101</v>
      </c>
      <c r="H630">
        <f>(Table2[[#This Row],[1Y Return vs Nifty]]-AVERAGE(Table2[1Y Return vs Nifty]))/_xlfn.STDEV.P(Table2[1Y Return vs Nifty])</f>
        <v>-0.54943365117404908</v>
      </c>
      <c r="I630">
        <v>-8.1560339068635006</v>
      </c>
      <c r="J630">
        <f>(Table2[[#This Row],[1M Return vs Nifty]]-AVERAGE(Table2[1M Return vs Nifty]))/_xlfn.STDEV.P(Table2[1M Return vs Nifty])</f>
        <v>-0.77992540523640108</v>
      </c>
      <c r="K630">
        <v>-16.2363034083115</v>
      </c>
      <c r="L630">
        <f>(Table2[[#This Row],[6M Return vs Nifty]]-AVERAGE(Table2[6M Return vs Nifty]))/_xlfn.STDEV.P(Table2[6M Return vs Nifty])</f>
        <v>-0.75674602180930284</v>
      </c>
      <c r="M630">
        <v>-0.607182238897782</v>
      </c>
      <c r="N630">
        <f>(Table2[[#This Row],[1W Return vs Nifty]]-AVERAGE(Table2[1W Return vs Nifty]))/_xlfn.STDEV.P(Table2[1W Return vs Nifty])</f>
        <v>-0.51439922538956218</v>
      </c>
      <c r="O630">
        <v>327.35000000000002</v>
      </c>
      <c r="P630">
        <v>347.533726194049</v>
      </c>
      <c r="Q630">
        <v>358.35184194428501</v>
      </c>
      <c r="R630">
        <v>55.4457171189664</v>
      </c>
      <c r="S630" s="1">
        <f>(Table2[[#This Row],[Close Price]]-Table2[[#This Row],[20D EMA]])/Table2[[#This Row],[20D EMA]]</f>
        <v>-5.4987016954330574E-3</v>
      </c>
      <c r="T630" s="1">
        <f>(Table2[[#This Row],[Close Price]]-Table2[[#This Row],[50D EMA]])/Table2[[#This Row],[50D EMA]]</f>
        <v>-6.325638214972594E-2</v>
      </c>
      <c r="U630" s="1">
        <f>(Table2[[#This Row],[Close Price]]-Table2[[#This Row],[200D EMA]])/Table2[[#This Row],[200D EMA]]</f>
        <v>-9.1535296055168289E-2</v>
      </c>
      <c r="V630">
        <v>0.28519211815624501</v>
      </c>
      <c r="W630">
        <v>318</v>
      </c>
      <c r="X630">
        <v>328.5</v>
      </c>
      <c r="Y630">
        <v>318</v>
      </c>
      <c r="Z630">
        <v>328.55</v>
      </c>
      <c r="AA630">
        <v>318</v>
      </c>
      <c r="AB630">
        <v>328.55</v>
      </c>
      <c r="AC630" s="1">
        <f>(Table2[[#This Row],[Close Price]]/Table2[[#This Row],[Day Low]])-1</f>
        <v>2.3742138364780008E-2</v>
      </c>
      <c r="AD630" s="1">
        <f>(Table2[[#This Row],[Day High]]/Table2[[#This Row],[Close Price]])-1</f>
        <v>9.061588081707761E-3</v>
      </c>
      <c r="AE630" s="1">
        <f>(Table2[[#This Row],[Close Price]]/Table2[[#This Row],[Current Week Low]])-1</f>
        <v>2.3742138364780008E-2</v>
      </c>
      <c r="AF630" s="1">
        <f>(Table2[[#This Row],[Current Week High]]/Table2[[#This Row],[Close Price]])-1</f>
        <v>9.2151743203809922E-3</v>
      </c>
      <c r="AG630" s="1">
        <f>(Table2[[#This Row],[Close Price]]/Table2[[#This Row],[Current Month Low]])-1</f>
        <v>2.3742138364780008E-2</v>
      </c>
      <c r="AH630" s="1">
        <f>(Table2[[#This Row],[Current Month High]]/Table2[[#This Row],[Close Price]])-1</f>
        <v>9.2151743203809922E-3</v>
      </c>
      <c r="AI630">
        <v>49.3318998617723</v>
      </c>
      <c r="AJ630">
        <v>10.152260842817499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-0.13</v>
      </c>
      <c r="AM630" t="s">
        <v>3218</v>
      </c>
      <c r="AN630">
        <v>4.9800000000000004</v>
      </c>
      <c r="AO630" t="s">
        <v>3217</v>
      </c>
      <c r="AP630">
        <v>-1.3362867124145E-2</v>
      </c>
      <c r="AQ630">
        <f>(Table2[[#This Row],[Sharpe Ratio]]-AVERAGE(Table2[Sharpe Ratio]))/_xlfn.STDEV.P(Table2[Sharpe Ratio])</f>
        <v>-0.84907745687922442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510</v>
      </c>
      <c r="AT630">
        <f>_xlfn.RANK.AVG(Table2[[#This Row],[6M Return vs Nifty Z-Score]],Table2[6M Return vs Nifty Z-Score])</f>
        <v>594</v>
      </c>
      <c r="AU630">
        <f>_xlfn.RANK.AVG(Table2[[#This Row],[Sharpe Ratio Z-Score]],Table2[Sharpe Ratio Z-Score])</f>
        <v>589</v>
      </c>
      <c r="AV630">
        <f>(Table2[[#This Row],[Rank 1Y]]+Table2[[#This Row],[Rank 6M]]+Table2[[#This Row],[Rank Sharpe]])/3</f>
        <v>564.33333333333337</v>
      </c>
    </row>
    <row r="631" spans="1:48" x14ac:dyDescent="0.3">
      <c r="A631" t="s">
        <v>1525</v>
      </c>
      <c r="B631" t="s">
        <v>1526</v>
      </c>
      <c r="C631" t="s">
        <v>3180</v>
      </c>
      <c r="D631" t="s">
        <v>117</v>
      </c>
      <c r="E631">
        <v>6815.5738775600003</v>
      </c>
      <c r="F631">
        <v>1430.8</v>
      </c>
      <c r="G631">
        <v>-26.295661556593</v>
      </c>
      <c r="H631">
        <f>(Table2[[#This Row],[1Y Return vs Nifty]]-AVERAGE(Table2[1Y Return vs Nifty]))/_xlfn.STDEV.P(Table2[1Y Return vs Nifty])</f>
        <v>-0.8372809847027145</v>
      </c>
      <c r="I631">
        <v>-17.223515219426002</v>
      </c>
      <c r="J631">
        <f>(Table2[[#This Row],[1M Return vs Nifty]]-AVERAGE(Table2[1M Return vs Nifty]))/_xlfn.STDEV.P(Table2[1M Return vs Nifty])</f>
        <v>-1.7398822580889717</v>
      </c>
      <c r="K631">
        <v>0.70703891033327504</v>
      </c>
      <c r="L631">
        <f>(Table2[[#This Row],[6M Return vs Nifty]]-AVERAGE(Table2[6M Return vs Nifty]))/_xlfn.STDEV.P(Table2[6M Return vs Nifty])</f>
        <v>-0.22791054448708953</v>
      </c>
      <c r="M631">
        <v>-6.0483144279974503</v>
      </c>
      <c r="N631">
        <f>(Table2[[#This Row],[1W Return vs Nifty]]-AVERAGE(Table2[1W Return vs Nifty]))/_xlfn.STDEV.P(Table2[1W Return vs Nifty])</f>
        <v>-1.5876522015590242</v>
      </c>
      <c r="O631">
        <v>1492.1</v>
      </c>
      <c r="P631">
        <v>1512.8135060428799</v>
      </c>
      <c r="Q631">
        <v>1468.4818114137199</v>
      </c>
      <c r="R631">
        <v>33.964287492188603</v>
      </c>
      <c r="S631" s="1">
        <f>(Table2[[#This Row],[Close Price]]-Table2[[#This Row],[20D EMA]])/Table2[[#This Row],[20D EMA]]</f>
        <v>-4.1083037329937643E-2</v>
      </c>
      <c r="T631" s="1">
        <f>(Table2[[#This Row],[Close Price]]-Table2[[#This Row],[50D EMA]])/Table2[[#This Row],[50D EMA]]</f>
        <v>-5.4212568644634591E-2</v>
      </c>
      <c r="U631" s="1">
        <f>(Table2[[#This Row],[Close Price]]-Table2[[#This Row],[200D EMA]])/Table2[[#This Row],[200D EMA]]</f>
        <v>-2.5660386884494926E-2</v>
      </c>
      <c r="V631">
        <v>0.14801727885454699</v>
      </c>
      <c r="W631">
        <v>1392.45</v>
      </c>
      <c r="X631">
        <v>1435.55</v>
      </c>
      <c r="Y631">
        <v>1392.45</v>
      </c>
      <c r="Z631">
        <v>1435.55</v>
      </c>
      <c r="AA631">
        <v>1392.45</v>
      </c>
      <c r="AB631">
        <v>1435.55</v>
      </c>
      <c r="AC631" s="1">
        <f>(Table2[[#This Row],[Close Price]]/Table2[[#This Row],[Day Low]])-1</f>
        <v>2.7541383891701576E-2</v>
      </c>
      <c r="AD631" s="1">
        <f>(Table2[[#This Row],[Day High]]/Table2[[#This Row],[Close Price]])-1</f>
        <v>3.3198210791165472E-3</v>
      </c>
      <c r="AE631" s="1">
        <f>(Table2[[#This Row],[Close Price]]/Table2[[#This Row],[Current Week Low]])-1</f>
        <v>2.7541383891701576E-2</v>
      </c>
      <c r="AF631" s="1">
        <f>(Table2[[#This Row],[Current Week High]]/Table2[[#This Row],[Close Price]])-1</f>
        <v>3.3198210791165472E-3</v>
      </c>
      <c r="AG631" s="1">
        <f>(Table2[[#This Row],[Close Price]]/Table2[[#This Row],[Current Month Low]])-1</f>
        <v>2.7541383891701576E-2</v>
      </c>
      <c r="AH631" s="1">
        <f>(Table2[[#This Row],[Current Month High]]/Table2[[#This Row],[Close Price]])-1</f>
        <v>3.3198210791165472E-3</v>
      </c>
      <c r="AI631">
        <v>20.233435840089399</v>
      </c>
      <c r="AJ631">
        <v>14.463999999999899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0.03</v>
      </c>
      <c r="AM631" t="s">
        <v>3217</v>
      </c>
      <c r="AN631">
        <v>-4.6399999999999997</v>
      </c>
      <c r="AO631" t="s">
        <v>3218</v>
      </c>
      <c r="AP631">
        <v>-9.5424873378478006E-2</v>
      </c>
      <c r="AQ631">
        <f>(Table2[[#This Row],[Sharpe Ratio]]-AVERAGE(Table2[Sharpe Ratio]))/_xlfn.STDEV.P(Table2[Sharpe Ratio])</f>
        <v>-1.8042314644273234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611</v>
      </c>
      <c r="AT631">
        <f>_xlfn.RANK.AVG(Table2[[#This Row],[6M Return vs Nifty Z-Score]],Table2[6M Return vs Nifty Z-Score])</f>
        <v>375</v>
      </c>
      <c r="AU631">
        <f>_xlfn.RANK.AVG(Table2[[#This Row],[Sharpe Ratio Z-Score]],Table2[Sharpe Ratio Z-Score])</f>
        <v>711</v>
      </c>
      <c r="AV631">
        <f>(Table2[[#This Row],[Rank 1Y]]+Table2[[#This Row],[Rank 6M]]+Table2[[#This Row],[Rank Sharpe]])/3</f>
        <v>565.66666666666663</v>
      </c>
    </row>
    <row r="632" spans="1:48" x14ac:dyDescent="0.3">
      <c r="A632" t="s">
        <v>1636</v>
      </c>
      <c r="B632" t="s">
        <v>1637</v>
      </c>
      <c r="C632" t="s">
        <v>3173</v>
      </c>
      <c r="D632" t="s">
        <v>1006</v>
      </c>
      <c r="E632">
        <v>5810.8985915399999</v>
      </c>
      <c r="F632">
        <v>126.69</v>
      </c>
      <c r="G632">
        <v>-50.982914959725001</v>
      </c>
      <c r="H632">
        <f>(Table2[[#This Row],[1Y Return vs Nifty]]-AVERAGE(Table2[1Y Return vs Nifty]))/_xlfn.STDEV.P(Table2[1Y Return vs Nifty])</f>
        <v>-1.3192261038358937</v>
      </c>
      <c r="I632">
        <v>-6.4964626354085802</v>
      </c>
      <c r="J632">
        <f>(Table2[[#This Row],[1M Return vs Nifty]]-AVERAGE(Table2[1M Return vs Nifty]))/_xlfn.STDEV.P(Table2[1M Return vs Nifty])</f>
        <v>-0.60422977820232848</v>
      </c>
      <c r="K632">
        <v>-14.7976407779485</v>
      </c>
      <c r="L632">
        <f>(Table2[[#This Row],[6M Return vs Nifty]]-AVERAGE(Table2[6M Return vs Nifty]))/_xlfn.STDEV.P(Table2[6M Return vs Nifty])</f>
        <v>-0.71184249424517909</v>
      </c>
      <c r="M632">
        <v>2.0422521503574398</v>
      </c>
      <c r="N632">
        <f>(Table2[[#This Row],[1W Return vs Nifty]]-AVERAGE(Table2[1W Return vs Nifty]))/_xlfn.STDEV.P(Table2[1W Return vs Nifty])</f>
        <v>8.1966691065053759E-3</v>
      </c>
      <c r="O632">
        <v>125.41</v>
      </c>
      <c r="P632">
        <v>128.79469823621801</v>
      </c>
      <c r="Q632">
        <v>141.752633823179</v>
      </c>
      <c r="R632">
        <v>62.063060293969201</v>
      </c>
      <c r="S632" s="1">
        <f>(Table2[[#This Row],[Close Price]]-Table2[[#This Row],[20D EMA]])/Table2[[#This Row],[20D EMA]]</f>
        <v>1.0206522605852811E-2</v>
      </c>
      <c r="T632" s="1">
        <f>(Table2[[#This Row],[Close Price]]-Table2[[#This Row],[50D EMA]])/Table2[[#This Row],[50D EMA]]</f>
        <v>-1.6341497476533212E-2</v>
      </c>
      <c r="U632" s="1">
        <f>(Table2[[#This Row],[Close Price]]-Table2[[#This Row],[200D EMA]])/Table2[[#This Row],[200D EMA]]</f>
        <v>-0.10625999261479682</v>
      </c>
      <c r="V632">
        <v>0.34036829798227702</v>
      </c>
      <c r="W632">
        <v>125</v>
      </c>
      <c r="X632">
        <v>128.16999999999999</v>
      </c>
      <c r="Y632">
        <v>122.68</v>
      </c>
      <c r="Z632">
        <v>128.16999999999999</v>
      </c>
      <c r="AA632">
        <v>122.68</v>
      </c>
      <c r="AB632">
        <v>128.16999999999999</v>
      </c>
      <c r="AC632" s="1">
        <f>(Table2[[#This Row],[Close Price]]/Table2[[#This Row],[Day Low]])-1</f>
        <v>1.3519999999999976E-2</v>
      </c>
      <c r="AD632" s="1">
        <f>(Table2[[#This Row],[Day High]]/Table2[[#This Row],[Close Price]])-1</f>
        <v>1.1682058568158515E-2</v>
      </c>
      <c r="AE632" s="1">
        <f>(Table2[[#This Row],[Close Price]]/Table2[[#This Row],[Current Week Low]])-1</f>
        <v>3.2686664492989737E-2</v>
      </c>
      <c r="AF632" s="1">
        <f>(Table2[[#This Row],[Current Week High]]/Table2[[#This Row],[Close Price]])-1</f>
        <v>1.1682058568158515E-2</v>
      </c>
      <c r="AG632" s="1">
        <f>(Table2[[#This Row],[Close Price]]/Table2[[#This Row],[Current Month Low]])-1</f>
        <v>3.2686664492989737E-2</v>
      </c>
      <c r="AH632" s="1">
        <f>(Table2[[#This Row],[Current Month High]]/Table2[[#This Row],[Close Price]])-1</f>
        <v>1.1682058568158515E-2</v>
      </c>
      <c r="AI632">
        <v>66.232536111768894</v>
      </c>
      <c r="AJ632">
        <v>7.5740850810902502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0.03</v>
      </c>
      <c r="AM632" t="s">
        <v>3217</v>
      </c>
      <c r="AN632">
        <v>3.93</v>
      </c>
      <c r="AO632" t="s">
        <v>3217</v>
      </c>
      <c r="AP632">
        <v>4.1387442661418E-2</v>
      </c>
      <c r="AQ632">
        <f>(Table2[[#This Row],[Sharpe Ratio]]-AVERAGE(Table2[Sharpe Ratio]))/_xlfn.STDEV.P(Table2[Sharpe Ratio])</f>
        <v>-0.21181570575771613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714</v>
      </c>
      <c r="AT632">
        <f>_xlfn.RANK.AVG(Table2[[#This Row],[6M Return vs Nifty Z-Score]],Table2[6M Return vs Nifty Z-Score])</f>
        <v>580</v>
      </c>
      <c r="AU632">
        <f>_xlfn.RANK.AVG(Table2[[#This Row],[Sharpe Ratio Z-Score]],Table2[Sharpe Ratio Z-Score])</f>
        <v>403</v>
      </c>
      <c r="AV632">
        <f>(Table2[[#This Row],[Rank 1Y]]+Table2[[#This Row],[Rank 6M]]+Table2[[#This Row],[Rank Sharpe]])/3</f>
        <v>565.66666666666663</v>
      </c>
    </row>
    <row r="633" spans="1:48" x14ac:dyDescent="0.3">
      <c r="A633" t="s">
        <v>561</v>
      </c>
      <c r="B633" t="s">
        <v>562</v>
      </c>
      <c r="C633" t="s">
        <v>3178</v>
      </c>
      <c r="D633" t="s">
        <v>69</v>
      </c>
      <c r="E633">
        <v>36214.928366519998</v>
      </c>
      <c r="F633">
        <v>1930.8</v>
      </c>
      <c r="G633">
        <v>-36.996223761732601</v>
      </c>
      <c r="H633">
        <f>(Table2[[#This Row],[1Y Return vs Nifty]]-AVERAGE(Table2[1Y Return vs Nifty]))/_xlfn.STDEV.P(Table2[1Y Return vs Nifty])</f>
        <v>-1.0461776020191527</v>
      </c>
      <c r="I633">
        <v>1.8044158718990899</v>
      </c>
      <c r="J633">
        <f>(Table2[[#This Row],[1M Return vs Nifty]]-AVERAGE(Table2[1M Return vs Nifty]))/_xlfn.STDEV.P(Table2[1M Return vs Nifty])</f>
        <v>0.27456830619479194</v>
      </c>
      <c r="K633">
        <v>-1.2109999762124699</v>
      </c>
      <c r="L633">
        <f>(Table2[[#This Row],[6M Return vs Nifty]]-AVERAGE(Table2[6M Return vs Nifty]))/_xlfn.STDEV.P(Table2[6M Return vs Nifty])</f>
        <v>-0.28777636027556008</v>
      </c>
      <c r="M633">
        <v>1.9595931850661701</v>
      </c>
      <c r="N633">
        <f>(Table2[[#This Row],[1W Return vs Nifty]]-AVERAGE(Table2[1W Return vs Nifty]))/_xlfn.STDEV.P(Table2[1W Return vs Nifty])</f>
        <v>-8.1076545935631506E-3</v>
      </c>
      <c r="O633">
        <v>1818.8</v>
      </c>
      <c r="P633">
        <v>1822.76899437475</v>
      </c>
      <c r="Q633">
        <v>1883.6450803535799</v>
      </c>
      <c r="R633">
        <v>78.198150050445093</v>
      </c>
      <c r="S633" s="1">
        <f>(Table2[[#This Row],[Close Price]]-Table2[[#This Row],[20D EMA]])/Table2[[#This Row],[20D EMA]]</f>
        <v>6.1579063118539695E-2</v>
      </c>
      <c r="T633" s="1">
        <f>(Table2[[#This Row],[Close Price]]-Table2[[#This Row],[50D EMA]])/Table2[[#This Row],[50D EMA]]</f>
        <v>5.9267524276880153E-2</v>
      </c>
      <c r="U633" s="1">
        <f>(Table2[[#This Row],[Close Price]]-Table2[[#This Row],[200D EMA]])/Table2[[#This Row],[200D EMA]]</f>
        <v>2.5033866591029207E-2</v>
      </c>
      <c r="V633">
        <v>1.21388964681892</v>
      </c>
      <c r="W633">
        <v>1879.75</v>
      </c>
      <c r="X633">
        <v>1946.65</v>
      </c>
      <c r="Y633">
        <v>1835.1</v>
      </c>
      <c r="Z633">
        <v>1946.65</v>
      </c>
      <c r="AA633">
        <v>1835.1</v>
      </c>
      <c r="AB633">
        <v>1946.65</v>
      </c>
      <c r="AC633" s="1">
        <f>(Table2[[#This Row],[Close Price]]/Table2[[#This Row],[Day Low]])-1</f>
        <v>2.7157866737598013E-2</v>
      </c>
      <c r="AD633" s="1">
        <f>(Table2[[#This Row],[Day High]]/Table2[[#This Row],[Close Price]])-1</f>
        <v>8.2090325253780794E-3</v>
      </c>
      <c r="AE633" s="1">
        <f>(Table2[[#This Row],[Close Price]]/Table2[[#This Row],[Current Week Low]])-1</f>
        <v>5.214974660781424E-2</v>
      </c>
      <c r="AF633" s="1">
        <f>(Table2[[#This Row],[Current Week High]]/Table2[[#This Row],[Close Price]])-1</f>
        <v>8.2090325253780794E-3</v>
      </c>
      <c r="AG633" s="1">
        <f>(Table2[[#This Row],[Close Price]]/Table2[[#This Row],[Current Month Low]])-1</f>
        <v>5.214974660781424E-2</v>
      </c>
      <c r="AH633" s="1">
        <f>(Table2[[#This Row],[Current Month High]]/Table2[[#This Row],[Close Price]])-1</f>
        <v>8.2090325253780794E-3</v>
      </c>
      <c r="AI633">
        <v>25.8908224570126</v>
      </c>
      <c r="AJ633">
        <v>16.918977836986699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0.08</v>
      </c>
      <c r="AM633" t="s">
        <v>3217</v>
      </c>
      <c r="AN633">
        <v>11.12</v>
      </c>
      <c r="AO633" t="s">
        <v>3217</v>
      </c>
      <c r="AP633">
        <v>-2.4616115819166999E-2</v>
      </c>
      <c r="AQ633">
        <f>(Table2[[#This Row],[Sharpe Ratio]]-AVERAGE(Table2[Sharpe Ratio]))/_xlfn.STDEV.P(Table2[Sharpe Ratio])</f>
        <v>-0.98005872433292052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677</v>
      </c>
      <c r="AT633">
        <f>_xlfn.RANK.AVG(Table2[[#This Row],[6M Return vs Nifty Z-Score]],Table2[6M Return vs Nifty Z-Score])</f>
        <v>405</v>
      </c>
      <c r="AU633">
        <f>_xlfn.RANK.AVG(Table2[[#This Row],[Sharpe Ratio Z-Score]],Table2[Sharpe Ratio Z-Score])</f>
        <v>616</v>
      </c>
      <c r="AV633">
        <f>(Table2[[#This Row],[Rank 1Y]]+Table2[[#This Row],[Rank 6M]]+Table2[[#This Row],[Rank Sharpe]])/3</f>
        <v>566</v>
      </c>
    </row>
    <row r="634" spans="1:48" x14ac:dyDescent="0.3">
      <c r="A634" t="s">
        <v>2210</v>
      </c>
      <c r="B634" t="s">
        <v>2211</v>
      </c>
      <c r="C634" t="s">
        <v>3183</v>
      </c>
      <c r="D634" t="s">
        <v>587</v>
      </c>
      <c r="E634">
        <v>2687.8107480469998</v>
      </c>
      <c r="F634">
        <v>182.41</v>
      </c>
      <c r="G634">
        <v>-60.378522591881399</v>
      </c>
      <c r="H634">
        <f>(Table2[[#This Row],[1Y Return vs Nifty]]-AVERAGE(Table2[1Y Return vs Nifty]))/_xlfn.STDEV.P(Table2[1Y Return vs Nifty])</f>
        <v>-1.5026473684725561</v>
      </c>
      <c r="I634">
        <v>-4.1044964684397698</v>
      </c>
      <c r="J634">
        <f>(Table2[[#This Row],[1M Return vs Nifty]]-AVERAGE(Table2[1M Return vs Nifty]))/_xlfn.STDEV.P(Table2[1M Return vs Nifty])</f>
        <v>-0.35099690849770976</v>
      </c>
      <c r="K634">
        <v>-3.3378969372304499</v>
      </c>
      <c r="L634">
        <f>(Table2[[#This Row],[6M Return vs Nifty]]-AVERAGE(Table2[6M Return vs Nifty]))/_xlfn.STDEV.P(Table2[6M Return vs Nifty])</f>
        <v>-0.35416105276668569</v>
      </c>
      <c r="M634">
        <v>6.24352335893124</v>
      </c>
      <c r="N634">
        <f>(Table2[[#This Row],[1W Return vs Nifty]]-AVERAGE(Table2[1W Return vs Nifty]))/_xlfn.STDEV.P(Table2[1W Return vs Nifty])</f>
        <v>0.8368894248770653</v>
      </c>
      <c r="O634">
        <v>168.75</v>
      </c>
      <c r="P634">
        <v>170.05479839823499</v>
      </c>
      <c r="Q634">
        <v>192.24662797651499</v>
      </c>
      <c r="R634">
        <v>83.112410160015003</v>
      </c>
      <c r="S634" s="1">
        <f>(Table2[[#This Row],[Close Price]]-Table2[[#This Row],[20D EMA]])/Table2[[#This Row],[20D EMA]]</f>
        <v>8.094814814814813E-2</v>
      </c>
      <c r="T634" s="1">
        <f>(Table2[[#This Row],[Close Price]]-Table2[[#This Row],[50D EMA]])/Table2[[#This Row],[50D EMA]]</f>
        <v>7.2654236858589211E-2</v>
      </c>
      <c r="U634" s="1">
        <f>(Table2[[#This Row],[Close Price]]-Table2[[#This Row],[200D EMA]])/Table2[[#This Row],[200D EMA]]</f>
        <v>-5.1166712675535929E-2</v>
      </c>
      <c r="V634">
        <v>0.60586899178948295</v>
      </c>
      <c r="W634">
        <v>173.8</v>
      </c>
      <c r="X634">
        <v>184.4</v>
      </c>
      <c r="Y634">
        <v>170</v>
      </c>
      <c r="Z634">
        <v>184.4</v>
      </c>
      <c r="AA634">
        <v>170</v>
      </c>
      <c r="AB634">
        <v>184.4</v>
      </c>
      <c r="AC634" s="1">
        <f>(Table2[[#This Row],[Close Price]]/Table2[[#This Row],[Day Low]])-1</f>
        <v>4.9539700805523612E-2</v>
      </c>
      <c r="AD634" s="1">
        <f>(Table2[[#This Row],[Day High]]/Table2[[#This Row],[Close Price]])-1</f>
        <v>1.0909489611315326E-2</v>
      </c>
      <c r="AE634" s="1">
        <f>(Table2[[#This Row],[Close Price]]/Table2[[#This Row],[Current Week Low]])-1</f>
        <v>7.2999999999999954E-2</v>
      </c>
      <c r="AF634" s="1">
        <f>(Table2[[#This Row],[Current Week High]]/Table2[[#This Row],[Close Price]])-1</f>
        <v>1.0909489611315326E-2</v>
      </c>
      <c r="AG634" s="1">
        <f>(Table2[[#This Row],[Close Price]]/Table2[[#This Row],[Current Month Low]])-1</f>
        <v>7.2999999999999954E-2</v>
      </c>
      <c r="AH634" s="1">
        <f>(Table2[[#This Row],[Current Month High]]/Table2[[#This Row],[Close Price]])-1</f>
        <v>1.0909489611315326E-2</v>
      </c>
      <c r="AI634">
        <v>69.782358423331999</v>
      </c>
      <c r="AJ634">
        <v>26.7440244580322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0.16</v>
      </c>
      <c r="AM634" t="s">
        <v>3217</v>
      </c>
      <c r="AN634">
        <v>11.32</v>
      </c>
      <c r="AO634" t="s">
        <v>3217</v>
      </c>
      <c r="AQ634">
        <f>(Table2[[#This Row],[Sharpe Ratio]]-AVERAGE(Table2[Sharpe Ratio]))/_xlfn.STDEV.P(Table2[Sharpe Ratio])</f>
        <v>-0.69354145832708192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729</v>
      </c>
      <c r="AT634">
        <f>_xlfn.RANK.AVG(Table2[[#This Row],[6M Return vs Nifty Z-Score]],Table2[6M Return vs Nifty Z-Score])</f>
        <v>436</v>
      </c>
      <c r="AU634">
        <f>_xlfn.RANK.AVG(Table2[[#This Row],[Sharpe Ratio Z-Score]],Table2[Sharpe Ratio Z-Score])</f>
        <v>538.5</v>
      </c>
      <c r="AV634">
        <f>(Table2[[#This Row],[Rank 1Y]]+Table2[[#This Row],[Rank 6M]]+Table2[[#This Row],[Rank Sharpe]])/3</f>
        <v>567.83333333333337</v>
      </c>
    </row>
    <row r="635" spans="1:48" x14ac:dyDescent="0.3">
      <c r="A635" t="s">
        <v>1507</v>
      </c>
      <c r="B635" t="s">
        <v>1508</v>
      </c>
      <c r="C635" t="s">
        <v>3175</v>
      </c>
      <c r="D635" t="s">
        <v>51</v>
      </c>
      <c r="E635">
        <v>7016.4812541479996</v>
      </c>
      <c r="F635">
        <v>217.29</v>
      </c>
      <c r="G635">
        <v>-41.134244514349596</v>
      </c>
      <c r="H635">
        <f>(Table2[[#This Row],[1Y Return vs Nifty]]-AVERAGE(Table2[1Y Return vs Nifty]))/_xlfn.STDEV.P(Table2[1Y Return vs Nifty])</f>
        <v>-1.1269601367154811</v>
      </c>
      <c r="I635">
        <v>0.225332415887081</v>
      </c>
      <c r="J635">
        <f>(Table2[[#This Row],[1M Return vs Nifty]]-AVERAGE(Table2[1M Return vs Nifty]))/_xlfn.STDEV.P(Table2[1M Return vs Nifty])</f>
        <v>0.10739376978579837</v>
      </c>
      <c r="K635">
        <v>-2.4886625295443801</v>
      </c>
      <c r="L635">
        <f>(Table2[[#This Row],[6M Return vs Nifty]]-AVERAGE(Table2[6M Return vs Nifty]))/_xlfn.STDEV.P(Table2[6M Return vs Nifty])</f>
        <v>-0.32765475460537741</v>
      </c>
      <c r="M635">
        <v>5.5388890618057296</v>
      </c>
      <c r="N635">
        <f>(Table2[[#This Row],[1W Return vs Nifty]]-AVERAGE(Table2[1W Return vs Nifty]))/_xlfn.STDEV.P(Table2[1W Return vs Nifty])</f>
        <v>0.69790164986655479</v>
      </c>
      <c r="O635">
        <v>208.11</v>
      </c>
      <c r="P635">
        <v>210.60221644992001</v>
      </c>
      <c r="Q635">
        <v>237.55292278354599</v>
      </c>
      <c r="R635">
        <v>62.806590306333597</v>
      </c>
      <c r="S635" s="1">
        <f>(Table2[[#This Row],[Close Price]]-Table2[[#This Row],[20D EMA]])/Table2[[#This Row],[20D EMA]]</f>
        <v>4.411128729998548E-2</v>
      </c>
      <c r="T635" s="1">
        <f>(Table2[[#This Row],[Close Price]]-Table2[[#This Row],[50D EMA]])/Table2[[#This Row],[50D EMA]]</f>
        <v>3.1755523103292223E-2</v>
      </c>
      <c r="U635" s="1">
        <f>(Table2[[#This Row],[Close Price]]-Table2[[#This Row],[200D EMA]])/Table2[[#This Row],[200D EMA]]</f>
        <v>-8.5298562299775268E-2</v>
      </c>
      <c r="V635">
        <v>1.8158936818410301</v>
      </c>
      <c r="W635">
        <v>214.21</v>
      </c>
      <c r="X635">
        <v>221</v>
      </c>
      <c r="Y635">
        <v>213.5</v>
      </c>
      <c r="Z635">
        <v>221</v>
      </c>
      <c r="AA635">
        <v>213.5</v>
      </c>
      <c r="AB635">
        <v>221</v>
      </c>
      <c r="AC635" s="1">
        <f>(Table2[[#This Row],[Close Price]]/Table2[[#This Row],[Day Low]])-1</f>
        <v>1.4378413706176207E-2</v>
      </c>
      <c r="AD635" s="1">
        <f>(Table2[[#This Row],[Day High]]/Table2[[#This Row],[Close Price]])-1</f>
        <v>1.7073956463712125E-2</v>
      </c>
      <c r="AE635" s="1">
        <f>(Table2[[#This Row],[Close Price]]/Table2[[#This Row],[Current Week Low]])-1</f>
        <v>1.775175644028093E-2</v>
      </c>
      <c r="AF635" s="1">
        <f>(Table2[[#This Row],[Current Week High]]/Table2[[#This Row],[Close Price]])-1</f>
        <v>1.7073956463712125E-2</v>
      </c>
      <c r="AG635" s="1">
        <f>(Table2[[#This Row],[Close Price]]/Table2[[#This Row],[Current Month Low]])-1</f>
        <v>1.775175644028093E-2</v>
      </c>
      <c r="AH635" s="1">
        <f>(Table2[[#This Row],[Current Month High]]/Table2[[#This Row],[Close Price]])-1</f>
        <v>1.7073956463712125E-2</v>
      </c>
      <c r="AI635">
        <v>117.589396658843</v>
      </c>
      <c r="AJ635">
        <v>14.513833992094799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0</v>
      </c>
      <c r="AM635" t="s">
        <v>3216</v>
      </c>
      <c r="AN635">
        <v>8.81</v>
      </c>
      <c r="AO635" t="s">
        <v>3217</v>
      </c>
      <c r="AP635">
        <v>-1.601884403102E-2</v>
      </c>
      <c r="AQ635">
        <f>(Table2[[#This Row],[Sharpe Ratio]]-AVERAGE(Table2[Sharpe Ratio]))/_xlfn.STDEV.P(Table2[Sharpe Ratio])</f>
        <v>-0.87999148277684136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690</v>
      </c>
      <c r="AT635">
        <f>_xlfn.RANK.AVG(Table2[[#This Row],[6M Return vs Nifty Z-Score]],Table2[6M Return vs Nifty Z-Score])</f>
        <v>423</v>
      </c>
      <c r="AU635">
        <f>_xlfn.RANK.AVG(Table2[[#This Row],[Sharpe Ratio Z-Score]],Table2[Sharpe Ratio Z-Score])</f>
        <v>595</v>
      </c>
      <c r="AV635">
        <f>(Table2[[#This Row],[Rank 1Y]]+Table2[[#This Row],[Rank 6M]]+Table2[[#This Row],[Rank Sharpe]])/3</f>
        <v>569.33333333333337</v>
      </c>
    </row>
    <row r="636" spans="1:48" x14ac:dyDescent="0.3">
      <c r="A636" t="s">
        <v>2427</v>
      </c>
      <c r="B636" t="s">
        <v>2428</v>
      </c>
      <c r="C636" t="s">
        <v>3178</v>
      </c>
      <c r="D636" t="s">
        <v>69</v>
      </c>
      <c r="E636">
        <v>2149.0139939999999</v>
      </c>
      <c r="F636">
        <v>83.19</v>
      </c>
      <c r="G636">
        <v>-53.0901797073208</v>
      </c>
      <c r="H636">
        <f>(Table2[[#This Row],[1Y Return vs Nifty]]-AVERAGE(Table2[1Y Return vs Nifty]))/_xlfn.STDEV.P(Table2[1Y Return vs Nifty])</f>
        <v>-1.3603641738852885</v>
      </c>
      <c r="I636">
        <v>-6.51308710395109</v>
      </c>
      <c r="J636">
        <f>(Table2[[#This Row],[1M Return vs Nifty]]-AVERAGE(Table2[1M Return vs Nifty]))/_xlfn.STDEV.P(Table2[1M Return vs Nifty])</f>
        <v>-0.60598977879701454</v>
      </c>
      <c r="K636">
        <v>-16.203483402642298</v>
      </c>
      <c r="L636">
        <f>(Table2[[#This Row],[6M Return vs Nifty]]-AVERAGE(Table2[6M Return vs Nifty]))/_xlfn.STDEV.P(Table2[6M Return vs Nifty])</f>
        <v>-0.75572164403085884</v>
      </c>
      <c r="M636">
        <v>-0.57940446112001198</v>
      </c>
      <c r="N636">
        <f>(Table2[[#This Row],[1W Return vs Nifty]]-AVERAGE(Table2[1W Return vs Nifty]))/_xlfn.STDEV.P(Table2[1W Return vs Nifty])</f>
        <v>-0.50892011155162054</v>
      </c>
      <c r="O636">
        <v>81.64</v>
      </c>
      <c r="P636">
        <v>83.142512276995703</v>
      </c>
      <c r="Q636">
        <v>91.226371812114394</v>
      </c>
      <c r="R636">
        <v>59.140739154834698</v>
      </c>
      <c r="S636" s="1">
        <f>(Table2[[#This Row],[Close Price]]-Table2[[#This Row],[20D EMA]])/Table2[[#This Row],[20D EMA]]</f>
        <v>1.8985791278784876E-2</v>
      </c>
      <c r="T636" s="1">
        <f>(Table2[[#This Row],[Close Price]]-Table2[[#This Row],[50D EMA]])/Table2[[#This Row],[50D EMA]]</f>
        <v>5.711605495644144E-4</v>
      </c>
      <c r="U636" s="1">
        <f>(Table2[[#This Row],[Close Price]]-Table2[[#This Row],[200D EMA]])/Table2[[#This Row],[200D EMA]]</f>
        <v>-8.8092638701731285E-2</v>
      </c>
      <c r="V636">
        <v>1.2358945427328401</v>
      </c>
      <c r="W636">
        <v>81.41</v>
      </c>
      <c r="X636">
        <v>84</v>
      </c>
      <c r="Y636">
        <v>80.56</v>
      </c>
      <c r="Z636">
        <v>84</v>
      </c>
      <c r="AA636">
        <v>80.56</v>
      </c>
      <c r="AB636">
        <v>84</v>
      </c>
      <c r="AC636" s="1">
        <f>(Table2[[#This Row],[Close Price]]/Table2[[#This Row],[Day Low]])-1</f>
        <v>2.1864635794128562E-2</v>
      </c>
      <c r="AD636" s="1">
        <f>(Table2[[#This Row],[Day High]]/Table2[[#This Row],[Close Price]])-1</f>
        <v>9.7367472051930193E-3</v>
      </c>
      <c r="AE636" s="1">
        <f>(Table2[[#This Row],[Close Price]]/Table2[[#This Row],[Current Week Low]])-1</f>
        <v>3.264647467725923E-2</v>
      </c>
      <c r="AF636" s="1">
        <f>(Table2[[#This Row],[Current Week High]]/Table2[[#This Row],[Close Price]])-1</f>
        <v>9.7367472051930193E-3</v>
      </c>
      <c r="AG636" s="1">
        <f>(Table2[[#This Row],[Close Price]]/Table2[[#This Row],[Current Month Low]])-1</f>
        <v>3.264647467725923E-2</v>
      </c>
      <c r="AH636" s="1">
        <f>(Table2[[#This Row],[Current Month High]]/Table2[[#This Row],[Close Price]])-1</f>
        <v>9.7367472051930193E-3</v>
      </c>
      <c r="AI636">
        <v>87.522538766678593</v>
      </c>
      <c r="AJ636">
        <v>14.4134231880071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0</v>
      </c>
      <c r="AM636" t="s">
        <v>3216</v>
      </c>
      <c r="AN636">
        <v>-0.04</v>
      </c>
      <c r="AO636" t="s">
        <v>3218</v>
      </c>
      <c r="AP636">
        <v>4.1042736209446998E-2</v>
      </c>
      <c r="AQ636">
        <f>(Table2[[#This Row],[Sharpe Ratio]]-AVERAGE(Table2[Sharpe Ratio]))/_xlfn.STDEV.P(Table2[Sharpe Ratio])</f>
        <v>-0.21582788830182015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720</v>
      </c>
      <c r="AT636">
        <f>_xlfn.RANK.AVG(Table2[[#This Row],[6M Return vs Nifty Z-Score]],Table2[6M Return vs Nifty Z-Score])</f>
        <v>593</v>
      </c>
      <c r="AU636">
        <f>_xlfn.RANK.AVG(Table2[[#This Row],[Sharpe Ratio Z-Score]],Table2[Sharpe Ratio Z-Score])</f>
        <v>404</v>
      </c>
      <c r="AV636">
        <f>(Table2[[#This Row],[Rank 1Y]]+Table2[[#This Row],[Rank 6M]]+Table2[[#This Row],[Rank Sharpe]])/3</f>
        <v>572.33333333333337</v>
      </c>
    </row>
    <row r="637" spans="1:48" x14ac:dyDescent="0.3">
      <c r="A637" t="s">
        <v>286</v>
      </c>
      <c r="B637" t="s">
        <v>287</v>
      </c>
      <c r="C637" t="s">
        <v>3173</v>
      </c>
      <c r="D637" t="s">
        <v>288</v>
      </c>
      <c r="E637">
        <v>94493.298018999994</v>
      </c>
      <c r="F637">
        <v>957</v>
      </c>
      <c r="G637">
        <v>-18.319497839304599</v>
      </c>
      <c r="H637">
        <f>(Table2[[#This Row],[1Y Return vs Nifty]]-AVERAGE(Table2[1Y Return vs Nifty]))/_xlfn.STDEV.P(Table2[1Y Return vs Nifty])</f>
        <v>-0.68157013626679208</v>
      </c>
      <c r="I637">
        <v>-4.9717396698340099</v>
      </c>
      <c r="J637">
        <f>(Table2[[#This Row],[1M Return vs Nifty]]-AVERAGE(Table2[1M Return vs Nifty]))/_xlfn.STDEV.P(Table2[1M Return vs Nifty])</f>
        <v>-0.44281028263886152</v>
      </c>
      <c r="K637">
        <v>-14.5062487174393</v>
      </c>
      <c r="L637">
        <f>(Table2[[#This Row],[6M Return vs Nifty]]-AVERAGE(Table2[6M Return vs Nifty]))/_xlfn.STDEV.P(Table2[6M Return vs Nifty])</f>
        <v>-0.70274756737011324</v>
      </c>
      <c r="M637">
        <v>-1.5949857630443001</v>
      </c>
      <c r="N637">
        <f>(Table2[[#This Row],[1W Return vs Nifty]]-AVERAGE(Table2[1W Return vs Nifty]))/_xlfn.STDEV.P(Table2[1W Return vs Nifty])</f>
        <v>-0.70924159188908964</v>
      </c>
      <c r="O637">
        <v>967.02</v>
      </c>
      <c r="P637">
        <v>1027.3906719025799</v>
      </c>
      <c r="Q637">
        <v>1075.1942811356801</v>
      </c>
      <c r="R637">
        <v>48.3533651752483</v>
      </c>
      <c r="S637" s="1">
        <f>(Table2[[#This Row],[Close Price]]-Table2[[#This Row],[20D EMA]])/Table2[[#This Row],[20D EMA]]</f>
        <v>-1.036172985046843E-2</v>
      </c>
      <c r="T637" s="1">
        <f>(Table2[[#This Row],[Close Price]]-Table2[[#This Row],[50D EMA]])/Table2[[#This Row],[50D EMA]]</f>
        <v>-6.8514026677141723E-2</v>
      </c>
      <c r="U637" s="1">
        <f>(Table2[[#This Row],[Close Price]]-Table2[[#This Row],[200D EMA]])/Table2[[#This Row],[200D EMA]]</f>
        <v>-0.10992830152596857</v>
      </c>
      <c r="V637">
        <v>0.82869602408254195</v>
      </c>
      <c r="W637">
        <v>948.65</v>
      </c>
      <c r="X637">
        <v>959.75</v>
      </c>
      <c r="Y637">
        <v>947.3</v>
      </c>
      <c r="Z637">
        <v>962.85</v>
      </c>
      <c r="AA637">
        <v>947.3</v>
      </c>
      <c r="AB637">
        <v>962.85</v>
      </c>
      <c r="AC637" s="1">
        <f>(Table2[[#This Row],[Close Price]]/Table2[[#This Row],[Day Low]])-1</f>
        <v>8.8019817635587305E-3</v>
      </c>
      <c r="AD637" s="1">
        <f>(Table2[[#This Row],[Day High]]/Table2[[#This Row],[Close Price]])-1</f>
        <v>2.8735632183907178E-3</v>
      </c>
      <c r="AE637" s="1">
        <f>(Table2[[#This Row],[Close Price]]/Table2[[#This Row],[Current Week Low]])-1</f>
        <v>1.023962841760806E-2</v>
      </c>
      <c r="AF637" s="1">
        <f>(Table2[[#This Row],[Current Week High]]/Table2[[#This Row],[Close Price]])-1</f>
        <v>6.11285266457684E-3</v>
      </c>
      <c r="AG637" s="1">
        <f>(Table2[[#This Row],[Close Price]]/Table2[[#This Row],[Current Month Low]])-1</f>
        <v>1.023962841760806E-2</v>
      </c>
      <c r="AH637" s="1">
        <f>(Table2[[#This Row],[Current Month High]]/Table2[[#This Row],[Close Price]])-1</f>
        <v>6.11285266457684E-3</v>
      </c>
      <c r="AI637">
        <v>30.973918372324398</v>
      </c>
      <c r="AJ637">
        <v>6.2742920599666796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-0.11</v>
      </c>
      <c r="AM637" t="s">
        <v>3218</v>
      </c>
      <c r="AN637">
        <v>0.24</v>
      </c>
      <c r="AO637" t="s">
        <v>3217</v>
      </c>
      <c r="AP637">
        <v>-7.7084071375860003E-3</v>
      </c>
      <c r="AQ637">
        <f>(Table2[[#This Row],[Sharpe Ratio]]-AVERAGE(Table2[Sharpe Ratio]))/_xlfn.STDEV.P(Table2[Sharpe Ratio])</f>
        <v>-0.78326283250916739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561</v>
      </c>
      <c r="AT637">
        <f>_xlfn.RANK.AVG(Table2[[#This Row],[6M Return vs Nifty Z-Score]],Table2[6M Return vs Nifty Z-Score])</f>
        <v>575</v>
      </c>
      <c r="AU637">
        <f>_xlfn.RANK.AVG(Table2[[#This Row],[Sharpe Ratio Z-Score]],Table2[Sharpe Ratio Z-Score])</f>
        <v>582</v>
      </c>
      <c r="AV637">
        <f>(Table2[[#This Row],[Rank 1Y]]+Table2[[#This Row],[Rank 6M]]+Table2[[#This Row],[Rank Sharpe]])/3</f>
        <v>572.66666666666663</v>
      </c>
    </row>
    <row r="638" spans="1:48" x14ac:dyDescent="0.3">
      <c r="A638" t="s">
        <v>1148</v>
      </c>
      <c r="B638" t="s">
        <v>1149</v>
      </c>
      <c r="C638" t="s">
        <v>587</v>
      </c>
      <c r="D638" t="s">
        <v>587</v>
      </c>
      <c r="E638">
        <v>10903.667920596001</v>
      </c>
      <c r="F638">
        <v>21.96</v>
      </c>
      <c r="G638">
        <v>-11.686753333636799</v>
      </c>
      <c r="H638">
        <f>(Table2[[#This Row],[1Y Return vs Nifty]]-AVERAGE(Table2[1Y Return vs Nifty]))/_xlfn.STDEV.P(Table2[1Y Return vs Nifty])</f>
        <v>-0.55208554805583854</v>
      </c>
      <c r="I638">
        <v>-4.4047935516955699</v>
      </c>
      <c r="J638">
        <f>(Table2[[#This Row],[1M Return vs Nifty]]-AVERAGE(Table2[1M Return vs Nifty]))/_xlfn.STDEV.P(Table2[1M Return vs Nifty])</f>
        <v>-0.3827887846567109</v>
      </c>
      <c r="K638">
        <v>-19.8476381820293</v>
      </c>
      <c r="L638">
        <f>(Table2[[#This Row],[6M Return vs Nifty]]-AVERAGE(Table2[6M Return vs Nifty]))/_xlfn.STDEV.P(Table2[6M Return vs Nifty])</f>
        <v>-0.86946297652300042</v>
      </c>
      <c r="M638">
        <v>4.1111201253087399</v>
      </c>
      <c r="N638">
        <f>(Table2[[#This Row],[1W Return vs Nifty]]-AVERAGE(Table2[1W Return vs Nifty]))/_xlfn.STDEV.P(Table2[1W Return vs Nifty])</f>
        <v>0.41627694252209729</v>
      </c>
      <c r="O638">
        <v>21.46</v>
      </c>
      <c r="P638">
        <v>22.6790202639685</v>
      </c>
      <c r="Q638">
        <v>24.569703340353399</v>
      </c>
      <c r="R638">
        <v>67.314063053291704</v>
      </c>
      <c r="S638" s="1">
        <f>(Table2[[#This Row],[Close Price]]-Table2[[#This Row],[20D EMA]])/Table2[[#This Row],[20D EMA]]</f>
        <v>2.3299161230195712E-2</v>
      </c>
      <c r="T638" s="1">
        <f>(Table2[[#This Row],[Close Price]]-Table2[[#This Row],[50D EMA]])/Table2[[#This Row],[50D EMA]]</f>
        <v>-3.1704203074012373E-2</v>
      </c>
      <c r="U638" s="1">
        <f>(Table2[[#This Row],[Close Price]]-Table2[[#This Row],[200D EMA]])/Table2[[#This Row],[200D EMA]]</f>
        <v>-0.10621631462953846</v>
      </c>
      <c r="V638">
        <v>0.48288369529137398</v>
      </c>
      <c r="W638">
        <v>21.68</v>
      </c>
      <c r="X638">
        <v>22.4</v>
      </c>
      <c r="Y638">
        <v>21.09</v>
      </c>
      <c r="Z638">
        <v>22.4</v>
      </c>
      <c r="AA638">
        <v>21.09</v>
      </c>
      <c r="AB638">
        <v>22.4</v>
      </c>
      <c r="AC638" s="1">
        <f>(Table2[[#This Row],[Close Price]]/Table2[[#This Row],[Day Low]])-1</f>
        <v>1.2915129151291671E-2</v>
      </c>
      <c r="AD638" s="1">
        <f>(Table2[[#This Row],[Day High]]/Table2[[#This Row],[Close Price]])-1</f>
        <v>2.003642987249532E-2</v>
      </c>
      <c r="AE638" s="1">
        <f>(Table2[[#This Row],[Close Price]]/Table2[[#This Row],[Current Week Low]])-1</f>
        <v>4.1251778093883473E-2</v>
      </c>
      <c r="AF638" s="1">
        <f>(Table2[[#This Row],[Current Week High]]/Table2[[#This Row],[Close Price]])-1</f>
        <v>2.003642987249532E-2</v>
      </c>
      <c r="AG638" s="1">
        <f>(Table2[[#This Row],[Close Price]]/Table2[[#This Row],[Current Month Low]])-1</f>
        <v>4.1251778093883473E-2</v>
      </c>
      <c r="AH638" s="1">
        <f>(Table2[[#This Row],[Current Month High]]/Table2[[#This Row],[Close Price]])-1</f>
        <v>2.003642987249532E-2</v>
      </c>
      <c r="AI638">
        <v>77.823315118397005</v>
      </c>
      <c r="AJ638">
        <v>11.4720812182741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-0.08</v>
      </c>
      <c r="AM638" t="s">
        <v>3218</v>
      </c>
      <c r="AN638">
        <v>8.44</v>
      </c>
      <c r="AO638" t="s">
        <v>3217</v>
      </c>
      <c r="AP638">
        <v>-3.9953869948299997E-3</v>
      </c>
      <c r="AQ638">
        <f>(Table2[[#This Row],[Sharpe Ratio]]-AVERAGE(Table2[Sharpe Ratio]))/_xlfn.STDEV.P(Table2[Sharpe Ratio])</f>
        <v>-0.74004543835396464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511</v>
      </c>
      <c r="AT638">
        <f>_xlfn.RANK.AVG(Table2[[#This Row],[6M Return vs Nifty Z-Score]],Table2[6M Return vs Nifty Z-Score])</f>
        <v>636</v>
      </c>
      <c r="AU638">
        <f>_xlfn.RANK.AVG(Table2[[#This Row],[Sharpe Ratio Z-Score]],Table2[Sharpe Ratio Z-Score])</f>
        <v>572</v>
      </c>
      <c r="AV638">
        <f>(Table2[[#This Row],[Rank 1Y]]+Table2[[#This Row],[Rank 6M]]+Table2[[#This Row],[Rank Sharpe]])/3</f>
        <v>573</v>
      </c>
    </row>
    <row r="639" spans="1:48" x14ac:dyDescent="0.3">
      <c r="A639" t="s">
        <v>2051</v>
      </c>
      <c r="B639" t="s">
        <v>2052</v>
      </c>
      <c r="C639" t="s">
        <v>3176</v>
      </c>
      <c r="D639" t="s">
        <v>217</v>
      </c>
      <c r="E639">
        <v>3269.6224863749999</v>
      </c>
      <c r="F639">
        <v>204.53</v>
      </c>
      <c r="G639">
        <v>-48.256567178903403</v>
      </c>
      <c r="H639">
        <f>(Table2[[#This Row],[1Y Return vs Nifty]]-AVERAGE(Table2[1Y Return vs Nifty]))/_xlfn.STDEV.P(Table2[1Y Return vs Nifty])</f>
        <v>-1.2660022808139348</v>
      </c>
      <c r="I639">
        <v>-2.5139478060777201</v>
      </c>
      <c r="J639">
        <f>(Table2[[#This Row],[1M Return vs Nifty]]-AVERAGE(Table2[1M Return vs Nifty]))/_xlfn.STDEV.P(Table2[1M Return vs Nifty])</f>
        <v>-0.18260857268558517</v>
      </c>
      <c r="K639">
        <v>-8.4704014099552705</v>
      </c>
      <c r="L639">
        <f>(Table2[[#This Row],[6M Return vs Nifty]]-AVERAGE(Table2[6M Return vs Nifty]))/_xlfn.STDEV.P(Table2[6M Return vs Nifty])</f>
        <v>-0.51435674507144491</v>
      </c>
      <c r="M639">
        <v>-3.3085431673438399</v>
      </c>
      <c r="N639">
        <f>(Table2[[#This Row],[1W Return vs Nifty]]-AVERAGE(Table2[1W Return vs Nifty]))/_xlfn.STDEV.P(Table2[1W Return vs Nifty])</f>
        <v>-1.0472375309853621</v>
      </c>
      <c r="O639">
        <v>205.43</v>
      </c>
      <c r="P639">
        <v>208.57018642889199</v>
      </c>
      <c r="Q639">
        <v>221.11264263172001</v>
      </c>
      <c r="R639">
        <v>57.845242135472503</v>
      </c>
      <c r="S639" s="1">
        <f>(Table2[[#This Row],[Close Price]]-Table2[[#This Row],[20D EMA]])/Table2[[#This Row],[20D EMA]]</f>
        <v>-4.381054373752644E-3</v>
      </c>
      <c r="T639" s="1">
        <f>(Table2[[#This Row],[Close Price]]-Table2[[#This Row],[50D EMA]])/Table2[[#This Row],[50D EMA]]</f>
        <v>-1.9370872213653651E-2</v>
      </c>
      <c r="U639" s="1">
        <f>(Table2[[#This Row],[Close Price]]-Table2[[#This Row],[200D EMA]])/Table2[[#This Row],[200D EMA]]</f>
        <v>-7.4996356763460434E-2</v>
      </c>
      <c r="V639">
        <v>0.59608481017978399</v>
      </c>
      <c r="W639">
        <v>204.05</v>
      </c>
      <c r="X639">
        <v>210.5</v>
      </c>
      <c r="Y639">
        <v>201.17</v>
      </c>
      <c r="Z639">
        <v>210.5</v>
      </c>
      <c r="AA639">
        <v>201.17</v>
      </c>
      <c r="AB639">
        <v>210.5</v>
      </c>
      <c r="AC639" s="1">
        <f>(Table2[[#This Row],[Close Price]]/Table2[[#This Row],[Day Low]])-1</f>
        <v>2.3523646165155565E-3</v>
      </c>
      <c r="AD639" s="1">
        <f>(Table2[[#This Row],[Day High]]/Table2[[#This Row],[Close Price]])-1</f>
        <v>2.9188872048110381E-2</v>
      </c>
      <c r="AE639" s="1">
        <f>(Table2[[#This Row],[Close Price]]/Table2[[#This Row],[Current Week Low]])-1</f>
        <v>1.6702291594174135E-2</v>
      </c>
      <c r="AF639" s="1">
        <f>(Table2[[#This Row],[Current Week High]]/Table2[[#This Row],[Close Price]])-1</f>
        <v>2.9188872048110381E-2</v>
      </c>
      <c r="AG639" s="1">
        <f>(Table2[[#This Row],[Close Price]]/Table2[[#This Row],[Current Month Low]])-1</f>
        <v>1.6702291594174135E-2</v>
      </c>
      <c r="AH639" s="1">
        <f>(Table2[[#This Row],[Current Month High]]/Table2[[#This Row],[Close Price]])-1</f>
        <v>2.9188872048110381E-2</v>
      </c>
      <c r="AI639">
        <v>41.5440277709871</v>
      </c>
      <c r="AJ639">
        <v>8.3028858882711205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0.02</v>
      </c>
      <c r="AM639" t="s">
        <v>3217</v>
      </c>
      <c r="AN639">
        <v>6.34</v>
      </c>
      <c r="AO639" t="s">
        <v>3217</v>
      </c>
      <c r="AP639">
        <v>5.4512230881630002E-3</v>
      </c>
      <c r="AQ639">
        <f>(Table2[[#This Row],[Sharpe Ratio]]-AVERAGE(Table2[Sharpe Ratio]))/_xlfn.STDEV.P(Table2[Sharpe Ratio])</f>
        <v>-0.63009239320722088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709</v>
      </c>
      <c r="AT639">
        <f>_xlfn.RANK.AVG(Table2[[#This Row],[6M Return vs Nifty Z-Score]],Table2[6M Return vs Nifty Z-Score])</f>
        <v>507</v>
      </c>
      <c r="AU639">
        <f>_xlfn.RANK.AVG(Table2[[#This Row],[Sharpe Ratio Z-Score]],Table2[Sharpe Ratio Z-Score])</f>
        <v>505</v>
      </c>
      <c r="AV639">
        <f>(Table2[[#This Row],[Rank 1Y]]+Table2[[#This Row],[Rank 6M]]+Table2[[#This Row],[Rank Sharpe]])/3</f>
        <v>573.66666666666663</v>
      </c>
    </row>
    <row r="640" spans="1:48" x14ac:dyDescent="0.3">
      <c r="A640" t="s">
        <v>1537</v>
      </c>
      <c r="B640" t="s">
        <v>1538</v>
      </c>
      <c r="C640" t="s">
        <v>3185</v>
      </c>
      <c r="D640" t="s">
        <v>494</v>
      </c>
      <c r="E640">
        <v>6746.53622</v>
      </c>
      <c r="F640">
        <v>2082.1999999999998</v>
      </c>
      <c r="G640">
        <v>-17.6921333593098</v>
      </c>
      <c r="H640">
        <f>(Table2[[#This Row],[1Y Return vs Nifty]]-AVERAGE(Table2[1Y Return vs Nifty]))/_xlfn.STDEV.P(Table2[1Y Return vs Nifty])</f>
        <v>-0.66932271270315402</v>
      </c>
      <c r="I640">
        <v>-5.6356805331478901</v>
      </c>
      <c r="J640">
        <f>(Table2[[#This Row],[1M Return vs Nifty]]-AVERAGE(Table2[1M Return vs Nifty]))/_xlfn.STDEV.P(Table2[1M Return vs Nifty])</f>
        <v>-0.51310042823243351</v>
      </c>
      <c r="K640">
        <v>-5.9744498005214197</v>
      </c>
      <c r="L640">
        <f>(Table2[[#This Row],[6M Return vs Nifty]]-AVERAGE(Table2[6M Return vs Nifty]))/_xlfn.STDEV.P(Table2[6M Return vs Nifty])</f>
        <v>-0.43645312157588462</v>
      </c>
      <c r="M640">
        <v>-0.63491608457968196</v>
      </c>
      <c r="N640">
        <f>(Table2[[#This Row],[1W Return vs Nifty]]-AVERAGE(Table2[1W Return vs Nifty]))/_xlfn.STDEV.P(Table2[1W Return vs Nifty])</f>
        <v>-0.51986967370514503</v>
      </c>
      <c r="O640">
        <v>2053.09</v>
      </c>
      <c r="P640">
        <v>2111.77727814013</v>
      </c>
      <c r="Q640">
        <v>2206.8390921763398</v>
      </c>
      <c r="R640">
        <v>62.265290772026901</v>
      </c>
      <c r="S640" s="1">
        <f>(Table2[[#This Row],[Close Price]]-Table2[[#This Row],[20D EMA]])/Table2[[#This Row],[20D EMA]]</f>
        <v>1.4178628311471816E-2</v>
      </c>
      <c r="T640" s="1">
        <f>(Table2[[#This Row],[Close Price]]-Table2[[#This Row],[50D EMA]])/Table2[[#This Row],[50D EMA]]</f>
        <v>-1.4005870053767813E-2</v>
      </c>
      <c r="U640" s="1">
        <f>(Table2[[#This Row],[Close Price]]-Table2[[#This Row],[200D EMA]])/Table2[[#This Row],[200D EMA]]</f>
        <v>-5.6478559138366295E-2</v>
      </c>
      <c r="V640">
        <v>0.63465570025380502</v>
      </c>
      <c r="W640">
        <v>2041</v>
      </c>
      <c r="X640">
        <v>2119.9</v>
      </c>
      <c r="Y640">
        <v>2024.4</v>
      </c>
      <c r="Z640">
        <v>2119.9</v>
      </c>
      <c r="AA640">
        <v>2024.4</v>
      </c>
      <c r="AB640">
        <v>2119.9</v>
      </c>
      <c r="AC640" s="1">
        <f>(Table2[[#This Row],[Close Price]]/Table2[[#This Row],[Day Low]])-1</f>
        <v>2.018618324350796E-2</v>
      </c>
      <c r="AD640" s="1">
        <f>(Table2[[#This Row],[Day High]]/Table2[[#This Row],[Close Price]])-1</f>
        <v>1.8105849582172873E-2</v>
      </c>
      <c r="AE640" s="1">
        <f>(Table2[[#This Row],[Close Price]]/Table2[[#This Row],[Current Week Low]])-1</f>
        <v>2.8551669630507703E-2</v>
      </c>
      <c r="AF640" s="1">
        <f>(Table2[[#This Row],[Current Week High]]/Table2[[#This Row],[Close Price]])-1</f>
        <v>1.8105849582172873E-2</v>
      </c>
      <c r="AG640" s="1">
        <f>(Table2[[#This Row],[Close Price]]/Table2[[#This Row],[Current Month Low]])-1</f>
        <v>2.8551669630507703E-2</v>
      </c>
      <c r="AH640" s="1">
        <f>(Table2[[#This Row],[Current Month High]]/Table2[[#This Row],[Close Price]])-1</f>
        <v>1.8105849582172873E-2</v>
      </c>
      <c r="AI640">
        <v>31.351455191624201</v>
      </c>
      <c r="AJ640">
        <v>6.7767493141201296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-0.01</v>
      </c>
      <c r="AM640" t="s">
        <v>3218</v>
      </c>
      <c r="AN640">
        <v>4.2699999999999996</v>
      </c>
      <c r="AO640" t="s">
        <v>3217</v>
      </c>
      <c r="AP640">
        <v>-8.6161082074598994E-2</v>
      </c>
      <c r="AQ640">
        <f>(Table2[[#This Row],[Sharpe Ratio]]-AVERAGE(Table2[Sharpe Ratio]))/_xlfn.STDEV.P(Table2[Sharpe Ratio])</f>
        <v>-1.6964063235019875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556</v>
      </c>
      <c r="AT640">
        <f>_xlfn.RANK.AVG(Table2[[#This Row],[6M Return vs Nifty Z-Score]],Table2[6M Return vs Nifty Z-Score])</f>
        <v>468</v>
      </c>
      <c r="AU640">
        <f>_xlfn.RANK.AVG(Table2[[#This Row],[Sharpe Ratio Z-Score]],Table2[Sharpe Ratio Z-Score])</f>
        <v>700</v>
      </c>
      <c r="AV640">
        <f>(Table2[[#This Row],[Rank 1Y]]+Table2[[#This Row],[Rank 6M]]+Table2[[#This Row],[Rank Sharpe]])/3</f>
        <v>574.66666666666663</v>
      </c>
    </row>
    <row r="641" spans="1:48" x14ac:dyDescent="0.3">
      <c r="A641" t="s">
        <v>101</v>
      </c>
      <c r="B641" t="s">
        <v>102</v>
      </c>
      <c r="C641" t="s">
        <v>3171</v>
      </c>
      <c r="D641" t="s">
        <v>37</v>
      </c>
      <c r="E641">
        <v>256250.94447711</v>
      </c>
      <c r="F641">
        <v>1607.1</v>
      </c>
      <c r="G641">
        <v>-25.925094734076801</v>
      </c>
      <c r="H641">
        <f>(Table2[[#This Row],[1Y Return vs Nifty]]-AVERAGE(Table2[1Y Return vs Nifty]))/_xlfn.STDEV.P(Table2[1Y Return vs Nifty])</f>
        <v>-0.83004677081476064</v>
      </c>
      <c r="I641">
        <v>-9.3446050803306697</v>
      </c>
      <c r="J641">
        <f>(Table2[[#This Row],[1M Return vs Nifty]]-AVERAGE(Table2[1M Return vs Nifty]))/_xlfn.STDEV.P(Table2[1M Return vs Nifty])</f>
        <v>-0.90575715539309221</v>
      </c>
      <c r="K641">
        <v>-3.1428989033519699</v>
      </c>
      <c r="L641">
        <f>(Table2[[#This Row],[6M Return vs Nifty]]-AVERAGE(Table2[6M Return vs Nifty]))/_xlfn.STDEV.P(Table2[6M Return vs Nifty])</f>
        <v>-0.34807477555032196</v>
      </c>
      <c r="M641">
        <v>-2.2126169637527702</v>
      </c>
      <c r="N641">
        <f>(Table2[[#This Row],[1W Return vs Nifty]]-AVERAGE(Table2[1W Return vs Nifty]))/_xlfn.STDEV.P(Table2[1W Return vs Nifty])</f>
        <v>-0.83106817159678992</v>
      </c>
      <c r="O641">
        <v>1641.73</v>
      </c>
      <c r="P641">
        <v>1704.2457053733799</v>
      </c>
      <c r="Q641">
        <v>1677.5890622392401</v>
      </c>
      <c r="R641">
        <v>43.778150287892799</v>
      </c>
      <c r="S641" s="1">
        <f>(Table2[[#This Row],[Close Price]]-Table2[[#This Row],[20D EMA]])/Table2[[#This Row],[20D EMA]]</f>
        <v>-2.1093602480310471E-2</v>
      </c>
      <c r="T641" s="1">
        <f>(Table2[[#This Row],[Close Price]]-Table2[[#This Row],[50D EMA]])/Table2[[#This Row],[50D EMA]]</f>
        <v>-5.70021711464994E-2</v>
      </c>
      <c r="U641" s="1">
        <f>(Table2[[#This Row],[Close Price]]-Table2[[#This Row],[200D EMA]])/Table2[[#This Row],[200D EMA]]</f>
        <v>-4.2018074524849146E-2</v>
      </c>
      <c r="V641">
        <v>1.13670332189028</v>
      </c>
      <c r="W641">
        <v>1595.05</v>
      </c>
      <c r="X641">
        <v>1609.9</v>
      </c>
      <c r="Y641">
        <v>1567</v>
      </c>
      <c r="Z641">
        <v>1609.9</v>
      </c>
      <c r="AA641">
        <v>1567</v>
      </c>
      <c r="AB641">
        <v>1609.9</v>
      </c>
      <c r="AC641" s="1">
        <f>(Table2[[#This Row],[Close Price]]/Table2[[#This Row],[Day Low]])-1</f>
        <v>7.5546221121594037E-3</v>
      </c>
      <c r="AD641" s="1">
        <f>(Table2[[#This Row],[Day High]]/Table2[[#This Row],[Close Price]])-1</f>
        <v>1.7422686827206491E-3</v>
      </c>
      <c r="AE641" s="1">
        <f>(Table2[[#This Row],[Close Price]]/Table2[[#This Row],[Current Week Low]])-1</f>
        <v>2.5590299936183669E-2</v>
      </c>
      <c r="AF641" s="1">
        <f>(Table2[[#This Row],[Current Week High]]/Table2[[#This Row],[Close Price]])-1</f>
        <v>1.7422686827206491E-3</v>
      </c>
      <c r="AG641" s="1">
        <f>(Table2[[#This Row],[Close Price]]/Table2[[#This Row],[Current Month Low]])-1</f>
        <v>2.5590299936183669E-2</v>
      </c>
      <c r="AH641" s="1">
        <f>(Table2[[#This Row],[Current Month High]]/Table2[[#This Row],[Close Price]])-1</f>
        <v>1.7422686827206491E-3</v>
      </c>
      <c r="AI641">
        <v>26.308257109078401</v>
      </c>
      <c r="AJ641">
        <v>13.251823402980801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-0.15</v>
      </c>
      <c r="AM641" t="s">
        <v>3218</v>
      </c>
      <c r="AN641">
        <v>-3.45</v>
      </c>
      <c r="AO641" t="s">
        <v>3218</v>
      </c>
      <c r="AP641">
        <v>-6.9584465301347001E-2</v>
      </c>
      <c r="AQ641">
        <f>(Table2[[#This Row],[Sharpe Ratio]]-AVERAGE(Table2[Sharpe Ratio]))/_xlfn.STDEV.P(Table2[Sharpe Ratio])</f>
        <v>-1.5034641488555485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607</v>
      </c>
      <c r="AT641">
        <f>_xlfn.RANK.AVG(Table2[[#This Row],[6M Return vs Nifty Z-Score]],Table2[6M Return vs Nifty Z-Score])</f>
        <v>432</v>
      </c>
      <c r="AU641">
        <f>_xlfn.RANK.AVG(Table2[[#This Row],[Sharpe Ratio Z-Score]],Table2[Sharpe Ratio Z-Score])</f>
        <v>690</v>
      </c>
      <c r="AV641">
        <f>(Table2[[#This Row],[Rank 1Y]]+Table2[[#This Row],[Rank 6M]]+Table2[[#This Row],[Rank Sharpe]])/3</f>
        <v>576.33333333333337</v>
      </c>
    </row>
    <row r="642" spans="1:48" x14ac:dyDescent="0.3">
      <c r="A642" t="s">
        <v>823</v>
      </c>
      <c r="B642" t="s">
        <v>824</v>
      </c>
      <c r="C642" t="s">
        <v>3180</v>
      </c>
      <c r="D642" t="s">
        <v>825</v>
      </c>
      <c r="E642">
        <v>19368.306825449999</v>
      </c>
      <c r="F642">
        <v>1216.05</v>
      </c>
      <c r="G642">
        <v>-32.747324464083697</v>
      </c>
      <c r="H642">
        <f>(Table2[[#This Row],[1Y Return vs Nifty]]-AVERAGE(Table2[1Y Return vs Nifty]))/_xlfn.STDEV.P(Table2[1Y Return vs Nifty])</f>
        <v>-0.96323049385966442</v>
      </c>
      <c r="I642">
        <v>-0.15326471949346801</v>
      </c>
      <c r="J642">
        <f>(Table2[[#This Row],[1M Return vs Nifty]]-AVERAGE(Table2[1M Return vs Nifty]))/_xlfn.STDEV.P(Table2[1M Return vs Nifty])</f>
        <v>6.7312417307532069E-2</v>
      </c>
      <c r="K642">
        <v>-5.0962873724620597</v>
      </c>
      <c r="L642">
        <f>(Table2[[#This Row],[6M Return vs Nifty]]-AVERAGE(Table2[6M Return vs Nifty]))/_xlfn.STDEV.P(Table2[6M Return vs Nifty])</f>
        <v>-0.40904392225290526</v>
      </c>
      <c r="M642">
        <v>-2.0670782296188301</v>
      </c>
      <c r="N642">
        <f>(Table2[[#This Row],[1W Return vs Nifty]]-AVERAGE(Table2[1W Return vs Nifty]))/_xlfn.STDEV.P(Table2[1W Return vs Nifty])</f>
        <v>-0.80236093307938983</v>
      </c>
      <c r="O642">
        <v>1213.49</v>
      </c>
      <c r="P642">
        <v>1271.37921186162</v>
      </c>
      <c r="Q642">
        <v>1318.5732020668099</v>
      </c>
      <c r="R642">
        <v>54.433674342501803</v>
      </c>
      <c r="S642" s="1">
        <f>(Table2[[#This Row],[Close Price]]-Table2[[#This Row],[20D EMA]])/Table2[[#This Row],[20D EMA]]</f>
        <v>2.109617714196199E-3</v>
      </c>
      <c r="T642" s="1">
        <f>(Table2[[#This Row],[Close Price]]-Table2[[#This Row],[50D EMA]])/Table2[[#This Row],[50D EMA]]</f>
        <v>-4.3519047146133603E-2</v>
      </c>
      <c r="U642" s="1">
        <f>(Table2[[#This Row],[Close Price]]-Table2[[#This Row],[200D EMA]])/Table2[[#This Row],[200D EMA]]</f>
        <v>-7.7753136425121508E-2</v>
      </c>
      <c r="V642">
        <v>0.83068311226828295</v>
      </c>
      <c r="W642">
        <v>1209.2</v>
      </c>
      <c r="X642">
        <v>1236.75</v>
      </c>
      <c r="Y642">
        <v>1201.3</v>
      </c>
      <c r="Z642">
        <v>1236.75</v>
      </c>
      <c r="AA642">
        <v>1201.3</v>
      </c>
      <c r="AB642">
        <v>1236.75</v>
      </c>
      <c r="AC642" s="1">
        <f>(Table2[[#This Row],[Close Price]]/Table2[[#This Row],[Day Low]])-1</f>
        <v>5.6649024148196503E-3</v>
      </c>
      <c r="AD642" s="1">
        <f>(Table2[[#This Row],[Day High]]/Table2[[#This Row],[Close Price]])-1</f>
        <v>1.7022326384605879E-2</v>
      </c>
      <c r="AE642" s="1">
        <f>(Table2[[#This Row],[Close Price]]/Table2[[#This Row],[Current Week Low]])-1</f>
        <v>1.2278365104470224E-2</v>
      </c>
      <c r="AF642" s="1">
        <f>(Table2[[#This Row],[Current Week High]]/Table2[[#This Row],[Close Price]])-1</f>
        <v>1.7022326384605879E-2</v>
      </c>
      <c r="AG642" s="1">
        <f>(Table2[[#This Row],[Close Price]]/Table2[[#This Row],[Current Month Low]])-1</f>
        <v>1.2278365104470224E-2</v>
      </c>
      <c r="AH642" s="1">
        <f>(Table2[[#This Row],[Current Month High]]/Table2[[#This Row],[Close Price]])-1</f>
        <v>1.7022326384605879E-2</v>
      </c>
      <c r="AI642">
        <v>29.821964557378401</v>
      </c>
      <c r="AJ642">
        <v>9.5195208717971909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-0.12</v>
      </c>
      <c r="AM642" t="s">
        <v>3218</v>
      </c>
      <c r="AN642">
        <v>6.47</v>
      </c>
      <c r="AO642" t="s">
        <v>3217</v>
      </c>
      <c r="AP642">
        <v>-2.6082897235494E-2</v>
      </c>
      <c r="AQ642">
        <f>(Table2[[#This Row],[Sharpe Ratio]]-AVERAGE(Table2[Sharpe Ratio]))/_xlfn.STDEV.P(Table2[Sharpe Ratio])</f>
        <v>-0.99713120661734966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654</v>
      </c>
      <c r="AT642">
        <f>_xlfn.RANK.AVG(Table2[[#This Row],[6M Return vs Nifty Z-Score]],Table2[6M Return vs Nifty Z-Score])</f>
        <v>456</v>
      </c>
      <c r="AU642">
        <f>_xlfn.RANK.AVG(Table2[[#This Row],[Sharpe Ratio Z-Score]],Table2[Sharpe Ratio Z-Score])</f>
        <v>620</v>
      </c>
      <c r="AV642">
        <f>(Table2[[#This Row],[Rank 1Y]]+Table2[[#This Row],[Rank 6M]]+Table2[[#This Row],[Rank Sharpe]])/3</f>
        <v>576.66666666666663</v>
      </c>
    </row>
    <row r="643" spans="1:48" x14ac:dyDescent="0.3">
      <c r="A643" t="s">
        <v>2234</v>
      </c>
      <c r="B643" t="s">
        <v>2235</v>
      </c>
      <c r="C643" t="s">
        <v>3169</v>
      </c>
      <c r="D643" t="s">
        <v>461</v>
      </c>
      <c r="E643">
        <v>2584.8353145400001</v>
      </c>
      <c r="F643">
        <v>77.8</v>
      </c>
      <c r="G643">
        <v>-40.587036720331298</v>
      </c>
      <c r="H643">
        <f>(Table2[[#This Row],[1Y Return vs Nifty]]-AVERAGE(Table2[1Y Return vs Nifty]))/_xlfn.STDEV.P(Table2[1Y Return vs Nifty])</f>
        <v>-1.116277533787879</v>
      </c>
      <c r="I643">
        <v>-2.8218989085214101</v>
      </c>
      <c r="J643">
        <f>(Table2[[#This Row],[1M Return vs Nifty]]-AVERAGE(Table2[1M Return vs Nifty]))/_xlfn.STDEV.P(Table2[1M Return vs Nifty])</f>
        <v>-0.21521076517367546</v>
      </c>
      <c r="K643">
        <v>-5.5770482659481297</v>
      </c>
      <c r="L643">
        <f>(Table2[[#This Row],[6M Return vs Nifty]]-AVERAGE(Table2[6M Return vs Nifty]))/_xlfn.STDEV.P(Table2[6M Return vs Nifty])</f>
        <v>-0.4240494277667014</v>
      </c>
      <c r="M643">
        <v>6.8920294173584198</v>
      </c>
      <c r="N643">
        <f>(Table2[[#This Row],[1W Return vs Nifty]]-AVERAGE(Table2[1W Return vs Nifty]))/_xlfn.STDEV.P(Table2[1W Return vs Nifty])</f>
        <v>0.96480601155092538</v>
      </c>
      <c r="O643">
        <v>74.7</v>
      </c>
      <c r="P643">
        <v>77.911747769171797</v>
      </c>
      <c r="Q643">
        <v>83.200828568347006</v>
      </c>
      <c r="R643">
        <v>66.474782294264699</v>
      </c>
      <c r="S643" s="1">
        <f>(Table2[[#This Row],[Close Price]]-Table2[[#This Row],[20D EMA]])/Table2[[#This Row],[20D EMA]]</f>
        <v>4.1499330655957081E-2</v>
      </c>
      <c r="T643" s="1">
        <f>(Table2[[#This Row],[Close Price]]-Table2[[#This Row],[50D EMA]])/Table2[[#This Row],[50D EMA]]</f>
        <v>-1.4342865148253788E-3</v>
      </c>
      <c r="U643" s="1">
        <f>(Table2[[#This Row],[Close Price]]-Table2[[#This Row],[200D EMA]])/Table2[[#This Row],[200D EMA]]</f>
        <v>-6.4913158453829445E-2</v>
      </c>
      <c r="V643">
        <v>0.50736365229667701</v>
      </c>
      <c r="W643">
        <v>77.5</v>
      </c>
      <c r="X643">
        <v>78.8</v>
      </c>
      <c r="Y643">
        <v>74.180000000000007</v>
      </c>
      <c r="Z643">
        <v>79.2</v>
      </c>
      <c r="AA643">
        <v>74.180000000000007</v>
      </c>
      <c r="AB643">
        <v>79.2</v>
      </c>
      <c r="AC643" s="1">
        <f>(Table2[[#This Row],[Close Price]]/Table2[[#This Row],[Day Low]])-1</f>
        <v>3.870967741935516E-3</v>
      </c>
      <c r="AD643" s="1">
        <f>(Table2[[#This Row],[Day High]]/Table2[[#This Row],[Close Price]])-1</f>
        <v>1.2853470437018011E-2</v>
      </c>
      <c r="AE643" s="1">
        <f>(Table2[[#This Row],[Close Price]]/Table2[[#This Row],[Current Week Low]])-1</f>
        <v>4.8800215691561011E-2</v>
      </c>
      <c r="AF643" s="1">
        <f>(Table2[[#This Row],[Current Week High]]/Table2[[#This Row],[Close Price]])-1</f>
        <v>1.799485861182526E-2</v>
      </c>
      <c r="AG643" s="1">
        <f>(Table2[[#This Row],[Close Price]]/Table2[[#This Row],[Current Month Low]])-1</f>
        <v>4.8800215691561011E-2</v>
      </c>
      <c r="AH643" s="1">
        <f>(Table2[[#This Row],[Current Month High]]/Table2[[#This Row],[Close Price]])-1</f>
        <v>1.799485861182526E-2</v>
      </c>
      <c r="AI643">
        <v>54.241645244215903</v>
      </c>
      <c r="AJ643">
        <v>24.380495603517101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-0.01</v>
      </c>
      <c r="AM643" t="s">
        <v>3218</v>
      </c>
      <c r="AN643">
        <v>9.59</v>
      </c>
      <c r="AO643" t="s">
        <v>3217</v>
      </c>
      <c r="AP643">
        <v>-1.0706688446529E-2</v>
      </c>
      <c r="AQ643">
        <f>(Table2[[#This Row],[Sharpe Ratio]]-AVERAGE(Table2[Sharpe Ratio]))/_xlfn.STDEV.P(Table2[Sharpe Ratio])</f>
        <v>-0.81816108248757624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687</v>
      </c>
      <c r="AT643">
        <f>_xlfn.RANK.AVG(Table2[[#This Row],[6M Return vs Nifty Z-Score]],Table2[6M Return vs Nifty Z-Score])</f>
        <v>462</v>
      </c>
      <c r="AU643">
        <f>_xlfn.RANK.AVG(Table2[[#This Row],[Sharpe Ratio Z-Score]],Table2[Sharpe Ratio Z-Score])</f>
        <v>584</v>
      </c>
      <c r="AV643">
        <f>(Table2[[#This Row],[Rank 1Y]]+Table2[[#This Row],[Rank 6M]]+Table2[[#This Row],[Rank Sharpe]])/3</f>
        <v>577.66666666666663</v>
      </c>
    </row>
    <row r="644" spans="1:48" x14ac:dyDescent="0.3">
      <c r="A644" t="s">
        <v>1076</v>
      </c>
      <c r="B644" t="s">
        <v>1077</v>
      </c>
      <c r="C644" t="s">
        <v>3189</v>
      </c>
      <c r="D644" t="s">
        <v>1078</v>
      </c>
      <c r="E644">
        <v>12306.702143658</v>
      </c>
      <c r="F644">
        <v>79.81</v>
      </c>
      <c r="G644">
        <v>-30.691931520907598</v>
      </c>
      <c r="H644">
        <f>(Table2[[#This Row],[1Y Return vs Nifty]]-AVERAGE(Table2[1Y Return vs Nifty]))/_xlfn.STDEV.P(Table2[1Y Return vs Nifty])</f>
        <v>-0.92310506634901124</v>
      </c>
      <c r="I644">
        <v>-8.2049830617632704</v>
      </c>
      <c r="J644">
        <f>(Table2[[#This Row],[1M Return vs Nifty]]-AVERAGE(Table2[1M Return vs Nifty]))/_xlfn.STDEV.P(Table2[1M Return vs Nifty])</f>
        <v>-0.78510755836885648</v>
      </c>
      <c r="K644">
        <v>-4.8023531137142399</v>
      </c>
      <c r="L644">
        <f>(Table2[[#This Row],[6M Return vs Nifty]]-AVERAGE(Table2[6M Return vs Nifty]))/_xlfn.STDEV.P(Table2[6M Return vs Nifty])</f>
        <v>-0.39986964830488958</v>
      </c>
      <c r="M644">
        <v>-4.1511812245991999</v>
      </c>
      <c r="N644">
        <f>(Table2[[#This Row],[1W Return vs Nifty]]-AVERAGE(Table2[1W Return vs Nifty]))/_xlfn.STDEV.P(Table2[1W Return vs Nifty])</f>
        <v>-1.213446285221236</v>
      </c>
      <c r="O644">
        <v>80.89</v>
      </c>
      <c r="P644">
        <v>82.514119766945697</v>
      </c>
      <c r="Q644">
        <v>85.179748407039597</v>
      </c>
      <c r="R644">
        <v>45.395698469115899</v>
      </c>
      <c r="S644" s="1">
        <f>(Table2[[#This Row],[Close Price]]-Table2[[#This Row],[20D EMA]])/Table2[[#This Row],[20D EMA]]</f>
        <v>-1.3351464952404479E-2</v>
      </c>
      <c r="T644" s="1">
        <f>(Table2[[#This Row],[Close Price]]-Table2[[#This Row],[50D EMA]])/Table2[[#This Row],[50D EMA]]</f>
        <v>-3.277160047981191E-2</v>
      </c>
      <c r="U644" s="1">
        <f>(Table2[[#This Row],[Close Price]]-Table2[[#This Row],[200D EMA]])/Table2[[#This Row],[200D EMA]]</f>
        <v>-6.304020036992522E-2</v>
      </c>
      <c r="V644">
        <v>1.2281807960176601</v>
      </c>
      <c r="W644">
        <v>78.83</v>
      </c>
      <c r="X644">
        <v>81.25</v>
      </c>
      <c r="Y644">
        <v>78.3</v>
      </c>
      <c r="Z644">
        <v>81.25</v>
      </c>
      <c r="AA644">
        <v>78.3</v>
      </c>
      <c r="AB644">
        <v>81.25</v>
      </c>
      <c r="AC644" s="1">
        <f>(Table2[[#This Row],[Close Price]]/Table2[[#This Row],[Day Low]])-1</f>
        <v>1.2431815298744153E-2</v>
      </c>
      <c r="AD644" s="1">
        <f>(Table2[[#This Row],[Day High]]/Table2[[#This Row],[Close Price]])-1</f>
        <v>1.8042851772960722E-2</v>
      </c>
      <c r="AE644" s="1">
        <f>(Table2[[#This Row],[Close Price]]/Table2[[#This Row],[Current Week Low]])-1</f>
        <v>1.9284802043422866E-2</v>
      </c>
      <c r="AF644" s="1">
        <f>(Table2[[#This Row],[Current Week High]]/Table2[[#This Row],[Close Price]])-1</f>
        <v>1.8042851772960722E-2</v>
      </c>
      <c r="AG644" s="1">
        <f>(Table2[[#This Row],[Close Price]]/Table2[[#This Row],[Current Month Low]])-1</f>
        <v>1.9284802043422866E-2</v>
      </c>
      <c r="AH644" s="1">
        <f>(Table2[[#This Row],[Current Month High]]/Table2[[#This Row],[Close Price]])-1</f>
        <v>1.8042851772960722E-2</v>
      </c>
      <c r="AI644">
        <v>70.028818443803999</v>
      </c>
      <c r="AJ644">
        <v>10.7702984038861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</v>
      </c>
      <c r="AM644" t="s">
        <v>3218</v>
      </c>
      <c r="AN644">
        <v>2.36</v>
      </c>
      <c r="AO644" t="s">
        <v>3217</v>
      </c>
      <c r="AP644">
        <v>-3.5785076809445003E-2</v>
      </c>
      <c r="AQ644">
        <f>(Table2[[#This Row],[Sharpe Ratio]]-AVERAGE(Table2[Sharpe Ratio]))/_xlfn.STDEV.P(Table2[Sharpe Ratio])</f>
        <v>-1.1100589319436032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642</v>
      </c>
      <c r="AT644">
        <f>_xlfn.RANK.AVG(Table2[[#This Row],[6M Return vs Nifty Z-Score]],Table2[6M Return vs Nifty Z-Score])</f>
        <v>454</v>
      </c>
      <c r="AU644">
        <f>_xlfn.RANK.AVG(Table2[[#This Row],[Sharpe Ratio Z-Score]],Table2[Sharpe Ratio Z-Score])</f>
        <v>639</v>
      </c>
      <c r="AV644">
        <f>(Table2[[#This Row],[Rank 1Y]]+Table2[[#This Row],[Rank 6M]]+Table2[[#This Row],[Rank Sharpe]])/3</f>
        <v>578.33333333333337</v>
      </c>
    </row>
    <row r="645" spans="1:48" x14ac:dyDescent="0.3">
      <c r="A645" t="s">
        <v>16</v>
      </c>
      <c r="B645" t="s">
        <v>17</v>
      </c>
      <c r="C645" t="s">
        <v>3169</v>
      </c>
      <c r="D645" t="s">
        <v>18</v>
      </c>
      <c r="E645">
        <v>1790738.90559233</v>
      </c>
      <c r="F645">
        <v>1323.3</v>
      </c>
      <c r="G645">
        <v>-11.3147848131015</v>
      </c>
      <c r="H645">
        <f>(Table2[[#This Row],[1Y Return vs Nifty]]-AVERAGE(Table2[1Y Return vs Nifty]))/_xlfn.STDEV.P(Table2[1Y Return vs Nifty])</f>
        <v>-0.54482397018746231</v>
      </c>
      <c r="I645">
        <v>-2.8835191420956998</v>
      </c>
      <c r="J645">
        <f>(Table2[[#This Row],[1M Return vs Nifty]]-AVERAGE(Table2[1M Return vs Nifty]))/_xlfn.STDEV.P(Table2[1M Return vs Nifty])</f>
        <v>-0.22173438109908822</v>
      </c>
      <c r="K645">
        <v>-17.512287933521399</v>
      </c>
      <c r="L645">
        <f>(Table2[[#This Row],[6M Return vs Nifty]]-AVERAGE(Table2[6M Return vs Nifty]))/_xlfn.STDEV.P(Table2[6M Return vs Nifty])</f>
        <v>-0.79657204153757022</v>
      </c>
      <c r="M645">
        <v>0.13605644120705601</v>
      </c>
      <c r="N645">
        <f>(Table2[[#This Row],[1W Return vs Nifty]]-AVERAGE(Table2[1W Return vs Nifty]))/_xlfn.STDEV.P(Table2[1W Return vs Nifty])</f>
        <v>-0.36779680925550928</v>
      </c>
      <c r="O645">
        <v>1295.51</v>
      </c>
      <c r="P645">
        <v>1339.8185463121099</v>
      </c>
      <c r="Q645">
        <v>1393.6551605048801</v>
      </c>
      <c r="R645">
        <v>64.977282527217099</v>
      </c>
      <c r="S645" s="1">
        <f>(Table2[[#This Row],[Close Price]]-Table2[[#This Row],[20D EMA]])/Table2[[#This Row],[20D EMA]]</f>
        <v>2.1451011570732734E-2</v>
      </c>
      <c r="T645" s="1">
        <f>(Table2[[#This Row],[Close Price]]-Table2[[#This Row],[50D EMA]])/Table2[[#This Row],[50D EMA]]</f>
        <v>-1.2328942868851707E-2</v>
      </c>
      <c r="U645" s="1">
        <f>(Table2[[#This Row],[Close Price]]-Table2[[#This Row],[200D EMA]])/Table2[[#This Row],[200D EMA]]</f>
        <v>-5.0482474071557655E-2</v>
      </c>
      <c r="V645">
        <v>0.996403306204527</v>
      </c>
      <c r="W645">
        <v>1307</v>
      </c>
      <c r="X645">
        <v>1326.8</v>
      </c>
      <c r="Y645">
        <v>1277.05</v>
      </c>
      <c r="Z645">
        <v>1326.8</v>
      </c>
      <c r="AA645">
        <v>1277.05</v>
      </c>
      <c r="AB645">
        <v>1326.8</v>
      </c>
      <c r="AC645" s="1">
        <f>(Table2[[#This Row],[Close Price]]/Table2[[#This Row],[Day Low]])-1</f>
        <v>1.2471308339709219E-2</v>
      </c>
      <c r="AD645" s="1">
        <f>(Table2[[#This Row],[Day High]]/Table2[[#This Row],[Close Price]])-1</f>
        <v>2.6449028942794328E-3</v>
      </c>
      <c r="AE645" s="1">
        <f>(Table2[[#This Row],[Close Price]]/Table2[[#This Row],[Current Week Low]])-1</f>
        <v>3.6216279707137478E-2</v>
      </c>
      <c r="AF645" s="1">
        <f>(Table2[[#This Row],[Current Week High]]/Table2[[#This Row],[Close Price]])-1</f>
        <v>2.6449028942794328E-3</v>
      </c>
      <c r="AG645" s="1">
        <f>(Table2[[#This Row],[Close Price]]/Table2[[#This Row],[Current Month Low]])-1</f>
        <v>3.6216279707137478E-2</v>
      </c>
      <c r="AH645" s="1">
        <f>(Table2[[#This Row],[Current Month High]]/Table2[[#This Row],[Close Price]])-1</f>
        <v>2.6449028942794328E-3</v>
      </c>
      <c r="AI645">
        <v>21.574850751908102</v>
      </c>
      <c r="AJ645">
        <v>10.3393646293671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0</v>
      </c>
      <c r="AM645" t="s">
        <v>3216</v>
      </c>
      <c r="AN645">
        <v>5.69</v>
      </c>
      <c r="AO645" t="s">
        <v>3217</v>
      </c>
      <c r="AP645">
        <v>-2.7992061980037002E-2</v>
      </c>
      <c r="AQ645">
        <f>(Table2[[#This Row],[Sharpe Ratio]]-AVERAGE(Table2[Sharpe Ratio]))/_xlfn.STDEV.P(Table2[Sharpe Ratio])</f>
        <v>-1.0193527734550907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507</v>
      </c>
      <c r="AT645">
        <f>_xlfn.RANK.AVG(Table2[[#This Row],[6M Return vs Nifty Z-Score]],Table2[6M Return vs Nifty Z-Score])</f>
        <v>606</v>
      </c>
      <c r="AU645">
        <f>_xlfn.RANK.AVG(Table2[[#This Row],[Sharpe Ratio Z-Score]],Table2[Sharpe Ratio Z-Score])</f>
        <v>625</v>
      </c>
      <c r="AV645">
        <f>(Table2[[#This Row],[Rank 1Y]]+Table2[[#This Row],[Rank 6M]]+Table2[[#This Row],[Rank Sharpe]])/3</f>
        <v>579.33333333333337</v>
      </c>
    </row>
    <row r="646" spans="1:48" x14ac:dyDescent="0.3">
      <c r="A646" t="s">
        <v>1027</v>
      </c>
      <c r="B646" t="s">
        <v>1028</v>
      </c>
      <c r="C646" t="s">
        <v>3171</v>
      </c>
      <c r="D646" t="s">
        <v>54</v>
      </c>
      <c r="E646">
        <v>13897.611815451</v>
      </c>
      <c r="F646">
        <v>164.19</v>
      </c>
      <c r="G646">
        <v>-22.557641748209001</v>
      </c>
      <c r="H646">
        <f>(Table2[[#This Row],[1Y Return vs Nifty]]-AVERAGE(Table2[1Y Return vs Nifty]))/_xlfn.STDEV.P(Table2[1Y Return vs Nifty])</f>
        <v>-0.76430727748402261</v>
      </c>
      <c r="I646">
        <v>-2.7838124465820302</v>
      </c>
      <c r="J646">
        <f>(Table2[[#This Row],[1M Return vs Nifty]]-AVERAGE(Table2[1M Return vs Nifty]))/_xlfn.STDEV.P(Table2[1M Return vs Nifty])</f>
        <v>-0.21117862450756097</v>
      </c>
      <c r="K646">
        <v>-10.467905906982899</v>
      </c>
      <c r="L646">
        <f>(Table2[[#This Row],[6M Return vs Nifty]]-AVERAGE(Table2[6M Return vs Nifty]))/_xlfn.STDEV.P(Table2[6M Return vs Nifty])</f>
        <v>-0.57670284091679924</v>
      </c>
      <c r="M646">
        <v>2.4202878991882599</v>
      </c>
      <c r="N646">
        <f>(Table2[[#This Row],[1W Return vs Nifty]]-AVERAGE(Table2[1W Return vs Nifty]))/_xlfn.STDEV.P(Table2[1W Return vs Nifty])</f>
        <v>8.276350160212681E-2</v>
      </c>
      <c r="O646">
        <v>157.13999999999999</v>
      </c>
      <c r="P646">
        <v>167.285726377006</v>
      </c>
      <c r="Q646">
        <v>179.09134008604599</v>
      </c>
      <c r="R646">
        <v>71.389092420974805</v>
      </c>
      <c r="S646" s="1">
        <f>(Table2[[#This Row],[Close Price]]-Table2[[#This Row],[20D EMA]])/Table2[[#This Row],[20D EMA]]</f>
        <v>4.4864452080947005E-2</v>
      </c>
      <c r="T646" s="1">
        <f>(Table2[[#This Row],[Close Price]]-Table2[[#This Row],[50D EMA]])/Table2[[#This Row],[50D EMA]]</f>
        <v>-1.8505621752983707E-2</v>
      </c>
      <c r="U646" s="1">
        <f>(Table2[[#This Row],[Close Price]]-Table2[[#This Row],[200D EMA]])/Table2[[#This Row],[200D EMA]]</f>
        <v>-8.3205252017693951E-2</v>
      </c>
      <c r="V646">
        <v>0.87478384696043898</v>
      </c>
      <c r="W646">
        <v>157.1</v>
      </c>
      <c r="X646">
        <v>167.64</v>
      </c>
      <c r="Y646">
        <v>154.87</v>
      </c>
      <c r="Z646">
        <v>167.64</v>
      </c>
      <c r="AA646">
        <v>154.87</v>
      </c>
      <c r="AB646">
        <v>167.64</v>
      </c>
      <c r="AC646" s="1">
        <f>(Table2[[#This Row],[Close Price]]/Table2[[#This Row],[Day Low]])-1</f>
        <v>4.5130490133672874E-2</v>
      </c>
      <c r="AD646" s="1">
        <f>(Table2[[#This Row],[Day High]]/Table2[[#This Row],[Close Price]])-1</f>
        <v>2.1012241914854624E-2</v>
      </c>
      <c r="AE646" s="1">
        <f>(Table2[[#This Row],[Close Price]]/Table2[[#This Row],[Current Week Low]])-1</f>
        <v>6.0179505391618759E-2</v>
      </c>
      <c r="AF646" s="1">
        <f>(Table2[[#This Row],[Current Week High]]/Table2[[#This Row],[Close Price]])-1</f>
        <v>2.1012241914854624E-2</v>
      </c>
      <c r="AG646" s="1">
        <f>(Table2[[#This Row],[Close Price]]/Table2[[#This Row],[Current Month Low]])-1</f>
        <v>6.0179505391618759E-2</v>
      </c>
      <c r="AH646" s="1">
        <f>(Table2[[#This Row],[Current Month High]]/Table2[[#This Row],[Close Price]])-1</f>
        <v>2.1012241914854624E-2</v>
      </c>
      <c r="AI646">
        <v>40.325232961812503</v>
      </c>
      <c r="AJ646">
        <v>18.677267799060299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-0.21</v>
      </c>
      <c r="AM646" t="s">
        <v>3218</v>
      </c>
      <c r="AN646">
        <v>3.85</v>
      </c>
      <c r="AO646" t="s">
        <v>3217</v>
      </c>
      <c r="AP646">
        <v>-2.7253026470580002E-2</v>
      </c>
      <c r="AQ646">
        <f>(Table2[[#This Row],[Sharpe Ratio]]-AVERAGE(Table2[Sharpe Ratio]))/_xlfn.STDEV.P(Table2[Sharpe Ratio])</f>
        <v>-1.0107508301100736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582</v>
      </c>
      <c r="AT646">
        <f>_xlfn.RANK.AVG(Table2[[#This Row],[6M Return vs Nifty Z-Score]],Table2[6M Return vs Nifty Z-Score])</f>
        <v>532</v>
      </c>
      <c r="AU646">
        <f>_xlfn.RANK.AVG(Table2[[#This Row],[Sharpe Ratio Z-Score]],Table2[Sharpe Ratio Z-Score])</f>
        <v>624</v>
      </c>
      <c r="AV646">
        <f>(Table2[[#This Row],[Rank 1Y]]+Table2[[#This Row],[Rank 6M]]+Table2[[#This Row],[Rank Sharpe]])/3</f>
        <v>579.33333333333337</v>
      </c>
    </row>
    <row r="647" spans="1:48" x14ac:dyDescent="0.3">
      <c r="A647" t="s">
        <v>65</v>
      </c>
      <c r="B647" t="s">
        <v>66</v>
      </c>
      <c r="C647" t="s">
        <v>3171</v>
      </c>
      <c r="D647" t="s">
        <v>24</v>
      </c>
      <c r="E647">
        <v>347908.84460850002</v>
      </c>
      <c r="F647">
        <v>1749.9</v>
      </c>
      <c r="G647">
        <v>-24.444369172012699</v>
      </c>
      <c r="H647">
        <f>(Table2[[#This Row],[1Y Return vs Nifty]]-AVERAGE(Table2[1Y Return vs Nifty]))/_xlfn.STDEV.P(Table2[1Y Return vs Nifty])</f>
        <v>-0.80114001291183445</v>
      </c>
      <c r="I647">
        <v>4.5740582523326599E-2</v>
      </c>
      <c r="J647">
        <f>(Table2[[#This Row],[1M Return vs Nifty]]-AVERAGE(Table2[1M Return vs Nifty]))/_xlfn.STDEV.P(Table2[1M Return vs Nifty])</f>
        <v>8.8380726889857514E-2</v>
      </c>
      <c r="K647">
        <v>-3.2753456501088398</v>
      </c>
      <c r="L647">
        <f>(Table2[[#This Row],[6M Return vs Nifty]]-AVERAGE(Table2[6M Return vs Nifty]))/_xlfn.STDEV.P(Table2[6M Return vs Nifty])</f>
        <v>-0.35220870244760638</v>
      </c>
      <c r="M647">
        <v>-3.2116340512748698</v>
      </c>
      <c r="N647">
        <f>(Table2[[#This Row],[1W Return vs Nifty]]-AVERAGE(Table2[1W Return vs Nifty]))/_xlfn.STDEV.P(Table2[1W Return vs Nifty])</f>
        <v>-1.028122392145814</v>
      </c>
      <c r="O647">
        <v>1758.07</v>
      </c>
      <c r="P647">
        <v>1775.7749056684099</v>
      </c>
      <c r="Q647">
        <v>1781.9440215824</v>
      </c>
      <c r="R647">
        <v>46.058361641037003</v>
      </c>
      <c r="S647" s="1">
        <f>(Table2[[#This Row],[Close Price]]-Table2[[#This Row],[20D EMA]])/Table2[[#This Row],[20D EMA]]</f>
        <v>-4.6471414676320317E-3</v>
      </c>
      <c r="T647" s="1">
        <f>(Table2[[#This Row],[Close Price]]-Table2[[#This Row],[50D EMA]])/Table2[[#This Row],[50D EMA]]</f>
        <v>-1.4571050410620822E-2</v>
      </c>
      <c r="U647" s="1">
        <f>(Table2[[#This Row],[Close Price]]-Table2[[#This Row],[200D EMA]])/Table2[[#This Row],[200D EMA]]</f>
        <v>-1.7982619652633178E-2</v>
      </c>
      <c r="V647">
        <v>0.86444693682011597</v>
      </c>
      <c r="W647">
        <v>1740</v>
      </c>
      <c r="X647">
        <v>1761.2</v>
      </c>
      <c r="Y647">
        <v>1740</v>
      </c>
      <c r="Z647">
        <v>1772.6</v>
      </c>
      <c r="AA647">
        <v>1740</v>
      </c>
      <c r="AB647">
        <v>1772.6</v>
      </c>
      <c r="AC647" s="1">
        <f>(Table2[[#This Row],[Close Price]]/Table2[[#This Row],[Day Low]])-1</f>
        <v>5.6896551724139321E-3</v>
      </c>
      <c r="AD647" s="1">
        <f>(Table2[[#This Row],[Day High]]/Table2[[#This Row],[Close Price]])-1</f>
        <v>6.4575118578205082E-3</v>
      </c>
      <c r="AE647" s="1">
        <f>(Table2[[#This Row],[Close Price]]/Table2[[#This Row],[Current Week Low]])-1</f>
        <v>5.6896551724139321E-3</v>
      </c>
      <c r="AF647" s="1">
        <f>(Table2[[#This Row],[Current Week High]]/Table2[[#This Row],[Close Price]])-1</f>
        <v>1.2972169838276315E-2</v>
      </c>
      <c r="AG647" s="1">
        <f>(Table2[[#This Row],[Close Price]]/Table2[[#This Row],[Current Month Low]])-1</f>
        <v>5.6896551724139321E-3</v>
      </c>
      <c r="AH647" s="1">
        <f>(Table2[[#This Row],[Current Month High]]/Table2[[#This Row],[Close Price]])-1</f>
        <v>1.2972169838276315E-2</v>
      </c>
      <c r="AI647">
        <v>10.9777701582947</v>
      </c>
      <c r="AJ647">
        <v>13.346503870194599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-0.06</v>
      </c>
      <c r="AM647" t="s">
        <v>3218</v>
      </c>
      <c r="AN647">
        <v>3.68</v>
      </c>
      <c r="AO647" t="s">
        <v>3217</v>
      </c>
      <c r="AP647">
        <v>-0.10210711354626301</v>
      </c>
      <c r="AQ647">
        <f>(Table2[[#This Row],[Sharpe Ratio]]-AVERAGE(Table2[Sharpe Ratio]))/_xlfn.STDEV.P(Table2[Sharpe Ratio])</f>
        <v>-1.8820088521245895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593</v>
      </c>
      <c r="AT647">
        <f>_xlfn.RANK.AVG(Table2[[#This Row],[6M Return vs Nifty Z-Score]],Table2[6M Return vs Nifty Z-Score])</f>
        <v>435</v>
      </c>
      <c r="AU647">
        <f>_xlfn.RANK.AVG(Table2[[#This Row],[Sharpe Ratio Z-Score]],Table2[Sharpe Ratio Z-Score])</f>
        <v>715</v>
      </c>
      <c r="AV647">
        <f>(Table2[[#This Row],[Rank 1Y]]+Table2[[#This Row],[Rank 6M]]+Table2[[#This Row],[Rank Sharpe]])/3</f>
        <v>581</v>
      </c>
    </row>
    <row r="648" spans="1:48" x14ac:dyDescent="0.3">
      <c r="A648" t="s">
        <v>1015</v>
      </c>
      <c r="B648" t="s">
        <v>1016</v>
      </c>
      <c r="C648" t="s">
        <v>3181</v>
      </c>
      <c r="D648" t="s">
        <v>111</v>
      </c>
      <c r="E648">
        <v>14140.173226250001</v>
      </c>
      <c r="F648">
        <v>48.25</v>
      </c>
      <c r="G648">
        <v>-12.364108634648</v>
      </c>
      <c r="H648">
        <f>(Table2[[#This Row],[1Y Return vs Nifty]]-AVERAGE(Table2[1Y Return vs Nifty]))/_xlfn.STDEV.P(Table2[1Y Return vs Nifty])</f>
        <v>-0.56530889355768832</v>
      </c>
      <c r="I648">
        <v>-4.4934283398841703</v>
      </c>
      <c r="J648">
        <f>(Table2[[#This Row],[1M Return vs Nifty]]-AVERAGE(Table2[1M Return vs Nifty]))/_xlfn.STDEV.P(Table2[1M Return vs Nifty])</f>
        <v>-0.39217237965843443</v>
      </c>
      <c r="K648">
        <v>-27.743465838307301</v>
      </c>
      <c r="L648">
        <f>(Table2[[#This Row],[6M Return vs Nifty]]-AVERAGE(Table2[6M Return vs Nifty]))/_xlfn.STDEV.P(Table2[6M Return vs Nifty])</f>
        <v>-1.1159074919517427</v>
      </c>
      <c r="M648">
        <v>1.9072219793018199</v>
      </c>
      <c r="N648">
        <f>(Table2[[#This Row],[1W Return vs Nifty]]-AVERAGE(Table2[1W Return vs Nifty]))/_xlfn.STDEV.P(Table2[1W Return vs Nifty])</f>
        <v>-1.8437775329239053E-2</v>
      </c>
      <c r="O648">
        <v>46.17</v>
      </c>
      <c r="P648">
        <v>48.0649575146468</v>
      </c>
      <c r="Q648">
        <v>52.468384534911998</v>
      </c>
      <c r="R648">
        <v>72.812069583478007</v>
      </c>
      <c r="S648" s="1">
        <f>(Table2[[#This Row],[Close Price]]-Table2[[#This Row],[20D EMA]])/Table2[[#This Row],[20D EMA]]</f>
        <v>4.5050898852068401E-2</v>
      </c>
      <c r="T648" s="1">
        <f>(Table2[[#This Row],[Close Price]]-Table2[[#This Row],[50D EMA]])/Table2[[#This Row],[50D EMA]]</f>
        <v>3.8498418582147416E-3</v>
      </c>
      <c r="U648" s="1">
        <f>(Table2[[#This Row],[Close Price]]-Table2[[#This Row],[200D EMA]])/Table2[[#This Row],[200D EMA]]</f>
        <v>-8.0398597599381436E-2</v>
      </c>
      <c r="V648">
        <v>1.18943453128875</v>
      </c>
      <c r="W648">
        <v>45.64</v>
      </c>
      <c r="X648">
        <v>49.5</v>
      </c>
      <c r="Y648">
        <v>45.49</v>
      </c>
      <c r="Z648">
        <v>49.5</v>
      </c>
      <c r="AA648">
        <v>45.49</v>
      </c>
      <c r="AB648">
        <v>49.5</v>
      </c>
      <c r="AC648" s="1">
        <f>(Table2[[#This Row],[Close Price]]/Table2[[#This Row],[Day Low]])-1</f>
        <v>5.7186678352322495E-2</v>
      </c>
      <c r="AD648" s="1">
        <f>(Table2[[#This Row],[Day High]]/Table2[[#This Row],[Close Price]])-1</f>
        <v>2.5906735751295429E-2</v>
      </c>
      <c r="AE648" s="1">
        <f>(Table2[[#This Row],[Close Price]]/Table2[[#This Row],[Current Week Low]])-1</f>
        <v>6.0672675313255597E-2</v>
      </c>
      <c r="AF648" s="1">
        <f>(Table2[[#This Row],[Current Week High]]/Table2[[#This Row],[Close Price]])-1</f>
        <v>2.5906735751295429E-2</v>
      </c>
      <c r="AG648" s="1">
        <f>(Table2[[#This Row],[Close Price]]/Table2[[#This Row],[Current Month Low]])-1</f>
        <v>6.0672675313255597E-2</v>
      </c>
      <c r="AH648" s="1">
        <f>(Table2[[#This Row],[Current Month High]]/Table2[[#This Row],[Close Price]])-1</f>
        <v>2.5906735751295429E-2</v>
      </c>
      <c r="AI648">
        <v>52.746113989637301</v>
      </c>
      <c r="AJ648">
        <v>12.339930151338701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-0.08</v>
      </c>
      <c r="AM648" t="s">
        <v>3218</v>
      </c>
      <c r="AN648">
        <v>9.86</v>
      </c>
      <c r="AO648" t="s">
        <v>3217</v>
      </c>
      <c r="AQ648">
        <f>(Table2[[#This Row],[Sharpe Ratio]]-AVERAGE(Table2[Sharpe Ratio]))/_xlfn.STDEV.P(Table2[Sharpe Ratio])</f>
        <v>-0.69354145832708192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517</v>
      </c>
      <c r="AT648">
        <f>_xlfn.RANK.AVG(Table2[[#This Row],[6M Return vs Nifty Z-Score]],Table2[6M Return vs Nifty Z-Score])</f>
        <v>689</v>
      </c>
      <c r="AU648">
        <f>_xlfn.RANK.AVG(Table2[[#This Row],[Sharpe Ratio Z-Score]],Table2[Sharpe Ratio Z-Score])</f>
        <v>538.5</v>
      </c>
      <c r="AV648">
        <f>(Table2[[#This Row],[Rank 1Y]]+Table2[[#This Row],[Rank 6M]]+Table2[[#This Row],[Rank Sharpe]])/3</f>
        <v>581.5</v>
      </c>
    </row>
    <row r="649" spans="1:48" x14ac:dyDescent="0.3">
      <c r="A649" t="s">
        <v>725</v>
      </c>
      <c r="B649" t="s">
        <v>726</v>
      </c>
      <c r="C649" t="s">
        <v>3179</v>
      </c>
      <c r="D649" t="s">
        <v>270</v>
      </c>
      <c r="E649">
        <v>24533.891199999998</v>
      </c>
      <c r="F649">
        <v>2215.85</v>
      </c>
      <c r="G649">
        <v>-17.419302063325201</v>
      </c>
      <c r="H649">
        <f>(Table2[[#This Row],[1Y Return vs Nifty]]-AVERAGE(Table2[1Y Return vs Nifty]))/_xlfn.STDEV.P(Table2[1Y Return vs Nifty])</f>
        <v>-0.66399649397402349</v>
      </c>
      <c r="I649">
        <v>-7.4131197437118903</v>
      </c>
      <c r="J649">
        <f>(Table2[[#This Row],[1M Return vs Nifty]]-AVERAGE(Table2[1M Return vs Nifty]))/_xlfn.STDEV.P(Table2[1M Return vs Nifty])</f>
        <v>-0.70127450787964907</v>
      </c>
      <c r="K649">
        <v>-19.1118394324196</v>
      </c>
      <c r="L649">
        <f>(Table2[[#This Row],[6M Return vs Nifty]]-AVERAGE(Table2[6M Return vs Nifty]))/_xlfn.STDEV.P(Table2[6M Return vs Nifty])</f>
        <v>-0.84649723129723453</v>
      </c>
      <c r="M649">
        <v>-1.5723677916701899</v>
      </c>
      <c r="N649">
        <f>(Table2[[#This Row],[1W Return vs Nifty]]-AVERAGE(Table2[1W Return vs Nifty]))/_xlfn.STDEV.P(Table2[1W Return vs Nifty])</f>
        <v>-0.70478024005117434</v>
      </c>
      <c r="O649">
        <v>2137.8200000000002</v>
      </c>
      <c r="P649">
        <v>2230.8059601106902</v>
      </c>
      <c r="Q649">
        <v>2317.0348922185999</v>
      </c>
      <c r="R649">
        <v>70.982697887359294</v>
      </c>
      <c r="S649" s="1">
        <f>(Table2[[#This Row],[Close Price]]-Table2[[#This Row],[20D EMA]])/Table2[[#This Row],[20D EMA]]</f>
        <v>3.6499798860521342E-2</v>
      </c>
      <c r="T649" s="1">
        <f>(Table2[[#This Row],[Close Price]]-Table2[[#This Row],[50D EMA]])/Table2[[#This Row],[50D EMA]]</f>
        <v>-6.7042855264508013E-3</v>
      </c>
      <c r="U649" s="1">
        <f>(Table2[[#This Row],[Close Price]]-Table2[[#This Row],[200D EMA]])/Table2[[#This Row],[200D EMA]]</f>
        <v>-4.3669990710288251E-2</v>
      </c>
      <c r="V649">
        <v>1.4750389081081301</v>
      </c>
      <c r="W649">
        <v>2110.1</v>
      </c>
      <c r="X649">
        <v>2251.3000000000002</v>
      </c>
      <c r="Y649">
        <v>2054</v>
      </c>
      <c r="Z649">
        <v>2251.3000000000002</v>
      </c>
      <c r="AA649">
        <v>2054</v>
      </c>
      <c r="AB649">
        <v>2251.3000000000002</v>
      </c>
      <c r="AC649" s="1">
        <f>(Table2[[#This Row],[Close Price]]/Table2[[#This Row],[Day Low]])-1</f>
        <v>5.0116108241315516E-2</v>
      </c>
      <c r="AD649" s="1">
        <f>(Table2[[#This Row],[Day High]]/Table2[[#This Row],[Close Price]])-1</f>
        <v>1.5998375341291338E-2</v>
      </c>
      <c r="AE649" s="1">
        <f>(Table2[[#This Row],[Close Price]]/Table2[[#This Row],[Current Week Low]])-1</f>
        <v>7.8797468354430356E-2</v>
      </c>
      <c r="AF649" s="1">
        <f>(Table2[[#This Row],[Current Week High]]/Table2[[#This Row],[Close Price]])-1</f>
        <v>1.5998375341291338E-2</v>
      </c>
      <c r="AG649" s="1">
        <f>(Table2[[#This Row],[Close Price]]/Table2[[#This Row],[Current Month Low]])-1</f>
        <v>7.8797468354430356E-2</v>
      </c>
      <c r="AH649" s="1">
        <f>(Table2[[#This Row],[Current Month High]]/Table2[[#This Row],[Close Price]])-1</f>
        <v>1.5998375341291338E-2</v>
      </c>
      <c r="AI649">
        <v>33.583049394137603</v>
      </c>
      <c r="AJ649">
        <v>18.166062286689399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-0.05</v>
      </c>
      <c r="AM649" t="s">
        <v>3218</v>
      </c>
      <c r="AN649">
        <v>5.99</v>
      </c>
      <c r="AO649" t="s">
        <v>3217</v>
      </c>
      <c r="AP649">
        <v>-3.5130855207590002E-3</v>
      </c>
      <c r="AQ649">
        <f>(Table2[[#This Row],[Sharpe Ratio]]-AVERAGE(Table2[Sharpe Ratio]))/_xlfn.STDEV.P(Table2[Sharpe Ratio])</f>
        <v>-0.73443172980804494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552</v>
      </c>
      <c r="AT649">
        <f>_xlfn.RANK.AVG(Table2[[#This Row],[6M Return vs Nifty Z-Score]],Table2[6M Return vs Nifty Z-Score])</f>
        <v>623</v>
      </c>
      <c r="AU649">
        <f>_xlfn.RANK.AVG(Table2[[#This Row],[Sharpe Ratio Z-Score]],Table2[Sharpe Ratio Z-Score])</f>
        <v>571</v>
      </c>
      <c r="AV649">
        <f>(Table2[[#This Row],[Rank 1Y]]+Table2[[#This Row],[Rank 6M]]+Table2[[#This Row],[Rank Sharpe]])/3</f>
        <v>582</v>
      </c>
    </row>
    <row r="650" spans="1:48" x14ac:dyDescent="0.3">
      <c r="A650" t="s">
        <v>456</v>
      </c>
      <c r="B650" t="s">
        <v>457</v>
      </c>
      <c r="C650" t="s">
        <v>3182</v>
      </c>
      <c r="D650" t="s">
        <v>458</v>
      </c>
      <c r="E650">
        <v>51171.585816779902</v>
      </c>
      <c r="F650">
        <v>839.85</v>
      </c>
      <c r="G650">
        <v>-15.8061047952524</v>
      </c>
      <c r="H650">
        <f>(Table2[[#This Row],[1Y Return vs Nifty]]-AVERAGE(Table2[1Y Return vs Nifty]))/_xlfn.STDEV.P(Table2[1Y Return vs Nifty])</f>
        <v>-0.63250362043111119</v>
      </c>
      <c r="I650">
        <v>-1.3236747353479601</v>
      </c>
      <c r="J650">
        <f>(Table2[[#This Row],[1M Return vs Nifty]]-AVERAGE(Table2[1M Return vs Nifty]))/_xlfn.STDEV.P(Table2[1M Return vs Nifty])</f>
        <v>-5.659664593037033E-2</v>
      </c>
      <c r="K650">
        <v>-33.606943336527799</v>
      </c>
      <c r="L650">
        <f>(Table2[[#This Row],[6M Return vs Nifty]]-AVERAGE(Table2[6M Return vs Nifty]))/_xlfn.STDEV.P(Table2[6M Return vs Nifty])</f>
        <v>-1.2989183090162892</v>
      </c>
      <c r="M650">
        <v>2.6176669149932001</v>
      </c>
      <c r="N650">
        <f>(Table2[[#This Row],[1W Return vs Nifty]]-AVERAGE(Table2[1W Return vs Nifty]))/_xlfn.STDEV.P(Table2[1W Return vs Nifty])</f>
        <v>0.12169613708751899</v>
      </c>
      <c r="O650">
        <v>819.44</v>
      </c>
      <c r="P650">
        <v>850.65291189032905</v>
      </c>
      <c r="Q650">
        <v>905.76138204398603</v>
      </c>
      <c r="R650">
        <v>67.845804000858905</v>
      </c>
      <c r="S650" s="1">
        <f>(Table2[[#This Row],[Close Price]]-Table2[[#This Row],[20D EMA]])/Table2[[#This Row],[20D EMA]]</f>
        <v>2.4907253734257503E-2</v>
      </c>
      <c r="T650" s="1">
        <f>(Table2[[#This Row],[Close Price]]-Table2[[#This Row],[50D EMA]])/Table2[[#This Row],[50D EMA]]</f>
        <v>-1.2699553177714627E-2</v>
      </c>
      <c r="U650" s="1">
        <f>(Table2[[#This Row],[Close Price]]-Table2[[#This Row],[200D EMA]])/Table2[[#This Row],[200D EMA]]</f>
        <v>-7.276903536696068E-2</v>
      </c>
      <c r="V650">
        <v>0.8079327099218</v>
      </c>
      <c r="W650">
        <v>836.1</v>
      </c>
      <c r="X650">
        <v>845.5</v>
      </c>
      <c r="Y650">
        <v>822.05</v>
      </c>
      <c r="Z650">
        <v>845.5</v>
      </c>
      <c r="AA650">
        <v>822.05</v>
      </c>
      <c r="AB650">
        <v>845.5</v>
      </c>
      <c r="AC650" s="1">
        <f>(Table2[[#This Row],[Close Price]]/Table2[[#This Row],[Day Low]])-1</f>
        <v>4.4851094366702426E-3</v>
      </c>
      <c r="AD650" s="1">
        <f>(Table2[[#This Row],[Day High]]/Table2[[#This Row],[Close Price]])-1</f>
        <v>6.7273917961541141E-3</v>
      </c>
      <c r="AE650" s="1">
        <f>(Table2[[#This Row],[Close Price]]/Table2[[#This Row],[Current Week Low]])-1</f>
        <v>2.1653184112888635E-2</v>
      </c>
      <c r="AF650" s="1">
        <f>(Table2[[#This Row],[Current Week High]]/Table2[[#This Row],[Close Price]])-1</f>
        <v>6.7273917961541141E-3</v>
      </c>
      <c r="AG650" s="1">
        <f>(Table2[[#This Row],[Close Price]]/Table2[[#This Row],[Current Month Low]])-1</f>
        <v>2.1653184112888635E-2</v>
      </c>
      <c r="AH650" s="1">
        <f>(Table2[[#This Row],[Current Month High]]/Table2[[#This Row],[Close Price]])-1</f>
        <v>6.7273917961541141E-3</v>
      </c>
      <c r="AI650">
        <v>40.501279990474401</v>
      </c>
      <c r="AJ650">
        <v>10.9078903928689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-7.0000000000000007E-2</v>
      </c>
      <c r="AM650" t="s">
        <v>3218</v>
      </c>
      <c r="AN650">
        <v>5.99</v>
      </c>
      <c r="AO650" t="s">
        <v>3217</v>
      </c>
      <c r="AP650">
        <v>9.9819777781729995E-3</v>
      </c>
      <c r="AQ650">
        <f>(Table2[[#This Row],[Sharpe Ratio]]-AVERAGE(Table2[Sharpe Ratio]))/_xlfn.STDEV.P(Table2[Sharpe Ratio])</f>
        <v>-0.57735704469565696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540</v>
      </c>
      <c r="AT650">
        <f>_xlfn.RANK.AVG(Table2[[#This Row],[6M Return vs Nifty Z-Score]],Table2[6M Return vs Nifty Z-Score])</f>
        <v>713</v>
      </c>
      <c r="AU650">
        <f>_xlfn.RANK.AVG(Table2[[#This Row],[Sharpe Ratio Z-Score]],Table2[Sharpe Ratio Z-Score])</f>
        <v>494</v>
      </c>
      <c r="AV650">
        <f>(Table2[[#This Row],[Rank 1Y]]+Table2[[#This Row],[Rank 6M]]+Table2[[#This Row],[Rank Sharpe]])/3</f>
        <v>582.33333333333337</v>
      </c>
    </row>
    <row r="651" spans="1:48" x14ac:dyDescent="0.3">
      <c r="A651" t="s">
        <v>1647</v>
      </c>
      <c r="B651" t="s">
        <v>1648</v>
      </c>
      <c r="C651" t="s">
        <v>3179</v>
      </c>
      <c r="D651" t="s">
        <v>270</v>
      </c>
      <c r="E651">
        <v>5710.6913785999996</v>
      </c>
      <c r="F651">
        <v>1270.25</v>
      </c>
      <c r="G651">
        <v>-36.014268644910203</v>
      </c>
      <c r="H651">
        <f>(Table2[[#This Row],[1Y Return vs Nifty]]-AVERAGE(Table2[1Y Return vs Nifty]))/_xlfn.STDEV.P(Table2[1Y Return vs Nifty])</f>
        <v>-1.0270078520258072</v>
      </c>
      <c r="I651">
        <v>-12.2960162415329</v>
      </c>
      <c r="J651">
        <f>(Table2[[#This Row],[1M Return vs Nifty]]-AVERAGE(Table2[1M Return vs Nifty]))/_xlfn.STDEV.P(Table2[1M Return vs Nifty])</f>
        <v>-1.2182173934810783</v>
      </c>
      <c r="K651">
        <v>-0.57326105082594303</v>
      </c>
      <c r="L651">
        <f>(Table2[[#This Row],[6M Return vs Nifty]]-AVERAGE(Table2[6M Return vs Nifty]))/_xlfn.STDEV.P(Table2[6M Return vs Nifty])</f>
        <v>-0.26787125757084679</v>
      </c>
      <c r="M651">
        <v>-0.81362860557401295</v>
      </c>
      <c r="N651">
        <f>(Table2[[#This Row],[1W Return vs Nifty]]-AVERAGE(Table2[1W Return vs Nifty]))/_xlfn.STDEV.P(Table2[1W Return vs Nifty])</f>
        <v>-0.55512037858971985</v>
      </c>
      <c r="O651">
        <v>1262.1400000000001</v>
      </c>
      <c r="P651">
        <v>1318.75461986397</v>
      </c>
      <c r="Q651">
        <v>1386.21122890109</v>
      </c>
      <c r="R651">
        <v>61.796061657077502</v>
      </c>
      <c r="S651" s="1">
        <f>(Table2[[#This Row],[Close Price]]-Table2[[#This Row],[20D EMA]])/Table2[[#This Row],[20D EMA]]</f>
        <v>6.4255946250019007E-3</v>
      </c>
      <c r="T651" s="1">
        <f>(Table2[[#This Row],[Close Price]]-Table2[[#This Row],[50D EMA]])/Table2[[#This Row],[50D EMA]]</f>
        <v>-3.6780625548802445E-2</v>
      </c>
      <c r="U651" s="1">
        <f>(Table2[[#This Row],[Close Price]]-Table2[[#This Row],[200D EMA]])/Table2[[#This Row],[200D EMA]]</f>
        <v>-8.3653361395014433E-2</v>
      </c>
      <c r="V651">
        <v>1.9203160632126399</v>
      </c>
      <c r="W651">
        <v>1222.8499999999999</v>
      </c>
      <c r="X651">
        <v>1276</v>
      </c>
      <c r="Y651">
        <v>1209.05</v>
      </c>
      <c r="Z651">
        <v>1276</v>
      </c>
      <c r="AA651">
        <v>1209.05</v>
      </c>
      <c r="AB651">
        <v>1276</v>
      </c>
      <c r="AC651" s="1">
        <f>(Table2[[#This Row],[Close Price]]/Table2[[#This Row],[Day Low]])-1</f>
        <v>3.8761908656008481E-2</v>
      </c>
      <c r="AD651" s="1">
        <f>(Table2[[#This Row],[Day High]]/Table2[[#This Row],[Close Price]])-1</f>
        <v>4.5266679787443476E-3</v>
      </c>
      <c r="AE651" s="1">
        <f>(Table2[[#This Row],[Close Price]]/Table2[[#This Row],[Current Week Low]])-1</f>
        <v>5.0618254001075336E-2</v>
      </c>
      <c r="AF651" s="1">
        <f>(Table2[[#This Row],[Current Week High]]/Table2[[#This Row],[Close Price]])-1</f>
        <v>4.5266679787443476E-3</v>
      </c>
      <c r="AG651" s="1">
        <f>(Table2[[#This Row],[Close Price]]/Table2[[#This Row],[Current Month Low]])-1</f>
        <v>5.0618254001075336E-2</v>
      </c>
      <c r="AH651" s="1">
        <f>(Table2[[#This Row],[Current Month High]]/Table2[[#This Row],[Close Price]])-1</f>
        <v>4.5266679787443476E-3</v>
      </c>
      <c r="AI651">
        <v>30.950600275536299</v>
      </c>
      <c r="AJ651">
        <v>11.1232613069722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-0.05</v>
      </c>
      <c r="AM651" t="s">
        <v>3218</v>
      </c>
      <c r="AN651">
        <v>2.2799999999999998</v>
      </c>
      <c r="AO651" t="s">
        <v>3217</v>
      </c>
      <c r="AP651">
        <v>-6.1653446098225997E-2</v>
      </c>
      <c r="AQ651">
        <f>(Table2[[#This Row],[Sharpe Ratio]]-AVERAGE(Table2[Sharpe Ratio]))/_xlfn.STDEV.P(Table2[Sharpe Ratio])</f>
        <v>-1.4111516997506135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674</v>
      </c>
      <c r="AT651">
        <f>_xlfn.RANK.AVG(Table2[[#This Row],[6M Return vs Nifty Z-Score]],Table2[6M Return vs Nifty Z-Score])</f>
        <v>394</v>
      </c>
      <c r="AU651">
        <f>_xlfn.RANK.AVG(Table2[[#This Row],[Sharpe Ratio Z-Score]],Table2[Sharpe Ratio Z-Score])</f>
        <v>680</v>
      </c>
      <c r="AV651">
        <f>(Table2[[#This Row],[Rank 1Y]]+Table2[[#This Row],[Rank 6M]]+Table2[[#This Row],[Rank Sharpe]])/3</f>
        <v>582.66666666666663</v>
      </c>
    </row>
    <row r="652" spans="1:48" x14ac:dyDescent="0.3">
      <c r="A652" t="s">
        <v>512</v>
      </c>
      <c r="B652" t="s">
        <v>513</v>
      </c>
      <c r="C652" t="s">
        <v>3178</v>
      </c>
      <c r="D652" t="s">
        <v>69</v>
      </c>
      <c r="E652">
        <v>43035.207061709902</v>
      </c>
      <c r="F652">
        <v>2291.6999999999998</v>
      </c>
      <c r="G652">
        <v>-7.1907997987165002</v>
      </c>
      <c r="H652">
        <f>(Table2[[#This Row],[1Y Return vs Nifty]]-AVERAGE(Table2[1Y Return vs Nifty]))/_xlfn.STDEV.P(Table2[1Y Return vs Nifty])</f>
        <v>-0.46431544149025733</v>
      </c>
      <c r="I652">
        <v>-4.5584401546910698</v>
      </c>
      <c r="J652">
        <f>(Table2[[#This Row],[1M Return vs Nifty]]-AVERAGE(Table2[1M Return vs Nifty]))/_xlfn.STDEV.P(Table2[1M Return vs Nifty])</f>
        <v>-0.39905505578303829</v>
      </c>
      <c r="K652">
        <v>-19.707244360764498</v>
      </c>
      <c r="L652">
        <f>(Table2[[#This Row],[6M Return vs Nifty]]-AVERAGE(Table2[6M Return vs Nifty]))/_xlfn.STDEV.P(Table2[6M Return vs Nifty])</f>
        <v>-0.86508100559392587</v>
      </c>
      <c r="M652">
        <v>2.78677004846615</v>
      </c>
      <c r="N652">
        <f>(Table2[[#This Row],[1W Return vs Nifty]]-AVERAGE(Table2[1W Return vs Nifty]))/_xlfn.STDEV.P(Table2[1W Return vs Nifty])</f>
        <v>0.15505140855896177</v>
      </c>
      <c r="O652">
        <v>2221.39</v>
      </c>
      <c r="P652">
        <v>2284.0737557689999</v>
      </c>
      <c r="Q652">
        <v>2365.41428633123</v>
      </c>
      <c r="R652">
        <v>64.9426217383797</v>
      </c>
      <c r="S652" s="1">
        <f>(Table2[[#This Row],[Close Price]]-Table2[[#This Row],[20D EMA]])/Table2[[#This Row],[20D EMA]]</f>
        <v>3.1651353431860207E-2</v>
      </c>
      <c r="T652" s="1">
        <f>(Table2[[#This Row],[Close Price]]-Table2[[#This Row],[50D EMA]])/Table2[[#This Row],[50D EMA]]</f>
        <v>3.3388782703438909E-3</v>
      </c>
      <c r="U652" s="1">
        <f>(Table2[[#This Row],[Close Price]]-Table2[[#This Row],[200D EMA]])/Table2[[#This Row],[200D EMA]]</f>
        <v>-3.1163372419451052E-2</v>
      </c>
      <c r="V652">
        <v>2.1731706409621498</v>
      </c>
      <c r="W652">
        <v>2225.5</v>
      </c>
      <c r="X652">
        <v>2314.9</v>
      </c>
      <c r="Y652">
        <v>2212.35</v>
      </c>
      <c r="Z652">
        <v>2314.9</v>
      </c>
      <c r="AA652">
        <v>2212.35</v>
      </c>
      <c r="AB652">
        <v>2314.9</v>
      </c>
      <c r="AC652" s="1">
        <f>(Table2[[#This Row],[Close Price]]/Table2[[#This Row],[Day Low]])-1</f>
        <v>2.9746124466411894E-2</v>
      </c>
      <c r="AD652" s="1">
        <f>(Table2[[#This Row],[Day High]]/Table2[[#This Row],[Close Price]])-1</f>
        <v>1.0123489112885853E-2</v>
      </c>
      <c r="AE652" s="1">
        <f>(Table2[[#This Row],[Close Price]]/Table2[[#This Row],[Current Week Low]])-1</f>
        <v>3.5866838429724046E-2</v>
      </c>
      <c r="AF652" s="1">
        <f>(Table2[[#This Row],[Current Week High]]/Table2[[#This Row],[Close Price]])-1</f>
        <v>1.0123489112885853E-2</v>
      </c>
      <c r="AG652" s="1">
        <f>(Table2[[#This Row],[Close Price]]/Table2[[#This Row],[Current Month Low]])-1</f>
        <v>3.5866838429724046E-2</v>
      </c>
      <c r="AH652" s="1">
        <f>(Table2[[#This Row],[Current Month High]]/Table2[[#This Row],[Close Price]])-1</f>
        <v>1.0123489112885853E-2</v>
      </c>
      <c r="AI652">
        <v>24.100013090718601</v>
      </c>
      <c r="AJ652">
        <v>22.6688791349962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-0.02</v>
      </c>
      <c r="AM652" t="s">
        <v>3218</v>
      </c>
      <c r="AN652">
        <v>4.2699999999999996</v>
      </c>
      <c r="AO652" t="s">
        <v>3217</v>
      </c>
      <c r="AP652">
        <v>-3.7798991341926998E-2</v>
      </c>
      <c r="AQ652">
        <f>(Table2[[#This Row],[Sharpe Ratio]]-AVERAGE(Table2[Sharpe Ratio]))/_xlfn.STDEV.P(Table2[Sharpe Ratio])</f>
        <v>-1.1334997253675143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474</v>
      </c>
      <c r="AT652">
        <f>_xlfn.RANK.AVG(Table2[[#This Row],[6M Return vs Nifty Z-Score]],Table2[6M Return vs Nifty Z-Score])</f>
        <v>633</v>
      </c>
      <c r="AU652">
        <f>_xlfn.RANK.AVG(Table2[[#This Row],[Sharpe Ratio Z-Score]],Table2[Sharpe Ratio Z-Score])</f>
        <v>644</v>
      </c>
      <c r="AV652">
        <f>(Table2[[#This Row],[Rank 1Y]]+Table2[[#This Row],[Rank 6M]]+Table2[[#This Row],[Rank Sharpe]])/3</f>
        <v>583.66666666666663</v>
      </c>
    </row>
    <row r="653" spans="1:48" x14ac:dyDescent="0.3">
      <c r="A653" t="s">
        <v>677</v>
      </c>
      <c r="B653" t="s">
        <v>678</v>
      </c>
      <c r="C653" t="s">
        <v>3171</v>
      </c>
      <c r="D653" t="s">
        <v>54</v>
      </c>
      <c r="E653">
        <v>26937.736069825001</v>
      </c>
      <c r="F653">
        <v>348.55</v>
      </c>
      <c r="G653">
        <v>-37.552655336648101</v>
      </c>
      <c r="H653">
        <f>(Table2[[#This Row],[1Y Return vs Nifty]]-AVERAGE(Table2[1Y Return vs Nifty]))/_xlfn.STDEV.P(Table2[1Y Return vs Nifty])</f>
        <v>-1.0570402718059864</v>
      </c>
      <c r="I653">
        <v>-7.9877684383223198</v>
      </c>
      <c r="J653">
        <f>(Table2[[#This Row],[1M Return vs Nifty]]-AVERAGE(Table2[1M Return vs Nifty]))/_xlfn.STDEV.P(Table2[1M Return vs Nifty])</f>
        <v>-0.76211146285741127</v>
      </c>
      <c r="K653">
        <v>-27.836808832554599</v>
      </c>
      <c r="L653">
        <f>(Table2[[#This Row],[6M Return vs Nifty]]-AVERAGE(Table2[6M Return vs Nifty]))/_xlfn.STDEV.P(Table2[6M Return vs Nifty])</f>
        <v>-1.1188209128098652</v>
      </c>
      <c r="M653">
        <v>-5.71161608178961</v>
      </c>
      <c r="N653">
        <f>(Table2[[#This Row],[1W Return vs Nifty]]-AVERAGE(Table2[1W Return vs Nifty]))/_xlfn.STDEV.P(Table2[1W Return vs Nifty])</f>
        <v>-1.5212390931139059</v>
      </c>
      <c r="O653">
        <v>359.66</v>
      </c>
      <c r="P653">
        <v>368.63925603324299</v>
      </c>
      <c r="Q653">
        <v>396.99135280138802</v>
      </c>
      <c r="R653">
        <v>40.099440967701703</v>
      </c>
      <c r="S653" s="1">
        <f>(Table2[[#This Row],[Close Price]]-Table2[[#This Row],[20D EMA]])/Table2[[#This Row],[20D EMA]]</f>
        <v>-3.0890285269421155E-2</v>
      </c>
      <c r="T653" s="1">
        <f>(Table2[[#This Row],[Close Price]]-Table2[[#This Row],[50D EMA]])/Table2[[#This Row],[50D EMA]]</f>
        <v>-5.4495704688139281E-2</v>
      </c>
      <c r="U653" s="1">
        <f>(Table2[[#This Row],[Close Price]]-Table2[[#This Row],[200D EMA]])/Table2[[#This Row],[200D EMA]]</f>
        <v>-0.12202117869711604</v>
      </c>
      <c r="V653">
        <v>0.70673851442120295</v>
      </c>
      <c r="W653">
        <v>340.7</v>
      </c>
      <c r="X653">
        <v>351.7</v>
      </c>
      <c r="Y653">
        <v>340.7</v>
      </c>
      <c r="Z653">
        <v>359.65</v>
      </c>
      <c r="AA653">
        <v>340.7</v>
      </c>
      <c r="AB653">
        <v>359.65</v>
      </c>
      <c r="AC653" s="1">
        <f>(Table2[[#This Row],[Close Price]]/Table2[[#This Row],[Day Low]])-1</f>
        <v>2.3040798356325221E-2</v>
      </c>
      <c r="AD653" s="1">
        <f>(Table2[[#This Row],[Day High]]/Table2[[#This Row],[Close Price]])-1</f>
        <v>9.0374408262803296E-3</v>
      </c>
      <c r="AE653" s="1">
        <f>(Table2[[#This Row],[Close Price]]/Table2[[#This Row],[Current Week Low]])-1</f>
        <v>2.3040798356325221E-2</v>
      </c>
      <c r="AF653" s="1">
        <f>(Table2[[#This Row],[Current Week High]]/Table2[[#This Row],[Close Price]])-1</f>
        <v>3.1846220054511543E-2</v>
      </c>
      <c r="AG653" s="1">
        <f>(Table2[[#This Row],[Close Price]]/Table2[[#This Row],[Current Month Low]])-1</f>
        <v>2.3040798356325221E-2</v>
      </c>
      <c r="AH653" s="1">
        <f>(Table2[[#This Row],[Current Month High]]/Table2[[#This Row],[Close Price]])-1</f>
        <v>3.1846220054511543E-2</v>
      </c>
      <c r="AI653">
        <v>49.103428489456299</v>
      </c>
      <c r="AJ653">
        <v>29.0686909831512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-0.13</v>
      </c>
      <c r="AM653" t="s">
        <v>3218</v>
      </c>
      <c r="AN653">
        <v>0.32</v>
      </c>
      <c r="AO653" t="s">
        <v>3217</v>
      </c>
      <c r="AP653">
        <v>5.0803136470967999E-2</v>
      </c>
      <c r="AQ653">
        <f>(Table2[[#This Row],[Sharpe Ratio]]-AVERAGE(Table2[Sharpe Ratio]))/_xlfn.STDEV.P(Table2[Sharpe Ratio])</f>
        <v>-0.10222250804616687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678</v>
      </c>
      <c r="AT653">
        <f>_xlfn.RANK.AVG(Table2[[#This Row],[6M Return vs Nifty Z-Score]],Table2[6M Return vs Nifty Z-Score])</f>
        <v>691</v>
      </c>
      <c r="AU653">
        <f>_xlfn.RANK.AVG(Table2[[#This Row],[Sharpe Ratio Z-Score]],Table2[Sharpe Ratio Z-Score])</f>
        <v>383</v>
      </c>
      <c r="AV653">
        <f>(Table2[[#This Row],[Rank 1Y]]+Table2[[#This Row],[Rank 6M]]+Table2[[#This Row],[Rank Sharpe]])/3</f>
        <v>584</v>
      </c>
    </row>
    <row r="654" spans="1:48" x14ac:dyDescent="0.3">
      <c r="A654" t="s">
        <v>1243</v>
      </c>
      <c r="B654" t="s">
        <v>1244</v>
      </c>
      <c r="C654" t="s">
        <v>3170</v>
      </c>
      <c r="D654" t="s">
        <v>21</v>
      </c>
      <c r="E654">
        <v>9706.2214542000002</v>
      </c>
      <c r="F654">
        <v>470.1</v>
      </c>
      <c r="G654">
        <v>-24.8284050133175</v>
      </c>
      <c r="H654">
        <f>(Table2[[#This Row],[1Y Return vs Nifty]]-AVERAGE(Table2[1Y Return vs Nifty]))/_xlfn.STDEV.P(Table2[1Y Return vs Nifty])</f>
        <v>-0.80863716928912399</v>
      </c>
      <c r="I654">
        <v>-1.87106544402899</v>
      </c>
      <c r="J654">
        <f>(Table2[[#This Row],[1M Return vs Nifty]]-AVERAGE(Table2[1M Return vs Nifty]))/_xlfn.STDEV.P(Table2[1M Return vs Nifty])</f>
        <v>-0.11454785022545586</v>
      </c>
      <c r="K654">
        <v>-6.4412520398335804</v>
      </c>
      <c r="L654">
        <f>(Table2[[#This Row],[6M Return vs Nifty]]-AVERAGE(Table2[6M Return vs Nifty]))/_xlfn.STDEV.P(Table2[6M Return vs Nifty])</f>
        <v>-0.45102294967704226</v>
      </c>
      <c r="M654">
        <v>-0.14995689519066199</v>
      </c>
      <c r="N654">
        <f>(Table2[[#This Row],[1W Return vs Nifty]]-AVERAGE(Table2[1W Return vs Nifty]))/_xlfn.STDEV.P(Table2[1W Return vs Nifty])</f>
        <v>-0.42421239591005827</v>
      </c>
      <c r="O654">
        <v>456.42</v>
      </c>
      <c r="P654">
        <v>464.01799366610902</v>
      </c>
      <c r="Q654">
        <v>474.55187439301102</v>
      </c>
      <c r="R654">
        <v>65.692937707182594</v>
      </c>
      <c r="S654" s="1">
        <f>(Table2[[#This Row],[Close Price]]-Table2[[#This Row],[20D EMA]])/Table2[[#This Row],[20D EMA]]</f>
        <v>2.9972393847771804E-2</v>
      </c>
      <c r="T654" s="1">
        <f>(Table2[[#This Row],[Close Price]]-Table2[[#This Row],[50D EMA]])/Table2[[#This Row],[50D EMA]]</f>
        <v>1.3107263978791734E-2</v>
      </c>
      <c r="U654" s="1">
        <f>(Table2[[#This Row],[Close Price]]-Table2[[#This Row],[200D EMA]])/Table2[[#This Row],[200D EMA]]</f>
        <v>-9.3812175933459165E-3</v>
      </c>
      <c r="V654">
        <v>0.72916910515137201</v>
      </c>
      <c r="W654">
        <v>451</v>
      </c>
      <c r="X654">
        <v>475.8</v>
      </c>
      <c r="Y654">
        <v>443.65</v>
      </c>
      <c r="Z654">
        <v>475.8</v>
      </c>
      <c r="AA654">
        <v>443.65</v>
      </c>
      <c r="AB654">
        <v>475.8</v>
      </c>
      <c r="AC654" s="1">
        <f>(Table2[[#This Row],[Close Price]]/Table2[[#This Row],[Day Low]])-1</f>
        <v>4.2350332594235152E-2</v>
      </c>
      <c r="AD654" s="1">
        <f>(Table2[[#This Row],[Day High]]/Table2[[#This Row],[Close Price]])-1</f>
        <v>1.2125079770261671E-2</v>
      </c>
      <c r="AE654" s="1">
        <f>(Table2[[#This Row],[Close Price]]/Table2[[#This Row],[Current Week Low]])-1</f>
        <v>5.9619069085991239E-2</v>
      </c>
      <c r="AF654" s="1">
        <f>(Table2[[#This Row],[Current Week High]]/Table2[[#This Row],[Close Price]])-1</f>
        <v>1.2125079770261671E-2</v>
      </c>
      <c r="AG654" s="1">
        <f>(Table2[[#This Row],[Close Price]]/Table2[[#This Row],[Current Month Low]])-1</f>
        <v>5.9619069085991239E-2</v>
      </c>
      <c r="AH654" s="1">
        <f>(Table2[[#This Row],[Current Month High]]/Table2[[#This Row],[Close Price]])-1</f>
        <v>1.2125079770261671E-2</v>
      </c>
      <c r="AI654">
        <v>22.314401191235898</v>
      </c>
      <c r="AJ654">
        <v>9.3255813953488396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0</v>
      </c>
      <c r="AM654">
        <v>0</v>
      </c>
      <c r="AN654">
        <v>1.06</v>
      </c>
      <c r="AO654" t="s">
        <v>3217</v>
      </c>
      <c r="AP654">
        <v>-6.0945116673386E-2</v>
      </c>
      <c r="AQ654">
        <f>(Table2[[#This Row],[Sharpe Ratio]]-AVERAGE(Table2[Sharpe Ratio]))/_xlfn.STDEV.P(Table2[Sharpe Ratio])</f>
        <v>-1.4029071573651484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599</v>
      </c>
      <c r="AT654">
        <f>_xlfn.RANK.AVG(Table2[[#This Row],[6M Return vs Nifty Z-Score]],Table2[6M Return vs Nifty Z-Score])</f>
        <v>480</v>
      </c>
      <c r="AU654">
        <f>_xlfn.RANK.AVG(Table2[[#This Row],[Sharpe Ratio Z-Score]],Table2[Sharpe Ratio Z-Score])</f>
        <v>678</v>
      </c>
      <c r="AV654">
        <f>(Table2[[#This Row],[Rank 1Y]]+Table2[[#This Row],[Rank 6M]]+Table2[[#This Row],[Rank Sharpe]])/3</f>
        <v>585.66666666666663</v>
      </c>
    </row>
    <row r="655" spans="1:48" x14ac:dyDescent="0.3">
      <c r="A655" t="s">
        <v>2067</v>
      </c>
      <c r="B655" t="s">
        <v>2068</v>
      </c>
      <c r="C655" t="s">
        <v>3183</v>
      </c>
      <c r="D655" t="s">
        <v>1344</v>
      </c>
      <c r="E655">
        <v>3226.1061766560001</v>
      </c>
      <c r="F655">
        <v>120.48</v>
      </c>
      <c r="G655">
        <v>-34.887966732257198</v>
      </c>
      <c r="H655">
        <f>(Table2[[#This Row],[1Y Return vs Nifty]]-AVERAGE(Table2[1Y Return vs Nifty]))/_xlfn.STDEV.P(Table2[1Y Return vs Nifty])</f>
        <v>-1.0050201606204678</v>
      </c>
      <c r="I655">
        <v>1.47164609568714</v>
      </c>
      <c r="J655">
        <f>(Table2[[#This Row],[1M Return vs Nifty]]-AVERAGE(Table2[1M Return vs Nifty]))/_xlfn.STDEV.P(Table2[1M Return vs Nifty])</f>
        <v>0.23933860832331083</v>
      </c>
      <c r="K655">
        <v>1.0673707821865199</v>
      </c>
      <c r="L655">
        <f>(Table2[[#This Row],[6M Return vs Nifty]]-AVERAGE(Table2[6M Return vs Nifty]))/_xlfn.STDEV.P(Table2[6M Return vs Nifty])</f>
        <v>-0.216663868721339</v>
      </c>
      <c r="M655">
        <v>4.8055947604021201</v>
      </c>
      <c r="N655">
        <f>(Table2[[#This Row],[1W Return vs Nifty]]-AVERAGE(Table2[1W Return vs Nifty]))/_xlfn.STDEV.P(Table2[1W Return vs Nifty])</f>
        <v>0.5532607435187612</v>
      </c>
      <c r="O655">
        <v>116.83</v>
      </c>
      <c r="P655">
        <v>119.813520143231</v>
      </c>
      <c r="Q655">
        <v>130.39674655528299</v>
      </c>
      <c r="R655">
        <v>71.867659643558596</v>
      </c>
      <c r="S655" s="1">
        <f>(Table2[[#This Row],[Close Price]]-Table2[[#This Row],[20D EMA]])/Table2[[#This Row],[20D EMA]]</f>
        <v>3.1241975519986354E-2</v>
      </c>
      <c r="T655" s="1">
        <f>(Table2[[#This Row],[Close Price]]-Table2[[#This Row],[50D EMA]])/Table2[[#This Row],[50D EMA]]</f>
        <v>5.5626431472195993E-3</v>
      </c>
      <c r="U655" s="1">
        <f>(Table2[[#This Row],[Close Price]]-Table2[[#This Row],[200D EMA]])/Table2[[#This Row],[200D EMA]]</f>
        <v>-7.6050567343554712E-2</v>
      </c>
      <c r="V655">
        <v>0.48667887589189501</v>
      </c>
      <c r="W655">
        <v>119.16</v>
      </c>
      <c r="X655">
        <v>121.74</v>
      </c>
      <c r="Y655">
        <v>116.98</v>
      </c>
      <c r="Z655">
        <v>121.74</v>
      </c>
      <c r="AA655">
        <v>116.98</v>
      </c>
      <c r="AB655">
        <v>121.74</v>
      </c>
      <c r="AC655" s="1">
        <f>(Table2[[#This Row],[Close Price]]/Table2[[#This Row],[Day Low]])-1</f>
        <v>1.1077542799597273E-2</v>
      </c>
      <c r="AD655" s="1">
        <f>(Table2[[#This Row],[Day High]]/Table2[[#This Row],[Close Price]])-1</f>
        <v>1.0458167330677171E-2</v>
      </c>
      <c r="AE655" s="1">
        <f>(Table2[[#This Row],[Close Price]]/Table2[[#This Row],[Current Week Low]])-1</f>
        <v>2.9919644383655353E-2</v>
      </c>
      <c r="AF655" s="1">
        <f>(Table2[[#This Row],[Current Week High]]/Table2[[#This Row],[Close Price]])-1</f>
        <v>1.0458167330677171E-2</v>
      </c>
      <c r="AG655" s="1">
        <f>(Table2[[#This Row],[Close Price]]/Table2[[#This Row],[Current Month Low]])-1</f>
        <v>2.9919644383655353E-2</v>
      </c>
      <c r="AH655" s="1">
        <f>(Table2[[#This Row],[Current Month High]]/Table2[[#This Row],[Close Price]])-1</f>
        <v>1.0458167330677171E-2</v>
      </c>
      <c r="AI655">
        <v>32.636122177954803</v>
      </c>
      <c r="AJ655">
        <v>15.3470560076591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-0.06</v>
      </c>
      <c r="AM655" t="s">
        <v>3218</v>
      </c>
      <c r="AN655">
        <v>3.58</v>
      </c>
      <c r="AO655" t="s">
        <v>3217</v>
      </c>
      <c r="AP655">
        <v>-0.116388687041518</v>
      </c>
      <c r="AQ655">
        <f>(Table2[[#This Row],[Sharpe Ratio]]-AVERAGE(Table2[Sharpe Ratio]))/_xlfn.STDEV.P(Table2[Sharpe Ratio])</f>
        <v>-2.0482380583154294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661</v>
      </c>
      <c r="AT655">
        <f>_xlfn.RANK.AVG(Table2[[#This Row],[6M Return vs Nifty Z-Score]],Table2[6M Return vs Nifty Z-Score])</f>
        <v>372</v>
      </c>
      <c r="AU655">
        <f>_xlfn.RANK.AVG(Table2[[#This Row],[Sharpe Ratio Z-Score]],Table2[Sharpe Ratio Z-Score])</f>
        <v>726</v>
      </c>
      <c r="AV655">
        <f>(Table2[[#This Row],[Rank 1Y]]+Table2[[#This Row],[Rank 6M]]+Table2[[#This Row],[Rank Sharpe]])/3</f>
        <v>586.33333333333337</v>
      </c>
    </row>
    <row r="656" spans="1:48" x14ac:dyDescent="0.3">
      <c r="A656" t="s">
        <v>762</v>
      </c>
      <c r="B656" t="s">
        <v>763</v>
      </c>
      <c r="C656" t="s">
        <v>3180</v>
      </c>
      <c r="D656" t="s">
        <v>117</v>
      </c>
      <c r="E656">
        <v>22817.259124200002</v>
      </c>
      <c r="F656">
        <v>282.25</v>
      </c>
      <c r="G656">
        <v>-32.314398475896297</v>
      </c>
      <c r="H656">
        <f>(Table2[[#This Row],[1Y Return vs Nifty]]-AVERAGE(Table2[1Y Return vs Nifty]))/_xlfn.STDEV.P(Table2[1Y Return vs Nifty])</f>
        <v>-0.95477890292949008</v>
      </c>
      <c r="I656">
        <v>-3.8984964533765201</v>
      </c>
      <c r="J656">
        <f>(Table2[[#This Row],[1M Return vs Nifty]]-AVERAGE(Table2[1M Return vs Nifty]))/_xlfn.STDEV.P(Table2[1M Return vs Nifty])</f>
        <v>-0.329188082062774</v>
      </c>
      <c r="K656">
        <v>-0.78538381668649304</v>
      </c>
      <c r="L656">
        <f>(Table2[[#This Row],[6M Return vs Nifty]]-AVERAGE(Table2[6M Return vs Nifty]))/_xlfn.STDEV.P(Table2[6M Return vs Nifty])</f>
        <v>-0.2744920317973894</v>
      </c>
      <c r="M656">
        <v>2.91893482571336</v>
      </c>
      <c r="N656">
        <f>(Table2[[#This Row],[1W Return vs Nifty]]-AVERAGE(Table2[1W Return vs Nifty]))/_xlfn.STDEV.P(Table2[1W Return vs Nifty])</f>
        <v>0.18112065951550085</v>
      </c>
      <c r="O656">
        <v>274.39</v>
      </c>
      <c r="P656">
        <v>280.48720610211399</v>
      </c>
      <c r="Q656">
        <v>289.30638332822298</v>
      </c>
      <c r="R656">
        <v>64.485631790654097</v>
      </c>
      <c r="S656" s="1">
        <f>(Table2[[#This Row],[Close Price]]-Table2[[#This Row],[20D EMA]])/Table2[[#This Row],[20D EMA]]</f>
        <v>2.8645358795874536E-2</v>
      </c>
      <c r="T656" s="1">
        <f>(Table2[[#This Row],[Close Price]]-Table2[[#This Row],[50D EMA]])/Table2[[#This Row],[50D EMA]]</f>
        <v>6.284756878516061E-3</v>
      </c>
      <c r="U656" s="1">
        <f>(Table2[[#This Row],[Close Price]]-Table2[[#This Row],[200D EMA]])/Table2[[#This Row],[200D EMA]]</f>
        <v>-2.4390693516836065E-2</v>
      </c>
      <c r="V656">
        <v>0.73755163379098199</v>
      </c>
      <c r="W656">
        <v>274.89999999999998</v>
      </c>
      <c r="X656">
        <v>286.5</v>
      </c>
      <c r="Y656">
        <v>274.89999999999998</v>
      </c>
      <c r="Z656">
        <v>286.5</v>
      </c>
      <c r="AA656">
        <v>274.89999999999998</v>
      </c>
      <c r="AB656">
        <v>286.5</v>
      </c>
      <c r="AC656" s="1">
        <f>(Table2[[#This Row],[Close Price]]/Table2[[#This Row],[Day Low]])-1</f>
        <v>2.6736995271007702E-2</v>
      </c>
      <c r="AD656" s="1">
        <f>(Table2[[#This Row],[Day High]]/Table2[[#This Row],[Close Price]])-1</f>
        <v>1.5057573073516295E-2</v>
      </c>
      <c r="AE656" s="1">
        <f>(Table2[[#This Row],[Close Price]]/Table2[[#This Row],[Current Week Low]])-1</f>
        <v>2.6736995271007702E-2</v>
      </c>
      <c r="AF656" s="1">
        <f>(Table2[[#This Row],[Current Week High]]/Table2[[#This Row],[Close Price]])-1</f>
        <v>1.5057573073516295E-2</v>
      </c>
      <c r="AG656" s="1">
        <f>(Table2[[#This Row],[Close Price]]/Table2[[#This Row],[Current Month Low]])-1</f>
        <v>2.6736995271007702E-2</v>
      </c>
      <c r="AH656" s="1">
        <f>(Table2[[#This Row],[Current Month High]]/Table2[[#This Row],[Close Price]])-1</f>
        <v>1.5057573073516295E-2</v>
      </c>
      <c r="AI656">
        <v>26.589902568644799</v>
      </c>
      <c r="AJ656">
        <v>12.070676990272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-0.04</v>
      </c>
      <c r="AM656" t="s">
        <v>3218</v>
      </c>
      <c r="AN656">
        <v>7.61</v>
      </c>
      <c r="AO656" t="s">
        <v>3217</v>
      </c>
      <c r="AP656">
        <v>-0.105226358581702</v>
      </c>
      <c r="AQ656">
        <f>(Table2[[#This Row],[Sharpe Ratio]]-AVERAGE(Table2[Sharpe Ratio]))/_xlfn.STDEV.P(Table2[Sharpe Ratio])</f>
        <v>-1.9183150495003909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651</v>
      </c>
      <c r="AT656">
        <f>_xlfn.RANK.AVG(Table2[[#This Row],[6M Return vs Nifty Z-Score]],Table2[6M Return vs Nifty Z-Score])</f>
        <v>400</v>
      </c>
      <c r="AU656">
        <f>_xlfn.RANK.AVG(Table2[[#This Row],[Sharpe Ratio Z-Score]],Table2[Sharpe Ratio Z-Score])</f>
        <v>716</v>
      </c>
      <c r="AV656">
        <f>(Table2[[#This Row],[Rank 1Y]]+Table2[[#This Row],[Rank 6M]]+Table2[[#This Row],[Rank Sharpe]])/3</f>
        <v>589</v>
      </c>
    </row>
    <row r="657" spans="1:48" x14ac:dyDescent="0.3">
      <c r="A657" t="s">
        <v>121</v>
      </c>
      <c r="B657" t="s">
        <v>122</v>
      </c>
      <c r="C657" t="s">
        <v>3173</v>
      </c>
      <c r="D657" t="s">
        <v>123</v>
      </c>
      <c r="E657">
        <v>218063.42487720001</v>
      </c>
      <c r="F657">
        <v>2261.6999999999998</v>
      </c>
      <c r="G657">
        <v>-27.987396293658399</v>
      </c>
      <c r="H657">
        <f>(Table2[[#This Row],[1Y Return vs Nifty]]-AVERAGE(Table2[1Y Return vs Nifty]))/_xlfn.STDEV.P(Table2[1Y Return vs Nifty])</f>
        <v>-0.87030706849109107</v>
      </c>
      <c r="I657">
        <v>-1.8633431631742901</v>
      </c>
      <c r="J657">
        <f>(Table2[[#This Row],[1M Return vs Nifty]]-AVERAGE(Table2[1M Return vs Nifty]))/_xlfn.STDEV.P(Table2[1M Return vs Nifty])</f>
        <v>-0.11373030716464455</v>
      </c>
      <c r="K657">
        <v>-9.0930140042399703</v>
      </c>
      <c r="L657">
        <f>(Table2[[#This Row],[6M Return vs Nifty]]-AVERAGE(Table2[6M Return vs Nifty]))/_xlfn.STDEV.P(Table2[6M Return vs Nifty])</f>
        <v>-0.53378972483973119</v>
      </c>
      <c r="M657">
        <v>-1.79546949401668</v>
      </c>
      <c r="N657">
        <f>(Table2[[#This Row],[1W Return vs Nifty]]-AVERAGE(Table2[1W Return vs Nifty]))/_xlfn.STDEV.P(Table2[1W Return vs Nifty])</f>
        <v>-0.74878662653660621</v>
      </c>
      <c r="O657">
        <v>2264.38</v>
      </c>
      <c r="P657">
        <v>2348.5072855901599</v>
      </c>
      <c r="Q657">
        <v>2441.9054177694802</v>
      </c>
      <c r="R657">
        <v>54.242343565861098</v>
      </c>
      <c r="S657" s="1">
        <f>(Table2[[#This Row],[Close Price]]-Table2[[#This Row],[20D EMA]])/Table2[[#This Row],[20D EMA]]</f>
        <v>-1.1835469311689253E-3</v>
      </c>
      <c r="T657" s="1">
        <f>(Table2[[#This Row],[Close Price]]-Table2[[#This Row],[50D EMA]])/Table2[[#This Row],[50D EMA]]</f>
        <v>-3.6962749114208576E-2</v>
      </c>
      <c r="U657" s="1">
        <f>(Table2[[#This Row],[Close Price]]-Table2[[#This Row],[200D EMA]])/Table2[[#This Row],[200D EMA]]</f>
        <v>-7.3797050638466644E-2</v>
      </c>
      <c r="V657">
        <v>0.86958625071149098</v>
      </c>
      <c r="W657">
        <v>2250</v>
      </c>
      <c r="X657">
        <v>2266.85</v>
      </c>
      <c r="Y657">
        <v>2223.1</v>
      </c>
      <c r="Z657">
        <v>2266.85</v>
      </c>
      <c r="AA657">
        <v>2223.1</v>
      </c>
      <c r="AB657">
        <v>2266.85</v>
      </c>
      <c r="AC657" s="1">
        <f>(Table2[[#This Row],[Close Price]]/Table2[[#This Row],[Day Low]])-1</f>
        <v>5.1999999999998714E-3</v>
      </c>
      <c r="AD657" s="1">
        <f>(Table2[[#This Row],[Day High]]/Table2[[#This Row],[Close Price]])-1</f>
        <v>2.2770482380509716E-3</v>
      </c>
      <c r="AE657" s="1">
        <f>(Table2[[#This Row],[Close Price]]/Table2[[#This Row],[Current Week Low]])-1</f>
        <v>1.7363141559084028E-2</v>
      </c>
      <c r="AF657" s="1">
        <f>(Table2[[#This Row],[Current Week High]]/Table2[[#This Row],[Close Price]])-1</f>
        <v>2.2770482380509716E-3</v>
      </c>
      <c r="AG657" s="1">
        <f>(Table2[[#This Row],[Close Price]]/Table2[[#This Row],[Current Month Low]])-1</f>
        <v>1.7363141559084028E-2</v>
      </c>
      <c r="AH657" s="1">
        <f>(Table2[[#This Row],[Current Month High]]/Table2[[#This Row],[Close Price]])-1</f>
        <v>2.2770482380509716E-3</v>
      </c>
      <c r="AI657">
        <v>22.827961268072599</v>
      </c>
      <c r="AJ657">
        <v>4.2882833033614602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0.02</v>
      </c>
      <c r="AM657" t="s">
        <v>3217</v>
      </c>
      <c r="AN657">
        <v>1.18</v>
      </c>
      <c r="AO657" t="s">
        <v>3217</v>
      </c>
      <c r="AP657">
        <v>-3.2790961715031E-2</v>
      </c>
      <c r="AQ657">
        <f>(Table2[[#This Row],[Sharpe Ratio]]-AVERAGE(Table2[Sharpe Ratio]))/_xlfn.STDEV.P(Table2[Sharpe Ratio])</f>
        <v>-1.0752091742783279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623</v>
      </c>
      <c r="AT657">
        <f>_xlfn.RANK.AVG(Table2[[#This Row],[6M Return vs Nifty Z-Score]],Table2[6M Return vs Nifty Z-Score])</f>
        <v>515</v>
      </c>
      <c r="AU657">
        <f>_xlfn.RANK.AVG(Table2[[#This Row],[Sharpe Ratio Z-Score]],Table2[Sharpe Ratio Z-Score])</f>
        <v>634</v>
      </c>
      <c r="AV657">
        <f>(Table2[[#This Row],[Rank 1Y]]+Table2[[#This Row],[Rank 6M]]+Table2[[#This Row],[Rank Sharpe]])/3</f>
        <v>590.66666666666663</v>
      </c>
    </row>
    <row r="658" spans="1:48" x14ac:dyDescent="0.3">
      <c r="A658" t="s">
        <v>499</v>
      </c>
      <c r="B658" t="s">
        <v>500</v>
      </c>
      <c r="C658" t="s">
        <v>3170</v>
      </c>
      <c r="D658" t="s">
        <v>243</v>
      </c>
      <c r="E658">
        <v>44211.172073479996</v>
      </c>
      <c r="F658">
        <v>6712.95</v>
      </c>
      <c r="G658">
        <v>-40.7799419918898</v>
      </c>
      <c r="H658">
        <f>(Table2[[#This Row],[1Y Return vs Nifty]]-AVERAGE(Table2[1Y Return vs Nifty]))/_xlfn.STDEV.P(Table2[1Y Return vs Nifty])</f>
        <v>-1.1200434348609762</v>
      </c>
      <c r="I658">
        <v>-6.7005573657251096</v>
      </c>
      <c r="J658">
        <f>(Table2[[#This Row],[1M Return vs Nifty]]-AVERAGE(Table2[1M Return vs Nifty]))/_xlfn.STDEV.P(Table2[1M Return vs Nifty])</f>
        <v>-0.62583689579594415</v>
      </c>
      <c r="K658">
        <v>-8.5066168780322204</v>
      </c>
      <c r="L658">
        <f>(Table2[[#This Row],[6M Return vs Nifty]]-AVERAGE(Table2[6M Return vs Nifty]))/_xlfn.STDEV.P(Table2[6M Return vs Nifty])</f>
        <v>-0.51548710199788483</v>
      </c>
      <c r="M658">
        <v>-2.6747055523652099</v>
      </c>
      <c r="N658">
        <f>(Table2[[#This Row],[1W Return vs Nifty]]-AVERAGE(Table2[1W Return vs Nifty]))/_xlfn.STDEV.P(Table2[1W Return vs Nifty])</f>
        <v>-0.92221426688478336</v>
      </c>
      <c r="O658">
        <v>6806.89</v>
      </c>
      <c r="P658">
        <v>7024.7746114112497</v>
      </c>
      <c r="Q658">
        <v>7303.5156702740296</v>
      </c>
      <c r="R658">
        <v>70.044777798683498</v>
      </c>
      <c r="S658" s="1">
        <f>(Table2[[#This Row],[Close Price]]-Table2[[#This Row],[20D EMA]])/Table2[[#This Row],[20D EMA]]</f>
        <v>-1.380072250322842E-2</v>
      </c>
      <c r="T658" s="1">
        <f>(Table2[[#This Row],[Close Price]]-Table2[[#This Row],[50D EMA]])/Table2[[#This Row],[50D EMA]]</f>
        <v>-4.4389269216511637E-2</v>
      </c>
      <c r="U658" s="1">
        <f>(Table2[[#This Row],[Close Price]]-Table2[[#This Row],[200D EMA]])/Table2[[#This Row],[200D EMA]]</f>
        <v>-8.0860464594836923E-2</v>
      </c>
      <c r="V658">
        <v>0.68988280314692096</v>
      </c>
      <c r="W658">
        <v>6740</v>
      </c>
      <c r="X658">
        <v>7178</v>
      </c>
      <c r="Y658">
        <v>6613</v>
      </c>
      <c r="Z658">
        <v>7178</v>
      </c>
      <c r="AA658">
        <v>6613</v>
      </c>
      <c r="AB658">
        <v>7178</v>
      </c>
      <c r="AC658" s="1">
        <f>(Table2[[#This Row],[Close Price]]/Table2[[#This Row],[Day Low]])-1</f>
        <v>-4.0133531157270363E-3</v>
      </c>
      <c r="AD658" s="1">
        <f>(Table2[[#This Row],[Day High]]/Table2[[#This Row],[Close Price]])-1</f>
        <v>6.9276547568505764E-2</v>
      </c>
      <c r="AE658" s="1">
        <f>(Table2[[#This Row],[Close Price]]/Table2[[#This Row],[Current Week Low]])-1</f>
        <v>1.5114169060940652E-2</v>
      </c>
      <c r="AF658" s="1">
        <f>(Table2[[#This Row],[Current Week High]]/Table2[[#This Row],[Close Price]])-1</f>
        <v>6.9276547568505764E-2</v>
      </c>
      <c r="AG658" s="1">
        <f>(Table2[[#This Row],[Close Price]]/Table2[[#This Row],[Current Month Low]])-1</f>
        <v>1.5114169060940652E-2</v>
      </c>
      <c r="AH658" s="1">
        <f>(Table2[[#This Row],[Current Month High]]/Table2[[#This Row],[Close Price]])-1</f>
        <v>6.9276547568505764E-2</v>
      </c>
      <c r="AI658">
        <v>37.048540507526504</v>
      </c>
      <c r="AJ658">
        <v>6.7920776328348698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-0.1</v>
      </c>
      <c r="AM658" t="s">
        <v>3218</v>
      </c>
      <c r="AN658">
        <v>10.62</v>
      </c>
      <c r="AO658" t="s">
        <v>3217</v>
      </c>
      <c r="AP658">
        <v>-4.689051490187E-3</v>
      </c>
      <c r="AQ658">
        <f>(Table2[[#This Row],[Sharpe Ratio]]-AVERAGE(Table2[Sharpe Ratio]))/_xlfn.STDEV.P(Table2[Sharpe Ratio])</f>
        <v>-0.74811928949258566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688</v>
      </c>
      <c r="AT658">
        <f>_xlfn.RANK.AVG(Table2[[#This Row],[6M Return vs Nifty Z-Score]],Table2[6M Return vs Nifty Z-Score])</f>
        <v>509</v>
      </c>
      <c r="AU658">
        <f>_xlfn.RANK.AVG(Table2[[#This Row],[Sharpe Ratio Z-Score]],Table2[Sharpe Ratio Z-Score])</f>
        <v>575</v>
      </c>
      <c r="AV658">
        <f>(Table2[[#This Row],[Rank 1Y]]+Table2[[#This Row],[Rank 6M]]+Table2[[#This Row],[Rank Sharpe]])/3</f>
        <v>590.66666666666663</v>
      </c>
    </row>
    <row r="659" spans="1:48" x14ac:dyDescent="0.3">
      <c r="A659" t="s">
        <v>632</v>
      </c>
      <c r="B659" t="s">
        <v>633</v>
      </c>
      <c r="C659" t="s">
        <v>3175</v>
      </c>
      <c r="D659" t="s">
        <v>51</v>
      </c>
      <c r="E659">
        <v>29860.426035134999</v>
      </c>
      <c r="F659">
        <v>1812.45</v>
      </c>
      <c r="G659">
        <v>-20.414937717826799</v>
      </c>
      <c r="H659">
        <f>(Table2[[#This Row],[1Y Return vs Nifty]]-AVERAGE(Table2[1Y Return vs Nifty]))/_xlfn.STDEV.P(Table2[1Y Return vs Nifty])</f>
        <v>-0.722477360954763</v>
      </c>
      <c r="I659">
        <v>7.0277922009390403</v>
      </c>
      <c r="J659">
        <f>(Table2[[#This Row],[1M Return vs Nifty]]-AVERAGE(Table2[1M Return vs Nifty]))/_xlfn.STDEV.P(Table2[1M Return vs Nifty])</f>
        <v>0.82755713840146883</v>
      </c>
      <c r="K659">
        <v>-7.17745271987196</v>
      </c>
      <c r="L659">
        <f>(Table2[[#This Row],[6M Return vs Nifty]]-AVERAGE(Table2[6M Return vs Nifty]))/_xlfn.STDEV.P(Table2[6M Return vs Nifty])</f>
        <v>-0.47400123995242727</v>
      </c>
      <c r="M659">
        <v>-1.0827683907640999</v>
      </c>
      <c r="N659">
        <f>(Table2[[#This Row],[1W Return vs Nifty]]-AVERAGE(Table2[1W Return vs Nifty]))/_xlfn.STDEV.P(Table2[1W Return vs Nifty])</f>
        <v>-0.60820768935925784</v>
      </c>
      <c r="O659">
        <v>1752.24</v>
      </c>
      <c r="P659">
        <v>1759.9111415713801</v>
      </c>
      <c r="Q659">
        <v>1797.26138273223</v>
      </c>
      <c r="R659">
        <v>64.6115511156503</v>
      </c>
      <c r="S659" s="1">
        <f>(Table2[[#This Row],[Close Price]]-Table2[[#This Row],[20D EMA]])/Table2[[#This Row],[20D EMA]]</f>
        <v>3.4361731269689104E-2</v>
      </c>
      <c r="T659" s="1">
        <f>(Table2[[#This Row],[Close Price]]-Table2[[#This Row],[50D EMA]])/Table2[[#This Row],[50D EMA]]</f>
        <v>2.9853131324408425E-2</v>
      </c>
      <c r="U659" s="1">
        <f>(Table2[[#This Row],[Close Price]]-Table2[[#This Row],[200D EMA]])/Table2[[#This Row],[200D EMA]]</f>
        <v>8.4509784796466415E-3</v>
      </c>
      <c r="V659">
        <v>0.38223268112824899</v>
      </c>
      <c r="W659">
        <v>1777.55</v>
      </c>
      <c r="X659">
        <v>1845</v>
      </c>
      <c r="Y659">
        <v>1732.6</v>
      </c>
      <c r="Z659">
        <v>1845</v>
      </c>
      <c r="AA659">
        <v>1732.6</v>
      </c>
      <c r="AB659">
        <v>1845</v>
      </c>
      <c r="AC659" s="1">
        <f>(Table2[[#This Row],[Close Price]]/Table2[[#This Row],[Day Low]])-1</f>
        <v>1.9633765576214435E-2</v>
      </c>
      <c r="AD659" s="1">
        <f>(Table2[[#This Row],[Day High]]/Table2[[#This Row],[Close Price]])-1</f>
        <v>1.7959116113547946E-2</v>
      </c>
      <c r="AE659" s="1">
        <f>(Table2[[#This Row],[Close Price]]/Table2[[#This Row],[Current Week Low]])-1</f>
        <v>4.6086805956366161E-2</v>
      </c>
      <c r="AF659" s="1">
        <f>(Table2[[#This Row],[Current Week High]]/Table2[[#This Row],[Close Price]])-1</f>
        <v>1.7959116113547946E-2</v>
      </c>
      <c r="AG659" s="1">
        <f>(Table2[[#This Row],[Close Price]]/Table2[[#This Row],[Current Month Low]])-1</f>
        <v>4.6086805956366161E-2</v>
      </c>
      <c r="AH659" s="1">
        <f>(Table2[[#This Row],[Current Month High]]/Table2[[#This Row],[Close Price]])-1</f>
        <v>1.7959116113547946E-2</v>
      </c>
      <c r="AI659">
        <v>22.5385527876631</v>
      </c>
      <c r="AJ659">
        <v>14.2996783754808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0</v>
      </c>
      <c r="AM659" t="s">
        <v>3216</v>
      </c>
      <c r="AN659">
        <v>6.4</v>
      </c>
      <c r="AO659" t="s">
        <v>3217</v>
      </c>
      <c r="AP659">
        <v>-0.10122864231141999</v>
      </c>
      <c r="AQ659">
        <f>(Table2[[#This Row],[Sharpe Ratio]]-AVERAGE(Table2[Sharpe Ratio]))/_xlfn.STDEV.P(Table2[Sharpe Ratio])</f>
        <v>-1.871783958062464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573</v>
      </c>
      <c r="AT659">
        <f>_xlfn.RANK.AVG(Table2[[#This Row],[6M Return vs Nifty Z-Score]],Table2[6M Return vs Nifty Z-Score])</f>
        <v>489</v>
      </c>
      <c r="AU659">
        <f>_xlfn.RANK.AVG(Table2[[#This Row],[Sharpe Ratio Z-Score]],Table2[Sharpe Ratio Z-Score])</f>
        <v>714</v>
      </c>
      <c r="AV659">
        <f>(Table2[[#This Row],[Rank 1Y]]+Table2[[#This Row],[Rank 6M]]+Table2[[#This Row],[Rank Sharpe]])/3</f>
        <v>592</v>
      </c>
    </row>
    <row r="660" spans="1:48" x14ac:dyDescent="0.3">
      <c r="A660" t="s">
        <v>447</v>
      </c>
      <c r="B660" t="s">
        <v>448</v>
      </c>
      <c r="C660" t="s">
        <v>3173</v>
      </c>
      <c r="D660" t="s">
        <v>199</v>
      </c>
      <c r="E660">
        <v>51670.35035008</v>
      </c>
      <c r="F660">
        <v>15917.8</v>
      </c>
      <c r="G660">
        <v>-29.680110049429199</v>
      </c>
      <c r="H660">
        <f>(Table2[[#This Row],[1Y Return vs Nifty]]-AVERAGE(Table2[1Y Return vs Nifty]))/_xlfn.STDEV.P(Table2[1Y Return vs Nifty])</f>
        <v>-0.90335226470477081</v>
      </c>
      <c r="I660">
        <v>-2.9585915800936302</v>
      </c>
      <c r="J660">
        <f>(Table2[[#This Row],[1M Return vs Nifty]]-AVERAGE(Table2[1M Return vs Nifty]))/_xlfn.STDEV.P(Table2[1M Return vs Nifty])</f>
        <v>-0.22968215610212231</v>
      </c>
      <c r="K660">
        <v>-5.7376741201665897</v>
      </c>
      <c r="L660">
        <f>(Table2[[#This Row],[6M Return vs Nifty]]-AVERAGE(Table2[6M Return vs Nifty]))/_xlfn.STDEV.P(Table2[6M Return vs Nifty])</f>
        <v>-0.42906288076129934</v>
      </c>
      <c r="M660">
        <v>-1.55947391239044</v>
      </c>
      <c r="N660">
        <f>(Table2[[#This Row],[1W Return vs Nifty]]-AVERAGE(Table2[1W Return vs Nifty]))/_xlfn.STDEV.P(Table2[1W Return vs Nifty])</f>
        <v>-0.70223694688526239</v>
      </c>
      <c r="O660">
        <v>15902.32</v>
      </c>
      <c r="P660">
        <v>16106.145412009701</v>
      </c>
      <c r="Q660">
        <v>16345.1630704905</v>
      </c>
      <c r="R660">
        <v>55.890439926031597</v>
      </c>
      <c r="S660" s="1">
        <f>(Table2[[#This Row],[Close Price]]-Table2[[#This Row],[20D EMA]])/Table2[[#This Row],[20D EMA]]</f>
        <v>9.7344286871346849E-4</v>
      </c>
      <c r="T660" s="1">
        <f>(Table2[[#This Row],[Close Price]]-Table2[[#This Row],[50D EMA]])/Table2[[#This Row],[50D EMA]]</f>
        <v>-1.1694009161823393E-2</v>
      </c>
      <c r="U660" s="1">
        <f>(Table2[[#This Row],[Close Price]]-Table2[[#This Row],[200D EMA]])/Table2[[#This Row],[200D EMA]]</f>
        <v>-2.6146149086885565E-2</v>
      </c>
      <c r="V660">
        <v>0.48098294640193801</v>
      </c>
      <c r="W660">
        <v>15775</v>
      </c>
      <c r="X660">
        <v>15946.8</v>
      </c>
      <c r="Y660">
        <v>15775</v>
      </c>
      <c r="Z660">
        <v>15999</v>
      </c>
      <c r="AA660">
        <v>15775</v>
      </c>
      <c r="AB660">
        <v>15999</v>
      </c>
      <c r="AC660" s="1">
        <f>(Table2[[#This Row],[Close Price]]/Table2[[#This Row],[Day Low]])-1</f>
        <v>9.0522979397780201E-3</v>
      </c>
      <c r="AD660" s="1">
        <f>(Table2[[#This Row],[Day High]]/Table2[[#This Row],[Close Price]])-1</f>
        <v>1.821859804746806E-3</v>
      </c>
      <c r="AE660" s="1">
        <f>(Table2[[#This Row],[Close Price]]/Table2[[#This Row],[Current Week Low]])-1</f>
        <v>9.0522979397780201E-3</v>
      </c>
      <c r="AF660" s="1">
        <f>(Table2[[#This Row],[Current Week High]]/Table2[[#This Row],[Close Price]])-1</f>
        <v>5.1012074532912344E-3</v>
      </c>
      <c r="AG660" s="1">
        <f>(Table2[[#This Row],[Close Price]]/Table2[[#This Row],[Current Month Low]])-1</f>
        <v>9.0522979397780201E-3</v>
      </c>
      <c r="AH660" s="1">
        <f>(Table2[[#This Row],[Current Month High]]/Table2[[#This Row],[Close Price]])-1</f>
        <v>5.1012074532912344E-3</v>
      </c>
      <c r="AI660">
        <v>11.4789732249431</v>
      </c>
      <c r="AJ660">
        <v>3.7301080454077402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0.09</v>
      </c>
      <c r="AM660" t="s">
        <v>3217</v>
      </c>
      <c r="AN660">
        <v>2.46</v>
      </c>
      <c r="AO660" t="s">
        <v>3217</v>
      </c>
      <c r="AP660">
        <v>-6.2284881370864999E-2</v>
      </c>
      <c r="AQ660">
        <f>(Table2[[#This Row],[Sharpe Ratio]]-AVERAGE(Table2[Sharpe Ratio]))/_xlfn.STDEV.P(Table2[Sharpe Ratio])</f>
        <v>-1.4185012389429548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630</v>
      </c>
      <c r="AT660">
        <f>_xlfn.RANK.AVG(Table2[[#This Row],[6M Return vs Nifty Z-Score]],Table2[6M Return vs Nifty Z-Score])</f>
        <v>466</v>
      </c>
      <c r="AU660">
        <f>_xlfn.RANK.AVG(Table2[[#This Row],[Sharpe Ratio Z-Score]],Table2[Sharpe Ratio Z-Score])</f>
        <v>682</v>
      </c>
      <c r="AV660">
        <f>(Table2[[#This Row],[Rank 1Y]]+Table2[[#This Row],[Rank 6M]]+Table2[[#This Row],[Rank Sharpe]])/3</f>
        <v>592.66666666666663</v>
      </c>
    </row>
    <row r="661" spans="1:48" x14ac:dyDescent="0.3">
      <c r="A661" t="s">
        <v>1301</v>
      </c>
      <c r="B661" t="s">
        <v>1302</v>
      </c>
      <c r="C661" t="s">
        <v>3172</v>
      </c>
      <c r="D661" t="s">
        <v>21</v>
      </c>
      <c r="E661">
        <v>9095.9060221050004</v>
      </c>
      <c r="F661">
        <v>1444.65</v>
      </c>
      <c r="G661">
        <v>-27.8404679439391</v>
      </c>
      <c r="H661">
        <f>(Table2[[#This Row],[1Y Return vs Nifty]]-AVERAGE(Table2[1Y Return vs Nifty]))/_xlfn.STDEV.P(Table2[1Y Return vs Nifty])</f>
        <v>-0.86743872992571125</v>
      </c>
      <c r="I661">
        <v>-6.0963526609448904</v>
      </c>
      <c r="J661">
        <f>(Table2[[#This Row],[1M Return vs Nifty]]-AVERAGE(Table2[1M Return vs Nifty]))/_xlfn.STDEV.P(Table2[1M Return vs Nifty])</f>
        <v>-0.56187090271736306</v>
      </c>
      <c r="K661">
        <v>-6.2144363592728</v>
      </c>
      <c r="L661">
        <f>(Table2[[#This Row],[6M Return vs Nifty]]-AVERAGE(Table2[6M Return vs Nifty]))/_xlfn.STDEV.P(Table2[6M Return vs Nifty])</f>
        <v>-0.4439435803036495</v>
      </c>
      <c r="M661">
        <v>1.4768984668828999</v>
      </c>
      <c r="N661">
        <f>(Table2[[#This Row],[1W Return vs Nifty]]-AVERAGE(Table2[1W Return vs Nifty]))/_xlfn.STDEV.P(Table2[1W Return vs Nifty])</f>
        <v>-0.10331826974996418</v>
      </c>
      <c r="O661">
        <v>1456.55</v>
      </c>
      <c r="P661">
        <v>1499.58676025214</v>
      </c>
      <c r="Q661">
        <v>1552.8338597724201</v>
      </c>
      <c r="R661">
        <v>48.258580938307297</v>
      </c>
      <c r="S661" s="1">
        <f>(Table2[[#This Row],[Close Price]]-Table2[[#This Row],[20D EMA]])/Table2[[#This Row],[20D EMA]]</f>
        <v>-8.1699907315230264E-3</v>
      </c>
      <c r="T661" s="1">
        <f>(Table2[[#This Row],[Close Price]]-Table2[[#This Row],[50D EMA]])/Table2[[#This Row],[50D EMA]]</f>
        <v>-3.6634599416510517E-2</v>
      </c>
      <c r="U661" s="1">
        <f>(Table2[[#This Row],[Close Price]]-Table2[[#This Row],[200D EMA]])/Table2[[#This Row],[200D EMA]]</f>
        <v>-6.9668663580194704E-2</v>
      </c>
      <c r="V661">
        <v>0.52337369107051801</v>
      </c>
      <c r="W661">
        <v>1436</v>
      </c>
      <c r="X661">
        <v>1464.9</v>
      </c>
      <c r="Y661">
        <v>1412</v>
      </c>
      <c r="Z661">
        <v>1469.7</v>
      </c>
      <c r="AA661">
        <v>1412</v>
      </c>
      <c r="AB661">
        <v>1469.7</v>
      </c>
      <c r="AC661" s="1">
        <f>(Table2[[#This Row],[Close Price]]/Table2[[#This Row],[Day Low]])-1</f>
        <v>6.0236768802228724E-3</v>
      </c>
      <c r="AD661" s="1">
        <f>(Table2[[#This Row],[Day High]]/Table2[[#This Row],[Close Price]])-1</f>
        <v>1.4017236008721845E-2</v>
      </c>
      <c r="AE661" s="1">
        <f>(Table2[[#This Row],[Close Price]]/Table2[[#This Row],[Current Week Low]])-1</f>
        <v>2.3123229461756489E-2</v>
      </c>
      <c r="AF661" s="1">
        <f>(Table2[[#This Row],[Current Week High]]/Table2[[#This Row],[Close Price]])-1</f>
        <v>1.7339840099678039E-2</v>
      </c>
      <c r="AG661" s="1">
        <f>(Table2[[#This Row],[Close Price]]/Table2[[#This Row],[Current Month Low]])-1</f>
        <v>2.3123229461756489E-2</v>
      </c>
      <c r="AH661" s="1">
        <f>(Table2[[#This Row],[Current Month High]]/Table2[[#This Row],[Close Price]])-1</f>
        <v>1.7339840099678039E-2</v>
      </c>
      <c r="AI661">
        <v>34.458173259959104</v>
      </c>
      <c r="AJ661">
        <v>8.2946026986506691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-0.14000000000000001</v>
      </c>
      <c r="AM661" t="s">
        <v>3218</v>
      </c>
      <c r="AN661">
        <v>1.41</v>
      </c>
      <c r="AO661" t="s">
        <v>3217</v>
      </c>
      <c r="AP661">
        <v>-6.6346514199073003E-2</v>
      </c>
      <c r="AQ661">
        <f>(Table2[[#This Row],[Sharpe Ratio]]-AVERAGE(Table2[Sharpe Ratio]))/_xlfn.STDEV.P(Table2[Sharpe Ratio])</f>
        <v>-1.4657762819272586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620</v>
      </c>
      <c r="AT661">
        <f>_xlfn.RANK.AVG(Table2[[#This Row],[6M Return vs Nifty Z-Score]],Table2[6M Return vs Nifty Z-Score])</f>
        <v>473</v>
      </c>
      <c r="AU661">
        <f>_xlfn.RANK.AVG(Table2[[#This Row],[Sharpe Ratio Z-Score]],Table2[Sharpe Ratio Z-Score])</f>
        <v>686</v>
      </c>
      <c r="AV661">
        <f>(Table2[[#This Row],[Rank 1Y]]+Table2[[#This Row],[Rank 6M]]+Table2[[#This Row],[Rank Sharpe]])/3</f>
        <v>593</v>
      </c>
    </row>
    <row r="662" spans="1:48" x14ac:dyDescent="0.3">
      <c r="A662" t="s">
        <v>605</v>
      </c>
      <c r="B662" t="s">
        <v>606</v>
      </c>
      <c r="C662" t="s">
        <v>3171</v>
      </c>
      <c r="D662" t="s">
        <v>37</v>
      </c>
      <c r="E662">
        <v>32546.351999999999</v>
      </c>
      <c r="F662">
        <v>197.49</v>
      </c>
      <c r="G662">
        <v>-39.028209567730698</v>
      </c>
      <c r="H662">
        <f>(Table2[[#This Row],[1Y Return vs Nifty]]-AVERAGE(Table2[1Y Return vs Nifty]))/_xlfn.STDEV.P(Table2[1Y Return vs Nifty])</f>
        <v>-1.0858460748685641</v>
      </c>
      <c r="I662">
        <v>-1.6217527625641599</v>
      </c>
      <c r="J662">
        <f>(Table2[[#This Row],[1M Return vs Nifty]]-AVERAGE(Table2[1M Return vs Nifty]))/_xlfn.STDEV.P(Table2[1M Return vs Nifty])</f>
        <v>-8.8153594883166278E-2</v>
      </c>
      <c r="K662">
        <v>-22.2546636740867</v>
      </c>
      <c r="L662">
        <f>(Table2[[#This Row],[6M Return vs Nifty]]-AVERAGE(Table2[6M Return vs Nifty]))/_xlfn.STDEV.P(Table2[6M Return vs Nifty])</f>
        <v>-0.94459103868923344</v>
      </c>
      <c r="M662">
        <v>2.9721467528377898</v>
      </c>
      <c r="N662">
        <f>(Table2[[#This Row],[1W Return vs Nifty]]-AVERAGE(Table2[1W Return vs Nifty]))/_xlfn.STDEV.P(Table2[1W Return vs Nifty])</f>
        <v>0.19161661094053997</v>
      </c>
      <c r="O662">
        <v>189.62</v>
      </c>
      <c r="P662">
        <v>203.23351806094701</v>
      </c>
      <c r="Q662">
        <v>220.43876598462799</v>
      </c>
      <c r="R662">
        <v>71.512237136378403</v>
      </c>
      <c r="S662" s="1">
        <f>(Table2[[#This Row],[Close Price]]-Table2[[#This Row],[20D EMA]])/Table2[[#This Row],[20D EMA]]</f>
        <v>4.1504060753085138E-2</v>
      </c>
      <c r="T662" s="1">
        <f>(Table2[[#This Row],[Close Price]]-Table2[[#This Row],[50D EMA]])/Table2[[#This Row],[50D EMA]]</f>
        <v>-2.8260683157709215E-2</v>
      </c>
      <c r="U662" s="1">
        <f>(Table2[[#This Row],[Close Price]]-Table2[[#This Row],[200D EMA]])/Table2[[#This Row],[200D EMA]]</f>
        <v>-0.10410494670537343</v>
      </c>
      <c r="V662">
        <v>1.1871879290252501</v>
      </c>
      <c r="W662">
        <v>196.4</v>
      </c>
      <c r="X662">
        <v>199.4</v>
      </c>
      <c r="Y662">
        <v>192.11</v>
      </c>
      <c r="Z662">
        <v>199.4</v>
      </c>
      <c r="AA662">
        <v>192.11</v>
      </c>
      <c r="AB662">
        <v>199.4</v>
      </c>
      <c r="AC662" s="1">
        <f>(Table2[[#This Row],[Close Price]]/Table2[[#This Row],[Day Low]])-1</f>
        <v>5.5498981670061287E-3</v>
      </c>
      <c r="AD662" s="1">
        <f>(Table2[[#This Row],[Day High]]/Table2[[#This Row],[Close Price]])-1</f>
        <v>9.6713757658615229E-3</v>
      </c>
      <c r="AE662" s="1">
        <f>(Table2[[#This Row],[Close Price]]/Table2[[#This Row],[Current Week Low]])-1</f>
        <v>2.8004788923012836E-2</v>
      </c>
      <c r="AF662" s="1">
        <f>(Table2[[#This Row],[Current Week High]]/Table2[[#This Row],[Close Price]])-1</f>
        <v>9.6713757658615229E-3</v>
      </c>
      <c r="AG662" s="1">
        <f>(Table2[[#This Row],[Close Price]]/Table2[[#This Row],[Current Month Low]])-1</f>
        <v>2.8004788923012836E-2</v>
      </c>
      <c r="AH662" s="1">
        <f>(Table2[[#This Row],[Current Month High]]/Table2[[#This Row],[Close Price]])-1</f>
        <v>9.6713757658615229E-3</v>
      </c>
      <c r="AI662">
        <v>64.413388019646504</v>
      </c>
      <c r="AJ662">
        <v>16.996445497630301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-0.2</v>
      </c>
      <c r="AM662" t="s">
        <v>3218</v>
      </c>
      <c r="AN662">
        <v>13.34</v>
      </c>
      <c r="AO662" t="s">
        <v>3217</v>
      </c>
      <c r="AP662">
        <v>2.8552307597057999E-2</v>
      </c>
      <c r="AQ662">
        <f>(Table2[[#This Row],[Sharpe Ratio]]-AVERAGE(Table2[Sharpe Ratio]))/_xlfn.STDEV.P(Table2[Sharpe Ratio])</f>
        <v>-0.36120921017861568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683</v>
      </c>
      <c r="AT662">
        <f>_xlfn.RANK.AVG(Table2[[#This Row],[6M Return vs Nifty Z-Score]],Table2[6M Return vs Nifty Z-Score])</f>
        <v>660</v>
      </c>
      <c r="AU662">
        <f>_xlfn.RANK.AVG(Table2[[#This Row],[Sharpe Ratio Z-Score]],Table2[Sharpe Ratio Z-Score])</f>
        <v>439</v>
      </c>
      <c r="AV662">
        <f>(Table2[[#This Row],[Rank 1Y]]+Table2[[#This Row],[Rank 6M]]+Table2[[#This Row],[Rank Sharpe]])/3</f>
        <v>594</v>
      </c>
    </row>
    <row r="663" spans="1:48" x14ac:dyDescent="0.3">
      <c r="A663" t="s">
        <v>583</v>
      </c>
      <c r="B663" t="s">
        <v>584</v>
      </c>
      <c r="C663" t="s">
        <v>3169</v>
      </c>
      <c r="D663" t="s">
        <v>192</v>
      </c>
      <c r="E663">
        <v>34268.060422499999</v>
      </c>
      <c r="F663">
        <v>497.8</v>
      </c>
      <c r="G663">
        <v>-8.00671528023463</v>
      </c>
      <c r="H663">
        <f>(Table2[[#This Row],[1Y Return vs Nifty]]-AVERAGE(Table2[1Y Return vs Nifty]))/_xlfn.STDEV.P(Table2[1Y Return vs Nifty])</f>
        <v>-0.48024376196891266</v>
      </c>
      <c r="I663">
        <v>-9.0525552944172105</v>
      </c>
      <c r="J663">
        <f>(Table2[[#This Row],[1M Return vs Nifty]]-AVERAGE(Table2[1M Return vs Nifty]))/_xlfn.STDEV.P(Table2[1M Return vs Nifty])</f>
        <v>-0.8748384047833353</v>
      </c>
      <c r="K663">
        <v>-17.711507850172701</v>
      </c>
      <c r="L663">
        <f>(Table2[[#This Row],[6M Return vs Nifty]]-AVERAGE(Table2[6M Return vs Nifty]))/_xlfn.STDEV.P(Table2[6M Return vs Nifty])</f>
        <v>-0.80279009212835883</v>
      </c>
      <c r="M663">
        <v>2.0260106822064299</v>
      </c>
      <c r="N663">
        <f>(Table2[[#This Row],[1W Return vs Nifty]]-AVERAGE(Table2[1W Return vs Nifty]))/_xlfn.STDEV.P(Table2[1W Return vs Nifty])</f>
        <v>4.993070402295764E-3</v>
      </c>
      <c r="O663">
        <v>491.64</v>
      </c>
      <c r="P663">
        <v>532.54328445565204</v>
      </c>
      <c r="Q663">
        <v>560.84317547838305</v>
      </c>
      <c r="R663">
        <v>63.587045745805597</v>
      </c>
      <c r="S663" s="1">
        <f>(Table2[[#This Row],[Close Price]]-Table2[[#This Row],[20D EMA]])/Table2[[#This Row],[20D EMA]]</f>
        <v>1.2529493125050901E-2</v>
      </c>
      <c r="T663" s="1">
        <f>(Table2[[#This Row],[Close Price]]-Table2[[#This Row],[50D EMA]])/Table2[[#This Row],[50D EMA]]</f>
        <v>-6.5240301529978839E-2</v>
      </c>
      <c r="U663" s="1">
        <f>(Table2[[#This Row],[Close Price]]-Table2[[#This Row],[200D EMA]])/Table2[[#This Row],[200D EMA]]</f>
        <v>-0.11240784988532494</v>
      </c>
      <c r="V663">
        <v>0.57925257537112496</v>
      </c>
      <c r="W663">
        <v>482.8</v>
      </c>
      <c r="X663">
        <v>499.8</v>
      </c>
      <c r="Y663">
        <v>475.1</v>
      </c>
      <c r="Z663">
        <v>499.8</v>
      </c>
      <c r="AA663">
        <v>475.1</v>
      </c>
      <c r="AB663">
        <v>499.8</v>
      </c>
      <c r="AC663" s="1">
        <f>(Table2[[#This Row],[Close Price]]/Table2[[#This Row],[Day Low]])-1</f>
        <v>3.1068765534382869E-2</v>
      </c>
      <c r="AD663" s="1">
        <f>(Table2[[#This Row],[Day High]]/Table2[[#This Row],[Close Price]])-1</f>
        <v>4.0176777822418241E-3</v>
      </c>
      <c r="AE663" s="1">
        <f>(Table2[[#This Row],[Close Price]]/Table2[[#This Row],[Current Week Low]])-1</f>
        <v>4.7779414860029457E-2</v>
      </c>
      <c r="AF663" s="1">
        <f>(Table2[[#This Row],[Current Week High]]/Table2[[#This Row],[Close Price]])-1</f>
        <v>4.0176777822418241E-3</v>
      </c>
      <c r="AG663" s="1">
        <f>(Table2[[#This Row],[Close Price]]/Table2[[#This Row],[Current Month Low]])-1</f>
        <v>4.7779414860029457E-2</v>
      </c>
      <c r="AH663" s="1">
        <f>(Table2[[#This Row],[Current Month High]]/Table2[[#This Row],[Close Price]])-1</f>
        <v>4.0176777822418241E-3</v>
      </c>
      <c r="AI663">
        <v>38.599839292888703</v>
      </c>
      <c r="AJ663">
        <v>15.431884057971001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-0.13</v>
      </c>
      <c r="AM663" t="s">
        <v>3218</v>
      </c>
      <c r="AN663">
        <v>1.24</v>
      </c>
      <c r="AO663" t="s">
        <v>3217</v>
      </c>
      <c r="AP663">
        <v>-7.5932573515919005E-2</v>
      </c>
      <c r="AQ663">
        <f>(Table2[[#This Row],[Sharpe Ratio]]-AVERAGE(Table2[Sharpe Ratio]))/_xlfn.STDEV.P(Table2[Sharpe Ratio])</f>
        <v>-1.5773524350218071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479</v>
      </c>
      <c r="AT663">
        <f>_xlfn.RANK.AVG(Table2[[#This Row],[6M Return vs Nifty Z-Score]],Table2[6M Return vs Nifty Z-Score])</f>
        <v>610</v>
      </c>
      <c r="AU663">
        <f>_xlfn.RANK.AVG(Table2[[#This Row],[Sharpe Ratio Z-Score]],Table2[Sharpe Ratio Z-Score])</f>
        <v>694</v>
      </c>
      <c r="AV663">
        <f>(Table2[[#This Row],[Rank 1Y]]+Table2[[#This Row],[Rank 6M]]+Table2[[#This Row],[Rank Sharpe]])/3</f>
        <v>594.33333333333337</v>
      </c>
    </row>
    <row r="664" spans="1:48" x14ac:dyDescent="0.3">
      <c r="A664" t="s">
        <v>1181</v>
      </c>
      <c r="B664" t="s">
        <v>1182</v>
      </c>
      <c r="C664" t="s">
        <v>3170</v>
      </c>
      <c r="D664" t="s">
        <v>243</v>
      </c>
      <c r="E664">
        <v>10516.987787120001</v>
      </c>
      <c r="F664">
        <v>759.8</v>
      </c>
      <c r="G664">
        <v>-19.920195779234401</v>
      </c>
      <c r="H664">
        <f>(Table2[[#This Row],[1Y Return vs Nifty]]-AVERAGE(Table2[1Y Return vs Nifty]))/_xlfn.STDEV.P(Table2[1Y Return vs Nifty])</f>
        <v>-0.71281899764307743</v>
      </c>
      <c r="I664">
        <v>2.20422433659256</v>
      </c>
      <c r="J664">
        <f>(Table2[[#This Row],[1M Return vs Nifty]]-AVERAGE(Table2[1M Return vs Nifty]))/_xlfn.STDEV.P(Table2[1M Return vs Nifty])</f>
        <v>0.31689526141875574</v>
      </c>
      <c r="K664">
        <v>-21.284565669692501</v>
      </c>
      <c r="L664">
        <f>(Table2[[#This Row],[6M Return vs Nifty]]-AVERAGE(Table2[6M Return vs Nifty]))/_xlfn.STDEV.P(Table2[6M Return vs Nifty])</f>
        <v>-0.91431234682578721</v>
      </c>
      <c r="M664">
        <v>3.9164839883665299</v>
      </c>
      <c r="N664">
        <f>(Table2[[#This Row],[1W Return vs Nifty]]-AVERAGE(Table2[1W Return vs Nifty]))/_xlfn.STDEV.P(Table2[1W Return vs Nifty])</f>
        <v>0.37788533467587826</v>
      </c>
      <c r="O664">
        <v>744.33</v>
      </c>
      <c r="P664">
        <v>803.23057293071895</v>
      </c>
      <c r="Q664">
        <v>885.394151555544</v>
      </c>
      <c r="R664">
        <v>65.472324320982807</v>
      </c>
      <c r="S664" s="1">
        <f>(Table2[[#This Row],[Close Price]]-Table2[[#This Row],[20D EMA]])/Table2[[#This Row],[20D EMA]]</f>
        <v>2.0783792135208728E-2</v>
      </c>
      <c r="T664" s="1">
        <f>(Table2[[#This Row],[Close Price]]-Table2[[#This Row],[50D EMA]])/Table2[[#This Row],[50D EMA]]</f>
        <v>-5.4069870339042751E-2</v>
      </c>
      <c r="U664" s="1">
        <f>(Table2[[#This Row],[Close Price]]-Table2[[#This Row],[200D EMA]])/Table2[[#This Row],[200D EMA]]</f>
        <v>-0.14185111945328346</v>
      </c>
      <c r="V664">
        <v>1.19614866641428</v>
      </c>
      <c r="W664">
        <v>758</v>
      </c>
      <c r="X664">
        <v>799.95</v>
      </c>
      <c r="Y664">
        <v>717.1</v>
      </c>
      <c r="Z664">
        <v>799.95</v>
      </c>
      <c r="AA664">
        <v>717.1</v>
      </c>
      <c r="AB664">
        <v>799.95</v>
      </c>
      <c r="AC664" s="1">
        <f>(Table2[[#This Row],[Close Price]]/Table2[[#This Row],[Day Low]])-1</f>
        <v>2.3746701846965035E-3</v>
      </c>
      <c r="AD664" s="1">
        <f>(Table2[[#This Row],[Day High]]/Table2[[#This Row],[Close Price]])-1</f>
        <v>5.284285338246919E-2</v>
      </c>
      <c r="AE664" s="1">
        <f>(Table2[[#This Row],[Close Price]]/Table2[[#This Row],[Current Week Low]])-1</f>
        <v>5.9545391158834171E-2</v>
      </c>
      <c r="AF664" s="1">
        <f>(Table2[[#This Row],[Current Week High]]/Table2[[#This Row],[Close Price]])-1</f>
        <v>5.284285338246919E-2</v>
      </c>
      <c r="AG664" s="1">
        <f>(Table2[[#This Row],[Close Price]]/Table2[[#This Row],[Current Month Low]])-1</f>
        <v>5.9545391158834171E-2</v>
      </c>
      <c r="AH664" s="1">
        <f>(Table2[[#This Row],[Current Month High]]/Table2[[#This Row],[Close Price]])-1</f>
        <v>5.284285338246919E-2</v>
      </c>
      <c r="AI664">
        <v>57.8046854435377</v>
      </c>
      <c r="AJ664">
        <v>9.6392496392496199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-0.25</v>
      </c>
      <c r="AM664" t="s">
        <v>3218</v>
      </c>
      <c r="AN664">
        <v>5.96</v>
      </c>
      <c r="AO664" t="s">
        <v>3217</v>
      </c>
      <c r="AP664">
        <v>-1.9063863419499999E-3</v>
      </c>
      <c r="AQ664">
        <f>(Table2[[#This Row],[Sharpe Ratio]]-AVERAGE(Table2[Sharpe Ratio]))/_xlfn.STDEV.P(Table2[Sharpe Ratio])</f>
        <v>-0.71573068617516855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569</v>
      </c>
      <c r="AT664">
        <f>_xlfn.RANK.AVG(Table2[[#This Row],[6M Return vs Nifty Z-Score]],Table2[6M Return vs Nifty Z-Score])</f>
        <v>653</v>
      </c>
      <c r="AU664">
        <f>_xlfn.RANK.AVG(Table2[[#This Row],[Sharpe Ratio Z-Score]],Table2[Sharpe Ratio Z-Score])</f>
        <v>566</v>
      </c>
      <c r="AV664">
        <f>(Table2[[#This Row],[Rank 1Y]]+Table2[[#This Row],[Rank 6M]]+Table2[[#This Row],[Rank Sharpe]])/3</f>
        <v>596</v>
      </c>
    </row>
    <row r="665" spans="1:48" x14ac:dyDescent="0.3">
      <c r="A665" t="s">
        <v>842</v>
      </c>
      <c r="B665" t="s">
        <v>843</v>
      </c>
      <c r="C665" t="s">
        <v>3171</v>
      </c>
      <c r="D665" t="s">
        <v>54</v>
      </c>
      <c r="E665">
        <v>18568.076063600001</v>
      </c>
      <c r="F665">
        <v>632.79999999999995</v>
      </c>
      <c r="G665">
        <v>-35.512607937097002</v>
      </c>
      <c r="H665">
        <f>(Table2[[#This Row],[1Y Return vs Nifty]]-AVERAGE(Table2[1Y Return vs Nifty]))/_xlfn.STDEV.P(Table2[1Y Return vs Nifty])</f>
        <v>-1.0172144203449547</v>
      </c>
      <c r="I665">
        <v>-10.706813542091499</v>
      </c>
      <c r="J665">
        <f>(Table2[[#This Row],[1M Return vs Nifty]]-AVERAGE(Table2[1M Return vs Nifty]))/_xlfn.STDEV.P(Table2[1M Return vs Nifty])</f>
        <v>-1.0499715521814676</v>
      </c>
      <c r="K665">
        <v>-20.598066813857301</v>
      </c>
      <c r="L665">
        <f>(Table2[[#This Row],[6M Return vs Nifty]]-AVERAGE(Table2[6M Return vs Nifty]))/_xlfn.STDEV.P(Table2[6M Return vs Nifty])</f>
        <v>-0.89288534952624854</v>
      </c>
      <c r="M665">
        <v>-2.67984717123616</v>
      </c>
      <c r="N665">
        <f>(Table2[[#This Row],[1W Return vs Nifty]]-AVERAGE(Table2[1W Return vs Nifty]))/_xlfn.STDEV.P(Table2[1W Return vs Nifty])</f>
        <v>-0.92322844142857241</v>
      </c>
      <c r="O665">
        <v>667.83</v>
      </c>
      <c r="P665">
        <v>716.19872986656799</v>
      </c>
      <c r="Q665">
        <v>738.22925841520396</v>
      </c>
      <c r="R665">
        <v>34.073767135681202</v>
      </c>
      <c r="S665" s="1">
        <f>(Table2[[#This Row],[Close Price]]-Table2[[#This Row],[20D EMA]])/Table2[[#This Row],[20D EMA]]</f>
        <v>-5.2453468697123647E-2</v>
      </c>
      <c r="T665" s="1">
        <f>(Table2[[#This Row],[Close Price]]-Table2[[#This Row],[50D EMA]])/Table2[[#This Row],[50D EMA]]</f>
        <v>-0.1164463526514571</v>
      </c>
      <c r="U665" s="1">
        <f>(Table2[[#This Row],[Close Price]]-Table2[[#This Row],[200D EMA]])/Table2[[#This Row],[200D EMA]]</f>
        <v>-0.14281370890329462</v>
      </c>
      <c r="V665">
        <v>0.46614406404192998</v>
      </c>
      <c r="W665">
        <v>630.4</v>
      </c>
      <c r="X665">
        <v>644.79999999999995</v>
      </c>
      <c r="Y665">
        <v>630.4</v>
      </c>
      <c r="Z665">
        <v>661.65</v>
      </c>
      <c r="AA665">
        <v>630.4</v>
      </c>
      <c r="AB665">
        <v>661.65</v>
      </c>
      <c r="AC665" s="1">
        <f>(Table2[[#This Row],[Close Price]]/Table2[[#This Row],[Day Low]])-1</f>
        <v>3.8071065989846442E-3</v>
      </c>
      <c r="AD665" s="1">
        <f>(Table2[[#This Row],[Day High]]/Table2[[#This Row],[Close Price]])-1</f>
        <v>1.896333754740831E-2</v>
      </c>
      <c r="AE665" s="1">
        <f>(Table2[[#This Row],[Close Price]]/Table2[[#This Row],[Current Week Low]])-1</f>
        <v>3.8071065989846442E-3</v>
      </c>
      <c r="AF665" s="1">
        <f>(Table2[[#This Row],[Current Week High]]/Table2[[#This Row],[Close Price]])-1</f>
        <v>4.5591024020227522E-2</v>
      </c>
      <c r="AG665" s="1">
        <f>(Table2[[#This Row],[Close Price]]/Table2[[#This Row],[Current Month Low]])-1</f>
        <v>3.8071065989846442E-3</v>
      </c>
      <c r="AH665" s="1">
        <f>(Table2[[#This Row],[Current Month High]]/Table2[[#This Row],[Close Price]])-1</f>
        <v>4.5591024020227522E-2</v>
      </c>
      <c r="AI665">
        <v>49.1387484197218</v>
      </c>
      <c r="AJ665">
        <v>5.45787851012415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-0.16</v>
      </c>
      <c r="AM665" t="s">
        <v>3218</v>
      </c>
      <c r="AN665">
        <v>-1.55</v>
      </c>
      <c r="AO665" t="s">
        <v>3218</v>
      </c>
      <c r="AP665">
        <v>1.4863058589925E-2</v>
      </c>
      <c r="AQ665">
        <f>(Table2[[#This Row],[Sharpe Ratio]]-AVERAGE(Table2[Sharpe Ratio]))/_xlfn.STDEV.P(Table2[Sharpe Ratio])</f>
        <v>-0.52054410395348627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669</v>
      </c>
      <c r="AT665">
        <f>_xlfn.RANK.AVG(Table2[[#This Row],[6M Return vs Nifty Z-Score]],Table2[6M Return vs Nifty Z-Score])</f>
        <v>644</v>
      </c>
      <c r="AU665">
        <f>_xlfn.RANK.AVG(Table2[[#This Row],[Sharpe Ratio Z-Score]],Table2[Sharpe Ratio Z-Score])</f>
        <v>478</v>
      </c>
      <c r="AV665">
        <f>(Table2[[#This Row],[Rank 1Y]]+Table2[[#This Row],[Rank 6M]]+Table2[[#This Row],[Rank Sharpe]])/3</f>
        <v>597</v>
      </c>
    </row>
    <row r="666" spans="1:48" x14ac:dyDescent="0.3">
      <c r="A666" t="s">
        <v>846</v>
      </c>
      <c r="B666" t="s">
        <v>847</v>
      </c>
      <c r="C666" t="s">
        <v>3180</v>
      </c>
      <c r="D666" t="s">
        <v>590</v>
      </c>
      <c r="E666">
        <v>18326.7419286</v>
      </c>
      <c r="F666">
        <v>1425.9</v>
      </c>
      <c r="G666">
        <v>-33.190855999227701</v>
      </c>
      <c r="H666">
        <f>(Table2[[#This Row],[1Y Return vs Nifty]]-AVERAGE(Table2[1Y Return vs Nifty]))/_xlfn.STDEV.P(Table2[1Y Return vs Nifty])</f>
        <v>-0.97188912651732484</v>
      </c>
      <c r="I666">
        <v>5.1336551683242204</v>
      </c>
      <c r="J666">
        <f>(Table2[[#This Row],[1M Return vs Nifty]]-AVERAGE(Table2[1M Return vs Nifty]))/_xlfn.STDEV.P(Table2[1M Return vs Nifty])</f>
        <v>0.62702848418948964</v>
      </c>
      <c r="K666">
        <v>-0.93101115698116499</v>
      </c>
      <c r="L666">
        <f>(Table2[[#This Row],[6M Return vs Nifty]]-AVERAGE(Table2[6M Return vs Nifty]))/_xlfn.STDEV.P(Table2[6M Return vs Nifty])</f>
        <v>-0.27903735128439233</v>
      </c>
      <c r="M666">
        <v>5.8045461101340496</v>
      </c>
      <c r="N666">
        <f>(Table2[[#This Row],[1W Return vs Nifty]]-AVERAGE(Table2[1W Return vs Nifty]))/_xlfn.STDEV.P(Table2[1W Return vs Nifty])</f>
        <v>0.75030199741369685</v>
      </c>
      <c r="O666">
        <v>1362.79</v>
      </c>
      <c r="P666">
        <v>1378.5464083090101</v>
      </c>
      <c r="Q666">
        <v>1437.11436653991</v>
      </c>
      <c r="R666">
        <v>75.565205668355006</v>
      </c>
      <c r="S666" s="1">
        <f>(Table2[[#This Row],[Close Price]]-Table2[[#This Row],[20D EMA]])/Table2[[#This Row],[20D EMA]]</f>
        <v>4.6309409373417862E-2</v>
      </c>
      <c r="T666" s="1">
        <f>(Table2[[#This Row],[Close Price]]-Table2[[#This Row],[50D EMA]])/Table2[[#This Row],[50D EMA]]</f>
        <v>3.4350379069991673E-2</v>
      </c>
      <c r="U666" s="1">
        <f>(Table2[[#This Row],[Close Price]]-Table2[[#This Row],[200D EMA]])/Table2[[#This Row],[200D EMA]]</f>
        <v>-7.8033918531552216E-3</v>
      </c>
      <c r="V666">
        <v>0.98299390797700903</v>
      </c>
      <c r="W666">
        <v>1411</v>
      </c>
      <c r="X666">
        <v>1436.85</v>
      </c>
      <c r="Y666">
        <v>1399.45</v>
      </c>
      <c r="Z666">
        <v>1441.95</v>
      </c>
      <c r="AA666">
        <v>1399.45</v>
      </c>
      <c r="AB666">
        <v>1441.95</v>
      </c>
      <c r="AC666" s="1">
        <f>(Table2[[#This Row],[Close Price]]/Table2[[#This Row],[Day Low]])-1</f>
        <v>1.0559886605244539E-2</v>
      </c>
      <c r="AD666" s="1">
        <f>(Table2[[#This Row],[Day High]]/Table2[[#This Row],[Close Price]])-1</f>
        <v>7.6793604039553376E-3</v>
      </c>
      <c r="AE666" s="1">
        <f>(Table2[[#This Row],[Close Price]]/Table2[[#This Row],[Current Week Low]])-1</f>
        <v>1.8900282253742517E-2</v>
      </c>
      <c r="AF666" s="1">
        <f>(Table2[[#This Row],[Current Week High]]/Table2[[#This Row],[Close Price]])-1</f>
        <v>1.1256048811276953E-2</v>
      </c>
      <c r="AG666" s="1">
        <f>(Table2[[#This Row],[Close Price]]/Table2[[#This Row],[Current Month Low]])-1</f>
        <v>1.8900282253742517E-2</v>
      </c>
      <c r="AH666" s="1">
        <f>(Table2[[#This Row],[Current Month High]]/Table2[[#This Row],[Close Price]])-1</f>
        <v>1.1256048811276953E-2</v>
      </c>
      <c r="AI666">
        <v>20.923627182831801</v>
      </c>
      <c r="AJ666">
        <v>12.3640661938534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0.08</v>
      </c>
      <c r="AM666" t="s">
        <v>3217</v>
      </c>
      <c r="AN666">
        <v>8.19</v>
      </c>
      <c r="AO666" t="s">
        <v>3217</v>
      </c>
      <c r="AP666">
        <v>-0.140470846349629</v>
      </c>
      <c r="AQ666">
        <f>(Table2[[#This Row],[Sharpe Ratio]]-AVERAGE(Table2[Sharpe Ratio]))/_xlfn.STDEV.P(Table2[Sharpe Ratio])</f>
        <v>-2.3285403811987364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655</v>
      </c>
      <c r="AT666">
        <f>_xlfn.RANK.AVG(Table2[[#This Row],[6M Return vs Nifty Z-Score]],Table2[6M Return vs Nifty Z-Score])</f>
        <v>402</v>
      </c>
      <c r="AU666">
        <f>_xlfn.RANK.AVG(Table2[[#This Row],[Sharpe Ratio Z-Score]],Table2[Sharpe Ratio Z-Score])</f>
        <v>734</v>
      </c>
      <c r="AV666">
        <f>(Table2[[#This Row],[Rank 1Y]]+Table2[[#This Row],[Rank 6M]]+Table2[[#This Row],[Rank Sharpe]])/3</f>
        <v>597</v>
      </c>
    </row>
    <row r="667" spans="1:48" x14ac:dyDescent="0.3">
      <c r="A667" t="s">
        <v>535</v>
      </c>
      <c r="B667" t="s">
        <v>536</v>
      </c>
      <c r="C667" t="s">
        <v>3170</v>
      </c>
      <c r="D667" t="s">
        <v>21</v>
      </c>
      <c r="E667">
        <v>38796.109866550003</v>
      </c>
      <c r="F667">
        <v>948.75</v>
      </c>
      <c r="G667">
        <v>-41.119641435793604</v>
      </c>
      <c r="H667">
        <f>(Table2[[#This Row],[1Y Return vs Nifty]]-AVERAGE(Table2[1Y Return vs Nifty]))/_xlfn.STDEV.P(Table2[1Y Return vs Nifty])</f>
        <v>-1.1266750550857245</v>
      </c>
      <c r="I667">
        <v>-8.03158297263351</v>
      </c>
      <c r="J667">
        <f>(Table2[[#This Row],[1M Return vs Nifty]]-AVERAGE(Table2[1M Return vs Nifty]))/_xlfn.STDEV.P(Table2[1M Return vs Nifty])</f>
        <v>-0.76675002355764665</v>
      </c>
      <c r="K667">
        <v>-13.5067869446457</v>
      </c>
      <c r="L667">
        <f>(Table2[[#This Row],[6M Return vs Nifty]]-AVERAGE(Table2[6M Return vs Nifty]))/_xlfn.STDEV.P(Table2[6M Return vs Nifty])</f>
        <v>-0.67155237378077148</v>
      </c>
      <c r="M667">
        <v>-1.14351472820439</v>
      </c>
      <c r="N667">
        <f>(Table2[[#This Row],[1W Return vs Nifty]]-AVERAGE(Table2[1W Return vs Nifty]))/_xlfn.STDEV.P(Table2[1W Return vs Nifty])</f>
        <v>-0.62018978888990228</v>
      </c>
      <c r="O667">
        <v>965.6</v>
      </c>
      <c r="P667">
        <v>1001.39405241242</v>
      </c>
      <c r="Q667">
        <v>1055.3502146947801</v>
      </c>
      <c r="R667">
        <v>50.653385648836498</v>
      </c>
      <c r="S667" s="1">
        <f>(Table2[[#This Row],[Close Price]]-Table2[[#This Row],[20D EMA]])/Table2[[#This Row],[20D EMA]]</f>
        <v>-1.7450289975145011E-2</v>
      </c>
      <c r="T667" s="1">
        <f>(Table2[[#This Row],[Close Price]]-Table2[[#This Row],[50D EMA]])/Table2[[#This Row],[50D EMA]]</f>
        <v>-5.257076600924207E-2</v>
      </c>
      <c r="U667" s="1">
        <f>(Table2[[#This Row],[Close Price]]-Table2[[#This Row],[200D EMA]])/Table2[[#This Row],[200D EMA]]</f>
        <v>-0.10100932677178652</v>
      </c>
      <c r="V667">
        <v>0.41303759398147599</v>
      </c>
      <c r="W667">
        <v>951</v>
      </c>
      <c r="X667">
        <v>973.85</v>
      </c>
      <c r="Y667">
        <v>936.4</v>
      </c>
      <c r="Z667">
        <v>973.85</v>
      </c>
      <c r="AA667">
        <v>936.4</v>
      </c>
      <c r="AB667">
        <v>973.85</v>
      </c>
      <c r="AC667" s="1">
        <f>(Table2[[#This Row],[Close Price]]/Table2[[#This Row],[Day Low]])-1</f>
        <v>-2.3659305993690705E-3</v>
      </c>
      <c r="AD667" s="1">
        <f>(Table2[[#This Row],[Day High]]/Table2[[#This Row],[Close Price]])-1</f>
        <v>2.6455862977602163E-2</v>
      </c>
      <c r="AE667" s="1">
        <f>(Table2[[#This Row],[Close Price]]/Table2[[#This Row],[Current Week Low]])-1</f>
        <v>1.3188808201623159E-2</v>
      </c>
      <c r="AF667" s="1">
        <f>(Table2[[#This Row],[Current Week High]]/Table2[[#This Row],[Close Price]])-1</f>
        <v>2.6455862977602163E-2</v>
      </c>
      <c r="AG667" s="1">
        <f>(Table2[[#This Row],[Close Price]]/Table2[[#This Row],[Current Month Low]])-1</f>
        <v>1.3188808201623159E-2</v>
      </c>
      <c r="AH667" s="1">
        <f>(Table2[[#This Row],[Current Month High]]/Table2[[#This Row],[Close Price]])-1</f>
        <v>2.6455862977602163E-2</v>
      </c>
      <c r="AI667">
        <v>35.420289855072397</v>
      </c>
      <c r="AJ667">
        <v>1.90655209452201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-0.13</v>
      </c>
      <c r="AM667" t="s">
        <v>3218</v>
      </c>
      <c r="AN667">
        <v>-0.54</v>
      </c>
      <c r="AO667" t="s">
        <v>3218</v>
      </c>
      <c r="AQ667">
        <f>(Table2[[#This Row],[Sharpe Ratio]]-AVERAGE(Table2[Sharpe Ratio]))/_xlfn.STDEV.P(Table2[Sharpe Ratio])</f>
        <v>-0.69354145832708192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689</v>
      </c>
      <c r="AT667">
        <f>_xlfn.RANK.AVG(Table2[[#This Row],[6M Return vs Nifty Z-Score]],Table2[6M Return vs Nifty Z-Score])</f>
        <v>565</v>
      </c>
      <c r="AU667">
        <f>_xlfn.RANK.AVG(Table2[[#This Row],[Sharpe Ratio Z-Score]],Table2[Sharpe Ratio Z-Score])</f>
        <v>538.5</v>
      </c>
      <c r="AV667">
        <f>(Table2[[#This Row],[Rank 1Y]]+Table2[[#This Row],[Rank 6M]]+Table2[[#This Row],[Rank Sharpe]])/3</f>
        <v>597.5</v>
      </c>
    </row>
    <row r="668" spans="1:48" x14ac:dyDescent="0.3">
      <c r="A668" t="s">
        <v>368</v>
      </c>
      <c r="B668" t="s">
        <v>369</v>
      </c>
      <c r="C668" t="s">
        <v>3171</v>
      </c>
      <c r="D668" t="s">
        <v>370</v>
      </c>
      <c r="E668">
        <v>67012.808999760004</v>
      </c>
      <c r="F668">
        <v>703.05</v>
      </c>
      <c r="G668">
        <v>-27.141380413826599</v>
      </c>
      <c r="H668">
        <f>(Table2[[#This Row],[1Y Return vs Nifty]]-AVERAGE(Table2[1Y Return vs Nifty]))/_xlfn.STDEV.P(Table2[1Y Return vs Nifty])</f>
        <v>-0.85379112735596374</v>
      </c>
      <c r="I668">
        <v>0.55141677491659302</v>
      </c>
      <c r="J668">
        <f>(Table2[[#This Row],[1M Return vs Nifty]]-AVERAGE(Table2[1M Return vs Nifty]))/_xlfn.STDEV.P(Table2[1M Return vs Nifty])</f>
        <v>0.14191569536448539</v>
      </c>
      <c r="K668">
        <v>-5.4340696288680999</v>
      </c>
      <c r="L668">
        <f>(Table2[[#This Row],[6M Return vs Nifty]]-AVERAGE(Table2[6M Return vs Nifty]))/_xlfn.STDEV.P(Table2[6M Return vs Nifty])</f>
        <v>-0.41958677958518575</v>
      </c>
      <c r="M668">
        <v>-2.7336571550851098E-5</v>
      </c>
      <c r="N668">
        <f>(Table2[[#This Row],[1W Return vs Nifty]]-AVERAGE(Table2[1W Return vs Nifty]))/_xlfn.STDEV.P(Table2[1W Return vs Nifty])</f>
        <v>-0.39463907561357775</v>
      </c>
      <c r="O668">
        <v>697.97</v>
      </c>
      <c r="P668">
        <v>710.94519637714495</v>
      </c>
      <c r="Q668">
        <v>731.42847727104402</v>
      </c>
      <c r="R668">
        <v>58.877489488921597</v>
      </c>
      <c r="S668" s="1">
        <f>(Table2[[#This Row],[Close Price]]-Table2[[#This Row],[20D EMA]])/Table2[[#This Row],[20D EMA]]</f>
        <v>7.2782497815091296E-3</v>
      </c>
      <c r="T668" s="1">
        <f>(Table2[[#This Row],[Close Price]]-Table2[[#This Row],[50D EMA]])/Table2[[#This Row],[50D EMA]]</f>
        <v>-1.1105210946466153E-2</v>
      </c>
      <c r="U668" s="1">
        <f>(Table2[[#This Row],[Close Price]]-Table2[[#This Row],[200D EMA]])/Table2[[#This Row],[200D EMA]]</f>
        <v>-3.8798704388601356E-2</v>
      </c>
      <c r="V668">
        <v>0.46032107341804401</v>
      </c>
      <c r="W668">
        <v>703.05</v>
      </c>
      <c r="X668">
        <v>710.2</v>
      </c>
      <c r="Y668">
        <v>696.9</v>
      </c>
      <c r="Z668">
        <v>711.65</v>
      </c>
      <c r="AA668">
        <v>696.9</v>
      </c>
      <c r="AB668">
        <v>711.65</v>
      </c>
      <c r="AC668" s="1">
        <f>(Table2[[#This Row],[Close Price]]/Table2[[#This Row],[Day Low]])-1</f>
        <v>0</v>
      </c>
      <c r="AD668" s="1">
        <f>(Table2[[#This Row],[Day High]]/Table2[[#This Row],[Close Price]])-1</f>
        <v>1.0169973686082301E-2</v>
      </c>
      <c r="AE668" s="1">
        <f>(Table2[[#This Row],[Close Price]]/Table2[[#This Row],[Current Week Low]])-1</f>
        <v>8.8247955230305042E-3</v>
      </c>
      <c r="AF668" s="1">
        <f>(Table2[[#This Row],[Current Week High]]/Table2[[#This Row],[Close Price]])-1</f>
        <v>1.2232415902140747E-2</v>
      </c>
      <c r="AG668" s="1">
        <f>(Table2[[#This Row],[Close Price]]/Table2[[#This Row],[Current Month Low]])-1</f>
        <v>8.8247955230305042E-3</v>
      </c>
      <c r="AH668" s="1">
        <f>(Table2[[#This Row],[Current Month High]]/Table2[[#This Row],[Close Price]])-1</f>
        <v>1.2232415902140747E-2</v>
      </c>
      <c r="AI668">
        <v>16.264846028020699</v>
      </c>
      <c r="AJ668">
        <v>8.5037425727293598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-0.13</v>
      </c>
      <c r="AM668" t="s">
        <v>3218</v>
      </c>
      <c r="AN668">
        <v>3.54</v>
      </c>
      <c r="AO668" t="s">
        <v>3217</v>
      </c>
      <c r="AP668">
        <v>-0.11465209635939499</v>
      </c>
      <c r="AQ668">
        <f>(Table2[[#This Row],[Sharpe Ratio]]-AVERAGE(Table2[Sharpe Ratio]))/_xlfn.STDEV.P(Table2[Sharpe Ratio])</f>
        <v>-2.0280251531573512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616</v>
      </c>
      <c r="AT668">
        <f>_xlfn.RANK.AVG(Table2[[#This Row],[6M Return vs Nifty Z-Score]],Table2[6M Return vs Nifty Z-Score])</f>
        <v>461</v>
      </c>
      <c r="AU668">
        <f>_xlfn.RANK.AVG(Table2[[#This Row],[Sharpe Ratio Z-Score]],Table2[Sharpe Ratio Z-Score])</f>
        <v>722</v>
      </c>
      <c r="AV668">
        <f>(Table2[[#This Row],[Rank 1Y]]+Table2[[#This Row],[Rank 6M]]+Table2[[#This Row],[Rank Sharpe]])/3</f>
        <v>599.66666666666663</v>
      </c>
    </row>
    <row r="669" spans="1:48" x14ac:dyDescent="0.3">
      <c r="A669" t="s">
        <v>1976</v>
      </c>
      <c r="B669" t="s">
        <v>1977</v>
      </c>
      <c r="C669" t="s">
        <v>3173</v>
      </c>
      <c r="D669" t="s">
        <v>231</v>
      </c>
      <c r="E669">
        <v>3644.3857320749999</v>
      </c>
      <c r="F669">
        <v>431.4</v>
      </c>
      <c r="G669">
        <v>-28.979691789374002</v>
      </c>
      <c r="H669">
        <f>(Table2[[#This Row],[1Y Return vs Nifty]]-AVERAGE(Table2[1Y Return vs Nifty]))/_xlfn.STDEV.P(Table2[1Y Return vs Nifty])</f>
        <v>-0.88967868359499325</v>
      </c>
      <c r="I669">
        <v>0.87718831257389895</v>
      </c>
      <c r="J669">
        <f>(Table2[[#This Row],[1M Return vs Nifty]]-AVERAGE(Table2[1M Return vs Nifty]))/_xlfn.STDEV.P(Table2[1M Return vs Nifty])</f>
        <v>0.17640450314456699</v>
      </c>
      <c r="K669">
        <v>-20.032041959809401</v>
      </c>
      <c r="L669">
        <f>(Table2[[#This Row],[6M Return vs Nifty]]-AVERAGE(Table2[6M Return vs Nifty]))/_xlfn.STDEV.P(Table2[6M Return vs Nifty])</f>
        <v>-0.87521858589501011</v>
      </c>
      <c r="M669">
        <v>6.5088858493925201</v>
      </c>
      <c r="N669">
        <f>(Table2[[#This Row],[1W Return vs Nifty]]-AVERAGE(Table2[1W Return vs Nifty]))/_xlfn.STDEV.P(Table2[1W Return vs Nifty])</f>
        <v>0.88923167144513382</v>
      </c>
      <c r="O669">
        <v>417.37</v>
      </c>
      <c r="P669">
        <v>431.35422428023401</v>
      </c>
      <c r="Q669">
        <v>473.81641262436801</v>
      </c>
      <c r="R669">
        <v>72.398606103607705</v>
      </c>
      <c r="S669" s="1">
        <f>(Table2[[#This Row],[Close Price]]-Table2[[#This Row],[20D EMA]])/Table2[[#This Row],[20D EMA]]</f>
        <v>3.3615257445432048E-2</v>
      </c>
      <c r="T669" s="1">
        <f>(Table2[[#This Row],[Close Price]]-Table2[[#This Row],[50D EMA]])/Table2[[#This Row],[50D EMA]]</f>
        <v>1.0612094930182388E-4</v>
      </c>
      <c r="U669" s="1">
        <f>(Table2[[#This Row],[Close Price]]-Table2[[#This Row],[200D EMA]])/Table2[[#This Row],[200D EMA]]</f>
        <v>-8.9520775334549038E-2</v>
      </c>
      <c r="V669">
        <v>0.77971310233483604</v>
      </c>
      <c r="W669">
        <v>430.85</v>
      </c>
      <c r="X669">
        <v>437.8</v>
      </c>
      <c r="Y669">
        <v>428.45</v>
      </c>
      <c r="Z669">
        <v>437.8</v>
      </c>
      <c r="AA669">
        <v>428.45</v>
      </c>
      <c r="AB669">
        <v>437.8</v>
      </c>
      <c r="AC669" s="1">
        <f>(Table2[[#This Row],[Close Price]]/Table2[[#This Row],[Day Low]])-1</f>
        <v>1.276546361842712E-3</v>
      </c>
      <c r="AD669" s="1">
        <f>(Table2[[#This Row],[Day High]]/Table2[[#This Row],[Close Price]])-1</f>
        <v>1.4835419564209529E-2</v>
      </c>
      <c r="AE669" s="1">
        <f>(Table2[[#This Row],[Close Price]]/Table2[[#This Row],[Current Week Low]])-1</f>
        <v>6.8852841638464835E-3</v>
      </c>
      <c r="AF669" s="1">
        <f>(Table2[[#This Row],[Current Week High]]/Table2[[#This Row],[Close Price]])-1</f>
        <v>1.4835419564209529E-2</v>
      </c>
      <c r="AG669" s="1">
        <f>(Table2[[#This Row],[Close Price]]/Table2[[#This Row],[Current Month Low]])-1</f>
        <v>6.8852841638464835E-3</v>
      </c>
      <c r="AH669" s="1">
        <f>(Table2[[#This Row],[Current Month High]]/Table2[[#This Row],[Close Price]])-1</f>
        <v>1.4835419564209529E-2</v>
      </c>
      <c r="AI669">
        <v>62.030598052851097</v>
      </c>
      <c r="AJ669">
        <v>12.8285602196939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-0.03</v>
      </c>
      <c r="AM669" t="s">
        <v>3218</v>
      </c>
      <c r="AN669">
        <v>8.2100000000000009</v>
      </c>
      <c r="AO669" t="s">
        <v>3217</v>
      </c>
      <c r="AQ669">
        <f>(Table2[[#This Row],[Sharpe Ratio]]-AVERAGE(Table2[Sharpe Ratio]))/_xlfn.STDEV.P(Table2[Sharpe Ratio])</f>
        <v>-0.69354145832708192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625</v>
      </c>
      <c r="AT669">
        <f>_xlfn.RANK.AVG(Table2[[#This Row],[6M Return vs Nifty Z-Score]],Table2[6M Return vs Nifty Z-Score])</f>
        <v>639</v>
      </c>
      <c r="AU669">
        <f>_xlfn.RANK.AVG(Table2[[#This Row],[Sharpe Ratio Z-Score]],Table2[Sharpe Ratio Z-Score])</f>
        <v>538.5</v>
      </c>
      <c r="AV669">
        <f>(Table2[[#This Row],[Rank 1Y]]+Table2[[#This Row],[Rank 6M]]+Table2[[#This Row],[Rank Sharpe]])/3</f>
        <v>600.83333333333337</v>
      </c>
    </row>
    <row r="670" spans="1:48" x14ac:dyDescent="0.3">
      <c r="A670" t="s">
        <v>1539</v>
      </c>
      <c r="B670" t="s">
        <v>1540</v>
      </c>
      <c r="C670" t="s">
        <v>3171</v>
      </c>
      <c r="D670" t="s">
        <v>24</v>
      </c>
      <c r="E670">
        <v>6716.6736192640001</v>
      </c>
      <c r="F670">
        <v>34.53</v>
      </c>
      <c r="G670">
        <v>-60.037250156194602</v>
      </c>
      <c r="H670">
        <f>(Table2[[#This Row],[1Y Return vs Nifty]]-AVERAGE(Table2[1Y Return vs Nifty]))/_xlfn.STDEV.P(Table2[1Y Return vs Nifty])</f>
        <v>-1.4959850402666539</v>
      </c>
      <c r="I670">
        <v>-12.0902325019057</v>
      </c>
      <c r="J670">
        <f>(Table2[[#This Row],[1M Return vs Nifty]]-AVERAGE(Table2[1M Return vs Nifty]))/_xlfn.STDEV.P(Table2[1M Return vs Nifty])</f>
        <v>-1.1964314637116864</v>
      </c>
      <c r="K670">
        <v>-35.791842182497199</v>
      </c>
      <c r="L670">
        <f>(Table2[[#This Row],[6M Return vs Nifty]]-AVERAGE(Table2[6M Return vs Nifty]))/_xlfn.STDEV.P(Table2[6M Return vs Nifty])</f>
        <v>-1.3671133559190185</v>
      </c>
      <c r="M670">
        <v>2.7952891253665899</v>
      </c>
      <c r="N670">
        <f>(Table2[[#This Row],[1W Return vs Nifty]]-AVERAGE(Table2[1W Return vs Nifty]))/_xlfn.STDEV.P(Table2[1W Return vs Nifty])</f>
        <v>0.15673178027570306</v>
      </c>
      <c r="O670">
        <v>35.15</v>
      </c>
      <c r="P670">
        <v>37.568498506418997</v>
      </c>
      <c r="Q670">
        <v>43.557024761611302</v>
      </c>
      <c r="R670">
        <v>49.925320487501502</v>
      </c>
      <c r="S670" s="1">
        <f>(Table2[[#This Row],[Close Price]]-Table2[[#This Row],[20D EMA]])/Table2[[#This Row],[20D EMA]]</f>
        <v>-1.7638691322901776E-2</v>
      </c>
      <c r="T670" s="1">
        <f>(Table2[[#This Row],[Close Price]]-Table2[[#This Row],[50D EMA]])/Table2[[#This Row],[50D EMA]]</f>
        <v>-8.0878891284405063E-2</v>
      </c>
      <c r="U670" s="1">
        <f>(Table2[[#This Row],[Close Price]]-Table2[[#This Row],[200D EMA]])/Table2[[#This Row],[200D EMA]]</f>
        <v>-0.20724612874769194</v>
      </c>
      <c r="V670">
        <v>1.6330271443575399</v>
      </c>
      <c r="W670">
        <v>34.6</v>
      </c>
      <c r="X670">
        <v>35.4</v>
      </c>
      <c r="Y670">
        <v>34.36</v>
      </c>
      <c r="Z670">
        <v>35.700000000000003</v>
      </c>
      <c r="AA670">
        <v>34.36</v>
      </c>
      <c r="AB670">
        <v>35.700000000000003</v>
      </c>
      <c r="AC670" s="1">
        <f>(Table2[[#This Row],[Close Price]]/Table2[[#This Row],[Day Low]])-1</f>
        <v>-2.0231213872832221E-3</v>
      </c>
      <c r="AD670" s="1">
        <f>(Table2[[#This Row],[Day High]]/Table2[[#This Row],[Close Price]])-1</f>
        <v>2.5195482189400487E-2</v>
      </c>
      <c r="AE670" s="1">
        <f>(Table2[[#This Row],[Close Price]]/Table2[[#This Row],[Current Week Low]])-1</f>
        <v>4.9476135040744662E-3</v>
      </c>
      <c r="AF670" s="1">
        <f>(Table2[[#This Row],[Current Week High]]/Table2[[#This Row],[Close Price]])-1</f>
        <v>3.3883579496090332E-2</v>
      </c>
      <c r="AG670" s="1">
        <f>(Table2[[#This Row],[Close Price]]/Table2[[#This Row],[Current Month Low]])-1</f>
        <v>4.9476135040744662E-3</v>
      </c>
      <c r="AH670" s="1">
        <f>(Table2[[#This Row],[Current Month High]]/Table2[[#This Row],[Close Price]])-1</f>
        <v>3.3883579496090332E-2</v>
      </c>
      <c r="AI670">
        <v>82.450043440486496</v>
      </c>
      <c r="AJ670">
        <v>7.8725398313027304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-0.19</v>
      </c>
      <c r="AM670" t="s">
        <v>3218</v>
      </c>
      <c r="AN670">
        <v>1.73</v>
      </c>
      <c r="AO670" t="s">
        <v>3217</v>
      </c>
      <c r="AP670">
        <v>5.8869542232069999E-2</v>
      </c>
      <c r="AQ670">
        <f>(Table2[[#This Row],[Sharpe Ratio]]-AVERAGE(Table2[Sharpe Ratio]))/_xlfn.STDEV.P(Table2[Sharpe Ratio])</f>
        <v>-8.3342381768346015E-3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728</v>
      </c>
      <c r="AT670">
        <f>_xlfn.RANK.AVG(Table2[[#This Row],[6M Return vs Nifty Z-Score]],Table2[6M Return vs Nifty Z-Score])</f>
        <v>718</v>
      </c>
      <c r="AU670">
        <f>_xlfn.RANK.AVG(Table2[[#This Row],[Sharpe Ratio Z-Score]],Table2[Sharpe Ratio Z-Score])</f>
        <v>360</v>
      </c>
      <c r="AV670">
        <f>(Table2[[#This Row],[Rank 1Y]]+Table2[[#This Row],[Rank 6M]]+Table2[[#This Row],[Rank Sharpe]])/3</f>
        <v>602</v>
      </c>
    </row>
    <row r="671" spans="1:48" x14ac:dyDescent="0.3">
      <c r="A671" t="s">
        <v>2156</v>
      </c>
      <c r="B671" t="s">
        <v>2157</v>
      </c>
      <c r="C671" t="s">
        <v>3173</v>
      </c>
      <c r="D671" t="s">
        <v>199</v>
      </c>
      <c r="E671">
        <v>2898.2556250409998</v>
      </c>
      <c r="F671">
        <v>211.47</v>
      </c>
      <c r="G671">
        <v>-27.036441388303199</v>
      </c>
      <c r="H671">
        <f>(Table2[[#This Row],[1Y Return vs Nifty]]-AVERAGE(Table2[1Y Return vs Nifty]))/_xlfn.STDEV.P(Table2[1Y Return vs Nifty])</f>
        <v>-0.85174250532694629</v>
      </c>
      <c r="I671">
        <v>-10.624365036038199</v>
      </c>
      <c r="J671">
        <f>(Table2[[#This Row],[1M Return vs Nifty]]-AVERAGE(Table2[1M Return vs Nifty]))/_xlfn.STDEV.P(Table2[1M Return vs Nifty])</f>
        <v>-1.0412428870025641</v>
      </c>
      <c r="K671">
        <v>-13.424941796913201</v>
      </c>
      <c r="L671">
        <f>(Table2[[#This Row],[6M Return vs Nifty]]-AVERAGE(Table2[6M Return vs Nifty]))/_xlfn.STDEV.P(Table2[6M Return vs Nifty])</f>
        <v>-0.66899782362451365</v>
      </c>
      <c r="M671">
        <v>-0.47098186895757299</v>
      </c>
      <c r="N671">
        <f>(Table2[[#This Row],[1W Return vs Nifty]]-AVERAGE(Table2[1W Return vs Nifty]))/_xlfn.STDEV.P(Table2[1W Return vs Nifty])</f>
        <v>-0.48753396144935668</v>
      </c>
      <c r="O671">
        <v>213.84</v>
      </c>
      <c r="P671">
        <v>225.68004013092499</v>
      </c>
      <c r="Q671">
        <v>237.751387250927</v>
      </c>
      <c r="R671">
        <v>49.380360596928703</v>
      </c>
      <c r="S671" s="1">
        <f>(Table2[[#This Row],[Close Price]]-Table2[[#This Row],[20D EMA]])/Table2[[#This Row],[20D EMA]]</f>
        <v>-1.1083052749719437E-2</v>
      </c>
      <c r="T671" s="1">
        <f>(Table2[[#This Row],[Close Price]]-Table2[[#This Row],[50D EMA]])/Table2[[#This Row],[50D EMA]]</f>
        <v>-6.296542717150018E-2</v>
      </c>
      <c r="U671" s="1">
        <f>(Table2[[#This Row],[Close Price]]-Table2[[#This Row],[200D EMA]])/Table2[[#This Row],[200D EMA]]</f>
        <v>-0.11054146751702928</v>
      </c>
      <c r="V671">
        <v>0.54271633748611503</v>
      </c>
      <c r="W671">
        <v>207.8</v>
      </c>
      <c r="X671">
        <v>213.76</v>
      </c>
      <c r="Y671">
        <v>207</v>
      </c>
      <c r="Z671">
        <v>213.76</v>
      </c>
      <c r="AA671">
        <v>207</v>
      </c>
      <c r="AB671">
        <v>213.76</v>
      </c>
      <c r="AC671" s="1">
        <f>(Table2[[#This Row],[Close Price]]/Table2[[#This Row],[Day Low]])-1</f>
        <v>1.7661212704523477E-2</v>
      </c>
      <c r="AD671" s="1">
        <f>(Table2[[#This Row],[Day High]]/Table2[[#This Row],[Close Price]])-1</f>
        <v>1.0828959190428922E-2</v>
      </c>
      <c r="AE671" s="1">
        <f>(Table2[[#This Row],[Close Price]]/Table2[[#This Row],[Current Week Low]])-1</f>
        <v>2.1594202898550741E-2</v>
      </c>
      <c r="AF671" s="1">
        <f>(Table2[[#This Row],[Current Week High]]/Table2[[#This Row],[Close Price]])-1</f>
        <v>1.0828959190428922E-2</v>
      </c>
      <c r="AG671" s="1">
        <f>(Table2[[#This Row],[Close Price]]/Table2[[#This Row],[Current Month Low]])-1</f>
        <v>2.1594202898550741E-2</v>
      </c>
      <c r="AH671" s="1">
        <f>(Table2[[#This Row],[Current Month High]]/Table2[[#This Row],[Close Price]])-1</f>
        <v>1.0828959190428922E-2</v>
      </c>
      <c r="AI671">
        <v>36.6387667281411</v>
      </c>
      <c r="AJ671">
        <v>5.8673341677096298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-0.09</v>
      </c>
      <c r="AM671" t="s">
        <v>3218</v>
      </c>
      <c r="AN671">
        <v>3.65</v>
      </c>
      <c r="AO671" t="s">
        <v>3217</v>
      </c>
      <c r="AP671">
        <v>-3.0431671553746001E-2</v>
      </c>
      <c r="AQ671">
        <f>(Table2[[#This Row],[Sharpe Ratio]]-AVERAGE(Table2[Sharpe Ratio]))/_xlfn.STDEV.P(Table2[Sharpe Ratio])</f>
        <v>-1.0477484094813281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615</v>
      </c>
      <c r="AT671">
        <f>_xlfn.RANK.AVG(Table2[[#This Row],[6M Return vs Nifty Z-Score]],Table2[6M Return vs Nifty Z-Score])</f>
        <v>564</v>
      </c>
      <c r="AU671">
        <f>_xlfn.RANK.AVG(Table2[[#This Row],[Sharpe Ratio Z-Score]],Table2[Sharpe Ratio Z-Score])</f>
        <v>631</v>
      </c>
      <c r="AV671">
        <f>(Table2[[#This Row],[Rank 1Y]]+Table2[[#This Row],[Rank 6M]]+Table2[[#This Row],[Rank Sharpe]])/3</f>
        <v>603.33333333333337</v>
      </c>
    </row>
    <row r="672" spans="1:48" x14ac:dyDescent="0.3">
      <c r="A672" t="s">
        <v>373</v>
      </c>
      <c r="B672" t="s">
        <v>374</v>
      </c>
      <c r="C672" t="s">
        <v>3183</v>
      </c>
      <c r="D672" t="s">
        <v>97</v>
      </c>
      <c r="E672">
        <v>66548</v>
      </c>
      <c r="F672">
        <v>831.85</v>
      </c>
      <c r="G672">
        <v>-5.2708957103561103</v>
      </c>
      <c r="H672">
        <f>(Table2[[#This Row],[1Y Return vs Nifty]]-AVERAGE(Table2[1Y Return vs Nifty]))/_xlfn.STDEV.P(Table2[1Y Return vs Nifty])</f>
        <v>-0.42683503046682059</v>
      </c>
      <c r="I672">
        <v>-1.83263862261665</v>
      </c>
      <c r="J672">
        <f>(Table2[[#This Row],[1M Return vs Nifty]]-AVERAGE(Table2[1M Return vs Nifty]))/_xlfn.STDEV.P(Table2[1M Return vs Nifty])</f>
        <v>-0.11047967635483409</v>
      </c>
      <c r="K672">
        <v>-26.2247571480268</v>
      </c>
      <c r="L672">
        <f>(Table2[[#This Row],[6M Return vs Nifty]]-AVERAGE(Table2[6M Return vs Nifty]))/_xlfn.STDEV.P(Table2[6M Return vs Nifty])</f>
        <v>-1.0685055673471688</v>
      </c>
      <c r="M672">
        <v>-0.790773222503103</v>
      </c>
      <c r="N672">
        <f>(Table2[[#This Row],[1W Return vs Nifty]]-AVERAGE(Table2[1W Return vs Nifty]))/_xlfn.STDEV.P(Table2[1W Return vs Nifty])</f>
        <v>-0.55061219774612857</v>
      </c>
      <c r="O672">
        <v>821.22</v>
      </c>
      <c r="P672">
        <v>848.80150217244</v>
      </c>
      <c r="Q672">
        <v>894.28496353454705</v>
      </c>
      <c r="R672">
        <v>63.957642143790899</v>
      </c>
      <c r="S672" s="1">
        <f>(Table2[[#This Row],[Close Price]]-Table2[[#This Row],[20D EMA]])/Table2[[#This Row],[20D EMA]]</f>
        <v>1.2944156255327433E-2</v>
      </c>
      <c r="T672" s="1">
        <f>(Table2[[#This Row],[Close Price]]-Table2[[#This Row],[50D EMA]])/Table2[[#This Row],[50D EMA]]</f>
        <v>-1.9971102936380238E-2</v>
      </c>
      <c r="U672" s="1">
        <f>(Table2[[#This Row],[Close Price]]-Table2[[#This Row],[200D EMA]])/Table2[[#This Row],[200D EMA]]</f>
        <v>-6.9815513041593377E-2</v>
      </c>
      <c r="V672">
        <v>0.70897766105896398</v>
      </c>
      <c r="W672">
        <v>816.5</v>
      </c>
      <c r="X672">
        <v>834.6</v>
      </c>
      <c r="Y672">
        <v>809.1</v>
      </c>
      <c r="Z672">
        <v>834.6</v>
      </c>
      <c r="AA672">
        <v>809.1</v>
      </c>
      <c r="AB672">
        <v>834.6</v>
      </c>
      <c r="AC672" s="1">
        <f>(Table2[[#This Row],[Close Price]]/Table2[[#This Row],[Day Low]])-1</f>
        <v>1.8799755052051559E-2</v>
      </c>
      <c r="AD672" s="1">
        <f>(Table2[[#This Row],[Day High]]/Table2[[#This Row],[Close Price]])-1</f>
        <v>3.3058844743643068E-3</v>
      </c>
      <c r="AE672" s="1">
        <f>(Table2[[#This Row],[Close Price]]/Table2[[#This Row],[Current Week Low]])-1</f>
        <v>2.8117661599307953E-2</v>
      </c>
      <c r="AF672" s="1">
        <f>(Table2[[#This Row],[Current Week High]]/Table2[[#This Row],[Close Price]])-1</f>
        <v>3.3058844743643068E-3</v>
      </c>
      <c r="AG672" s="1">
        <f>(Table2[[#This Row],[Close Price]]/Table2[[#This Row],[Current Month Low]])-1</f>
        <v>2.8117661599307953E-2</v>
      </c>
      <c r="AH672" s="1">
        <f>(Table2[[#This Row],[Current Month High]]/Table2[[#This Row],[Close Price]])-1</f>
        <v>3.3058844743643068E-3</v>
      </c>
      <c r="AI672">
        <v>36.9117028310392</v>
      </c>
      <c r="AJ672">
        <v>17.8257790368272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</v>
      </c>
      <c r="AM672" t="s">
        <v>3218</v>
      </c>
      <c r="AN672">
        <v>3.8</v>
      </c>
      <c r="AO672" t="s">
        <v>3217</v>
      </c>
      <c r="AP672">
        <v>-5.3553506899722998E-2</v>
      </c>
      <c r="AQ672">
        <f>(Table2[[#This Row],[Sharpe Ratio]]-AVERAGE(Table2[Sharpe Ratio]))/_xlfn.STDEV.P(Table2[Sharpe Ratio])</f>
        <v>-1.3168731201803321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463</v>
      </c>
      <c r="AT672">
        <f>_xlfn.RANK.AVG(Table2[[#This Row],[6M Return vs Nifty Z-Score]],Table2[6M Return vs Nifty Z-Score])</f>
        <v>680</v>
      </c>
      <c r="AU672">
        <f>_xlfn.RANK.AVG(Table2[[#This Row],[Sharpe Ratio Z-Score]],Table2[Sharpe Ratio Z-Score])</f>
        <v>673</v>
      </c>
      <c r="AV672">
        <f>(Table2[[#This Row],[Rank 1Y]]+Table2[[#This Row],[Rank 6M]]+Table2[[#This Row],[Rank Sharpe]])/3</f>
        <v>605.33333333333337</v>
      </c>
    </row>
    <row r="673" spans="1:48" x14ac:dyDescent="0.3">
      <c r="A673" t="s">
        <v>1857</v>
      </c>
      <c r="B673" t="s">
        <v>1858</v>
      </c>
      <c r="C673" t="s">
        <v>3175</v>
      </c>
      <c r="D673" t="s">
        <v>51</v>
      </c>
      <c r="E673">
        <v>4218.4993999999997</v>
      </c>
      <c r="F673">
        <v>462.2</v>
      </c>
      <c r="G673">
        <v>-26.8502422283293</v>
      </c>
      <c r="H673">
        <f>(Table2[[#This Row],[1Y Return vs Nifty]]-AVERAGE(Table2[1Y Return vs Nifty]))/_xlfn.STDEV.P(Table2[1Y Return vs Nifty])</f>
        <v>-0.84810752111583365</v>
      </c>
      <c r="I673">
        <v>-7.1017485449178297</v>
      </c>
      <c r="J673">
        <f>(Table2[[#This Row],[1M Return vs Nifty]]-AVERAGE(Table2[1M Return vs Nifty]))/_xlfn.STDEV.P(Table2[1M Return vs Nifty])</f>
        <v>-0.66831023635154951</v>
      </c>
      <c r="K673">
        <v>-10.5323843758305</v>
      </c>
      <c r="L673">
        <f>(Table2[[#This Row],[6M Return vs Nifty]]-AVERAGE(Table2[6M Return vs Nifty]))/_xlfn.STDEV.P(Table2[6M Return vs Nifty])</f>
        <v>-0.57871534241790523</v>
      </c>
      <c r="M673">
        <v>-2.1028933179421898</v>
      </c>
      <c r="N673">
        <f>(Table2[[#This Row],[1W Return vs Nifty]]-AVERAGE(Table2[1W Return vs Nifty]))/_xlfn.STDEV.P(Table2[1W Return vs Nifty])</f>
        <v>-0.80942539113681811</v>
      </c>
      <c r="O673">
        <v>467.07</v>
      </c>
      <c r="P673">
        <v>485.79507556807698</v>
      </c>
      <c r="Q673">
        <v>503.10344844101598</v>
      </c>
      <c r="R673">
        <v>48.814531747999297</v>
      </c>
      <c r="S673" s="1">
        <f>(Table2[[#This Row],[Close Price]]-Table2[[#This Row],[20D EMA]])/Table2[[#This Row],[20D EMA]]</f>
        <v>-1.0426702635579259E-2</v>
      </c>
      <c r="T673" s="1">
        <f>(Table2[[#This Row],[Close Price]]-Table2[[#This Row],[50D EMA]])/Table2[[#This Row],[50D EMA]]</f>
        <v>-4.8570018007048514E-2</v>
      </c>
      <c r="U673" s="1">
        <f>(Table2[[#This Row],[Close Price]]-Table2[[#This Row],[200D EMA]])/Table2[[#This Row],[200D EMA]]</f>
        <v>-8.1302262124747754E-2</v>
      </c>
      <c r="V673">
        <v>0.85804190189335805</v>
      </c>
      <c r="W673">
        <v>459</v>
      </c>
      <c r="X673">
        <v>466.95</v>
      </c>
      <c r="Y673">
        <v>456.15</v>
      </c>
      <c r="Z673">
        <v>466.95</v>
      </c>
      <c r="AA673">
        <v>456.15</v>
      </c>
      <c r="AB673">
        <v>466.95</v>
      </c>
      <c r="AC673" s="1">
        <f>(Table2[[#This Row],[Close Price]]/Table2[[#This Row],[Day Low]])-1</f>
        <v>6.9716775599129033E-3</v>
      </c>
      <c r="AD673" s="1">
        <f>(Table2[[#This Row],[Day High]]/Table2[[#This Row],[Close Price]])-1</f>
        <v>1.0276936391172553E-2</v>
      </c>
      <c r="AE673" s="1">
        <f>(Table2[[#This Row],[Close Price]]/Table2[[#This Row],[Current Week Low]])-1</f>
        <v>1.3263180971171851E-2</v>
      </c>
      <c r="AF673" s="1">
        <f>(Table2[[#This Row],[Current Week High]]/Table2[[#This Row],[Close Price]])-1</f>
        <v>1.0276936391172553E-2</v>
      </c>
      <c r="AG673" s="1">
        <f>(Table2[[#This Row],[Close Price]]/Table2[[#This Row],[Current Month Low]])-1</f>
        <v>1.3263180971171851E-2</v>
      </c>
      <c r="AH673" s="1">
        <f>(Table2[[#This Row],[Current Month High]]/Table2[[#This Row],[Close Price]])-1</f>
        <v>1.0276936391172553E-2</v>
      </c>
      <c r="AI673">
        <v>37.386412808308101</v>
      </c>
      <c r="AJ673">
        <v>7.22653984456558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-0.08</v>
      </c>
      <c r="AM673" t="s">
        <v>3218</v>
      </c>
      <c r="AN673">
        <v>-1.1100000000000001</v>
      </c>
      <c r="AO673" t="s">
        <v>3218</v>
      </c>
      <c r="AP673">
        <v>-4.9654189994195998E-2</v>
      </c>
      <c r="AQ673">
        <f>(Table2[[#This Row],[Sharpe Ratio]]-AVERAGE(Table2[Sharpe Ratio]))/_xlfn.STDEV.P(Table2[Sharpe Ratio])</f>
        <v>-1.271487340097512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614</v>
      </c>
      <c r="AT673">
        <f>_xlfn.RANK.AVG(Table2[[#This Row],[6M Return vs Nifty Z-Score]],Table2[6M Return vs Nifty Z-Score])</f>
        <v>534</v>
      </c>
      <c r="AU673">
        <f>_xlfn.RANK.AVG(Table2[[#This Row],[Sharpe Ratio Z-Score]],Table2[Sharpe Ratio Z-Score])</f>
        <v>668</v>
      </c>
      <c r="AV673">
        <f>(Table2[[#This Row],[Rank 1Y]]+Table2[[#This Row],[Rank 6M]]+Table2[[#This Row],[Rank Sharpe]])/3</f>
        <v>605.33333333333337</v>
      </c>
    </row>
    <row r="674" spans="1:48" x14ac:dyDescent="0.3">
      <c r="A674" t="s">
        <v>2280</v>
      </c>
      <c r="B674" t="s">
        <v>2281</v>
      </c>
      <c r="C674" t="s">
        <v>3173</v>
      </c>
      <c r="D674" t="s">
        <v>365</v>
      </c>
      <c r="E674">
        <v>2472.5387780400001</v>
      </c>
      <c r="F674">
        <v>1746.8</v>
      </c>
      <c r="G674">
        <v>-32.656081848137497</v>
      </c>
      <c r="H674">
        <f>(Table2[[#This Row],[1Y Return vs Nifty]]-AVERAGE(Table2[1Y Return vs Nifty]))/_xlfn.STDEV.P(Table2[1Y Return vs Nifty])</f>
        <v>-0.96144925344809895</v>
      </c>
      <c r="I674">
        <v>-5.8690108462694104</v>
      </c>
      <c r="J674">
        <f>(Table2[[#This Row],[1M Return vs Nifty]]-AVERAGE(Table2[1M Return vs Nifty]))/_xlfn.STDEV.P(Table2[1M Return vs Nifty])</f>
        <v>-0.53780266089641671</v>
      </c>
      <c r="K674">
        <v>-6.3199034617517604</v>
      </c>
      <c r="L674">
        <f>(Table2[[#This Row],[6M Return vs Nifty]]-AVERAGE(Table2[6M Return vs Nifty]))/_xlfn.STDEV.P(Table2[6M Return vs Nifty])</f>
        <v>-0.44723541873979306</v>
      </c>
      <c r="M674">
        <v>1.4081151244163499</v>
      </c>
      <c r="N674">
        <f>(Table2[[#This Row],[1W Return vs Nifty]]-AVERAGE(Table2[1W Return vs Nifty]))/_xlfn.STDEV.P(Table2[1W Return vs Nifty])</f>
        <v>-0.11688565323698866</v>
      </c>
      <c r="O674">
        <v>1749.36</v>
      </c>
      <c r="P674">
        <v>1844.3949267456301</v>
      </c>
      <c r="Q674">
        <v>1922.6372098726399</v>
      </c>
      <c r="R674">
        <v>57.545552810821697</v>
      </c>
      <c r="S674" s="1">
        <f>(Table2[[#This Row],[Close Price]]-Table2[[#This Row],[20D EMA]])/Table2[[#This Row],[20D EMA]]</f>
        <v>-1.4633923263364576E-3</v>
      </c>
      <c r="T674" s="1">
        <f>(Table2[[#This Row],[Close Price]]-Table2[[#This Row],[50D EMA]])/Table2[[#This Row],[50D EMA]]</f>
        <v>-5.2914332679190858E-2</v>
      </c>
      <c r="U674" s="1">
        <f>(Table2[[#This Row],[Close Price]]-Table2[[#This Row],[200D EMA]])/Table2[[#This Row],[200D EMA]]</f>
        <v>-9.1456260687000773E-2</v>
      </c>
      <c r="V674">
        <v>0.43321659989867101</v>
      </c>
      <c r="W674">
        <v>1747.3</v>
      </c>
      <c r="X674">
        <v>1763</v>
      </c>
      <c r="Y674">
        <v>1740</v>
      </c>
      <c r="Z674">
        <v>1763</v>
      </c>
      <c r="AA674">
        <v>1740</v>
      </c>
      <c r="AB674">
        <v>1763</v>
      </c>
      <c r="AC674" s="1">
        <f>(Table2[[#This Row],[Close Price]]/Table2[[#This Row],[Day Low]])-1</f>
        <v>-2.8615578320834167E-4</v>
      </c>
      <c r="AD674" s="1">
        <f>(Table2[[#This Row],[Day High]]/Table2[[#This Row],[Close Price]])-1</f>
        <v>9.2741012136479117E-3</v>
      </c>
      <c r="AE674" s="1">
        <f>(Table2[[#This Row],[Close Price]]/Table2[[#This Row],[Current Week Low]])-1</f>
        <v>3.9080459770115539E-3</v>
      </c>
      <c r="AF674" s="1">
        <f>(Table2[[#This Row],[Current Week High]]/Table2[[#This Row],[Close Price]])-1</f>
        <v>9.2741012136479117E-3</v>
      </c>
      <c r="AG674" s="1">
        <f>(Table2[[#This Row],[Close Price]]/Table2[[#This Row],[Current Month Low]])-1</f>
        <v>3.9080459770115539E-3</v>
      </c>
      <c r="AH674" s="1">
        <f>(Table2[[#This Row],[Current Month High]]/Table2[[#This Row],[Close Price]])-1</f>
        <v>9.2741012136479117E-3</v>
      </c>
      <c r="AI674">
        <v>46.550835814059901</v>
      </c>
      <c r="AJ674">
        <v>14.0953625081645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-0.13</v>
      </c>
      <c r="AM674" t="s">
        <v>3218</v>
      </c>
      <c r="AN674">
        <v>2.44</v>
      </c>
      <c r="AO674" t="s">
        <v>3217</v>
      </c>
      <c r="AP674">
        <v>-6.9115506225100001E-2</v>
      </c>
      <c r="AQ674">
        <f>(Table2[[#This Row],[Sharpe Ratio]]-AVERAGE(Table2[Sharpe Ratio]))/_xlfn.STDEV.P(Table2[Sharpe Ratio])</f>
        <v>-1.4980057380574365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652</v>
      </c>
      <c r="AT674">
        <f>_xlfn.RANK.AVG(Table2[[#This Row],[6M Return vs Nifty Z-Score]],Table2[6M Return vs Nifty Z-Score])</f>
        <v>479</v>
      </c>
      <c r="AU674">
        <f>_xlfn.RANK.AVG(Table2[[#This Row],[Sharpe Ratio Z-Score]],Table2[Sharpe Ratio Z-Score])</f>
        <v>689</v>
      </c>
      <c r="AV674">
        <f>(Table2[[#This Row],[Rank 1Y]]+Table2[[#This Row],[Rank 6M]]+Table2[[#This Row],[Rank Sharpe]])/3</f>
        <v>606.66666666666663</v>
      </c>
    </row>
    <row r="675" spans="1:48" x14ac:dyDescent="0.3">
      <c r="A675" t="s">
        <v>555</v>
      </c>
      <c r="B675" t="s">
        <v>556</v>
      </c>
      <c r="C675" t="s">
        <v>3179</v>
      </c>
      <c r="D675" t="s">
        <v>120</v>
      </c>
      <c r="E675">
        <v>36392.106536535</v>
      </c>
      <c r="F675">
        <v>41160.449999999997</v>
      </c>
      <c r="G675">
        <v>-8.2545950511422195</v>
      </c>
      <c r="H675">
        <f>(Table2[[#This Row],[1Y Return vs Nifty]]-AVERAGE(Table2[1Y Return vs Nifty]))/_xlfn.STDEV.P(Table2[1Y Return vs Nifty])</f>
        <v>-0.48508287646131731</v>
      </c>
      <c r="I675">
        <v>-11.3323360616671</v>
      </c>
      <c r="J675">
        <f>(Table2[[#This Row],[1M Return vs Nifty]]-AVERAGE(Table2[1M Return vs Nifty]))/_xlfn.STDEV.P(Table2[1M Return vs Nifty])</f>
        <v>-1.1161944214195081</v>
      </c>
      <c r="K675">
        <v>-27.8093396057854</v>
      </c>
      <c r="L675">
        <f>(Table2[[#This Row],[6M Return vs Nifty]]-AVERAGE(Table2[6M Return vs Nifty]))/_xlfn.STDEV.P(Table2[6M Return vs Nifty])</f>
        <v>-1.117963543503564</v>
      </c>
      <c r="M675">
        <v>-3.0245621461029799</v>
      </c>
      <c r="N675">
        <f>(Table2[[#This Row],[1W Return vs Nifty]]-AVERAGE(Table2[1W Return vs Nifty]))/_xlfn.STDEV.P(Table2[1W Return vs Nifty])</f>
        <v>-0.9912228146303772</v>
      </c>
      <c r="O675">
        <v>42680.800000000003</v>
      </c>
      <c r="P675">
        <v>45567.614955817298</v>
      </c>
      <c r="Q675">
        <v>46898.838758787002</v>
      </c>
      <c r="R675">
        <v>33.169036107841997</v>
      </c>
      <c r="S675" s="1">
        <f>(Table2[[#This Row],[Close Price]]-Table2[[#This Row],[20D EMA]])/Table2[[#This Row],[20D EMA]]</f>
        <v>-3.5621403535079137E-2</v>
      </c>
      <c r="T675" s="1">
        <f>(Table2[[#This Row],[Close Price]]-Table2[[#This Row],[50D EMA]])/Table2[[#This Row],[50D EMA]]</f>
        <v>-9.6717042577069728E-2</v>
      </c>
      <c r="U675" s="1">
        <f>(Table2[[#This Row],[Close Price]]-Table2[[#This Row],[200D EMA]])/Table2[[#This Row],[200D EMA]]</f>
        <v>-0.1223567344236611</v>
      </c>
      <c r="V675">
        <v>0.882765863581775</v>
      </c>
      <c r="W675">
        <v>40820</v>
      </c>
      <c r="X675">
        <v>42125.3</v>
      </c>
      <c r="Y675">
        <v>40253.050000000003</v>
      </c>
      <c r="Z675">
        <v>42125.3</v>
      </c>
      <c r="AA675">
        <v>40253.050000000003</v>
      </c>
      <c r="AB675">
        <v>42125.3</v>
      </c>
      <c r="AC675" s="1">
        <f>(Table2[[#This Row],[Close Price]]/Table2[[#This Row],[Day Low]])-1</f>
        <v>8.3402743753060449E-3</v>
      </c>
      <c r="AD675" s="1">
        <f>(Table2[[#This Row],[Day High]]/Table2[[#This Row],[Close Price]])-1</f>
        <v>2.3441191726524035E-2</v>
      </c>
      <c r="AE675" s="1">
        <f>(Table2[[#This Row],[Close Price]]/Table2[[#This Row],[Current Week Low]])-1</f>
        <v>2.2542391197685419E-2</v>
      </c>
      <c r="AF675" s="1">
        <f>(Table2[[#This Row],[Current Week High]]/Table2[[#This Row],[Close Price]])-1</f>
        <v>2.3441191726524035E-2</v>
      </c>
      <c r="AG675" s="1">
        <f>(Table2[[#This Row],[Close Price]]/Table2[[#This Row],[Current Month Low]])-1</f>
        <v>2.2542391197685419E-2</v>
      </c>
      <c r="AH675" s="1">
        <f>(Table2[[#This Row],[Current Month High]]/Table2[[#This Row],[Close Price]])-1</f>
        <v>2.3441191726524035E-2</v>
      </c>
      <c r="AI675">
        <v>45.756423945802297</v>
      </c>
      <c r="AJ675">
        <v>17.6762623042681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-0.13</v>
      </c>
      <c r="AM675" t="s">
        <v>3218</v>
      </c>
      <c r="AN675">
        <v>-1.97</v>
      </c>
      <c r="AO675" t="s">
        <v>3218</v>
      </c>
      <c r="AP675">
        <v>-3.8990687567511999E-2</v>
      </c>
      <c r="AQ675">
        <f>(Table2[[#This Row],[Sharpe Ratio]]-AVERAGE(Table2[Sharpe Ratio]))/_xlfn.STDEV.P(Table2[Sharpe Ratio])</f>
        <v>-1.1473703760815572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482</v>
      </c>
      <c r="AT675">
        <f>_xlfn.RANK.AVG(Table2[[#This Row],[6M Return vs Nifty Z-Score]],Table2[6M Return vs Nifty Z-Score])</f>
        <v>690</v>
      </c>
      <c r="AU675">
        <f>_xlfn.RANK.AVG(Table2[[#This Row],[Sharpe Ratio Z-Score]],Table2[Sharpe Ratio Z-Score])</f>
        <v>652</v>
      </c>
      <c r="AV675">
        <f>(Table2[[#This Row],[Rank 1Y]]+Table2[[#This Row],[Rank 6M]]+Table2[[#This Row],[Rank Sharpe]])/3</f>
        <v>608</v>
      </c>
    </row>
    <row r="676" spans="1:48" x14ac:dyDescent="0.3">
      <c r="A676" t="s">
        <v>416</v>
      </c>
      <c r="B676" t="s">
        <v>417</v>
      </c>
      <c r="C676" t="s">
        <v>3180</v>
      </c>
      <c r="D676" t="s">
        <v>117</v>
      </c>
      <c r="E676">
        <v>56208.856502534902</v>
      </c>
      <c r="F676">
        <v>482.15</v>
      </c>
      <c r="G676">
        <v>-38.335025683092397</v>
      </c>
      <c r="H676">
        <f>(Table2[[#This Row],[1Y Return vs Nifty]]-AVERAGE(Table2[1Y Return vs Nifty]))/_xlfn.STDEV.P(Table2[1Y Return vs Nifty])</f>
        <v>-1.0723137233992497</v>
      </c>
      <c r="I676">
        <v>-8.7971269391762199</v>
      </c>
      <c r="J676">
        <f>(Table2[[#This Row],[1M Return vs Nifty]]-AVERAGE(Table2[1M Return vs Nifty]))/_xlfn.STDEV.P(Table2[1M Return vs Nifty])</f>
        <v>-0.84779669478976316</v>
      </c>
      <c r="K676">
        <v>-2.9354654249371199</v>
      </c>
      <c r="L676">
        <f>(Table2[[#This Row],[6M Return vs Nifty]]-AVERAGE(Table2[6M Return vs Nifty]))/_xlfn.STDEV.P(Table2[6M Return vs Nifty])</f>
        <v>-0.34160036332945748</v>
      </c>
      <c r="M676">
        <v>0.39644156143206999</v>
      </c>
      <c r="N676">
        <f>(Table2[[#This Row],[1W Return vs Nifty]]-AVERAGE(Table2[1W Return vs Nifty]))/_xlfn.STDEV.P(Table2[1W Return vs Nifty])</f>
        <v>-0.31643633950041206</v>
      </c>
      <c r="O676">
        <v>497.34</v>
      </c>
      <c r="P676">
        <v>524.57813208142898</v>
      </c>
      <c r="Q676">
        <v>542.77813679877102</v>
      </c>
      <c r="R676">
        <v>38.9530046395559</v>
      </c>
      <c r="S676" s="1">
        <f>(Table2[[#This Row],[Close Price]]-Table2[[#This Row],[20D EMA]])/Table2[[#This Row],[20D EMA]]</f>
        <v>-3.0542486025656488E-2</v>
      </c>
      <c r="T676" s="1">
        <f>(Table2[[#This Row],[Close Price]]-Table2[[#This Row],[50D EMA]])/Table2[[#This Row],[50D EMA]]</f>
        <v>-8.0880481832290685E-2</v>
      </c>
      <c r="U676" s="1">
        <f>(Table2[[#This Row],[Close Price]]-Table2[[#This Row],[200D EMA]])/Table2[[#This Row],[200D EMA]]</f>
        <v>-0.11169966637998216</v>
      </c>
      <c r="V676">
        <v>0.76280560142269005</v>
      </c>
      <c r="W676">
        <v>481.4</v>
      </c>
      <c r="X676">
        <v>493.75</v>
      </c>
      <c r="Y676">
        <v>481.4</v>
      </c>
      <c r="Z676">
        <v>497.95</v>
      </c>
      <c r="AA676">
        <v>481.4</v>
      </c>
      <c r="AB676">
        <v>497.95</v>
      </c>
      <c r="AC676" s="1">
        <f>(Table2[[#This Row],[Close Price]]/Table2[[#This Row],[Day Low]])-1</f>
        <v>1.5579559617782124E-3</v>
      </c>
      <c r="AD676" s="1">
        <f>(Table2[[#This Row],[Day High]]/Table2[[#This Row],[Close Price]])-1</f>
        <v>2.4058902831069151E-2</v>
      </c>
      <c r="AE676" s="1">
        <f>(Table2[[#This Row],[Close Price]]/Table2[[#This Row],[Current Week Low]])-1</f>
        <v>1.5579559617782124E-3</v>
      </c>
      <c r="AF676" s="1">
        <f>(Table2[[#This Row],[Current Week High]]/Table2[[#This Row],[Close Price]])-1</f>
        <v>3.2769884890594181E-2</v>
      </c>
      <c r="AG676" s="1">
        <f>(Table2[[#This Row],[Close Price]]/Table2[[#This Row],[Current Month Low]])-1</f>
        <v>1.5579559617782124E-3</v>
      </c>
      <c r="AH676" s="1">
        <f>(Table2[[#This Row],[Current Month High]]/Table2[[#This Row],[Close Price]])-1</f>
        <v>3.2769884890594181E-2</v>
      </c>
      <c r="AI676">
        <v>30.5610287255003</v>
      </c>
      <c r="AJ676">
        <v>9.8291571753986204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-0.17</v>
      </c>
      <c r="AM676" t="s">
        <v>3218</v>
      </c>
      <c r="AN676">
        <v>-1.55</v>
      </c>
      <c r="AO676" t="s">
        <v>3218</v>
      </c>
      <c r="AP676">
        <v>-0.106915532134972</v>
      </c>
      <c r="AQ676">
        <f>(Table2[[#This Row],[Sharpe Ratio]]-AVERAGE(Table2[Sharpe Ratio]))/_xlfn.STDEV.P(Table2[Sharpe Ratio])</f>
        <v>-1.9379760468668172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681</v>
      </c>
      <c r="AT676">
        <f>_xlfn.RANK.AVG(Table2[[#This Row],[6M Return vs Nifty Z-Score]],Table2[6M Return vs Nifty Z-Score])</f>
        <v>429</v>
      </c>
      <c r="AU676">
        <f>_xlfn.RANK.AVG(Table2[[#This Row],[Sharpe Ratio Z-Score]],Table2[Sharpe Ratio Z-Score])</f>
        <v>719</v>
      </c>
      <c r="AV676">
        <f>(Table2[[#This Row],[Rank 1Y]]+Table2[[#This Row],[Rank 6M]]+Table2[[#This Row],[Rank Sharpe]])/3</f>
        <v>609.66666666666663</v>
      </c>
    </row>
    <row r="677" spans="1:48" x14ac:dyDescent="0.3">
      <c r="A677" t="s">
        <v>1120</v>
      </c>
      <c r="B677" t="s">
        <v>1121</v>
      </c>
      <c r="C677" t="s">
        <v>3179</v>
      </c>
      <c r="D677" t="s">
        <v>69</v>
      </c>
      <c r="E677">
        <v>11439.14649327</v>
      </c>
      <c r="F677">
        <v>521.85</v>
      </c>
      <c r="G677">
        <v>-51.279050517034499</v>
      </c>
      <c r="H677">
        <f>(Table2[[#This Row],[1Y Return vs Nifty]]-AVERAGE(Table2[1Y Return vs Nifty]))/_xlfn.STDEV.P(Table2[1Y Return vs Nifty])</f>
        <v>-1.325007268881536</v>
      </c>
      <c r="I677">
        <v>-13.062623061258201</v>
      </c>
      <c r="J677">
        <f>(Table2[[#This Row],[1M Return vs Nifty]]-AVERAGE(Table2[1M Return vs Nifty]))/_xlfn.STDEV.P(Table2[1M Return vs Nifty])</f>
        <v>-1.299376586940816</v>
      </c>
      <c r="K677">
        <v>-31.917912118808101</v>
      </c>
      <c r="L677">
        <f>(Table2[[#This Row],[6M Return vs Nifty]]-AVERAGE(Table2[6M Return vs Nifty]))/_xlfn.STDEV.P(Table2[6M Return vs Nifty])</f>
        <v>-1.2462002789230178</v>
      </c>
      <c r="M677">
        <v>-0.72980806985694602</v>
      </c>
      <c r="N677">
        <f>(Table2[[#This Row],[1W Return vs Nifty]]-AVERAGE(Table2[1W Return vs Nifty]))/_xlfn.STDEV.P(Table2[1W Return vs Nifty])</f>
        <v>-0.53858693733227714</v>
      </c>
      <c r="O677">
        <v>540.03</v>
      </c>
      <c r="P677">
        <v>564.67760606396803</v>
      </c>
      <c r="Q677">
        <v>612.20173310384405</v>
      </c>
      <c r="R677">
        <v>63.633553907739802</v>
      </c>
      <c r="S677" s="1">
        <f>(Table2[[#This Row],[Close Price]]-Table2[[#This Row],[20D EMA]])/Table2[[#This Row],[20D EMA]]</f>
        <v>-3.3664796400199898E-2</v>
      </c>
      <c r="T677" s="1">
        <f>(Table2[[#This Row],[Close Price]]-Table2[[#This Row],[50D EMA]])/Table2[[#This Row],[50D EMA]]</f>
        <v>-7.5844350128374649E-2</v>
      </c>
      <c r="U677" s="1">
        <f>(Table2[[#This Row],[Close Price]]-Table2[[#This Row],[200D EMA]])/Table2[[#This Row],[200D EMA]]</f>
        <v>-0.1475849025218591</v>
      </c>
      <c r="V677">
        <v>0.56956689747878098</v>
      </c>
      <c r="W677">
        <v>519</v>
      </c>
      <c r="X677">
        <v>562.9</v>
      </c>
      <c r="Y677">
        <v>516.6</v>
      </c>
      <c r="Z677">
        <v>562.9</v>
      </c>
      <c r="AA677">
        <v>516.6</v>
      </c>
      <c r="AB677">
        <v>562.9</v>
      </c>
      <c r="AC677" s="1">
        <f>(Table2[[#This Row],[Close Price]]/Table2[[#This Row],[Day Low]])-1</f>
        <v>5.491329479768936E-3</v>
      </c>
      <c r="AD677" s="1">
        <f>(Table2[[#This Row],[Day High]]/Table2[[#This Row],[Close Price]])-1</f>
        <v>7.866245089585111E-2</v>
      </c>
      <c r="AE677" s="1">
        <f>(Table2[[#This Row],[Close Price]]/Table2[[#This Row],[Current Week Low]])-1</f>
        <v>1.0162601626016343E-2</v>
      </c>
      <c r="AF677" s="1">
        <f>(Table2[[#This Row],[Current Week High]]/Table2[[#This Row],[Close Price]])-1</f>
        <v>7.866245089585111E-2</v>
      </c>
      <c r="AG677" s="1">
        <f>(Table2[[#This Row],[Close Price]]/Table2[[#This Row],[Current Month Low]])-1</f>
        <v>1.0162601626016343E-2</v>
      </c>
      <c r="AH677" s="1">
        <f>(Table2[[#This Row],[Current Month High]]/Table2[[#This Row],[Close Price]])-1</f>
        <v>7.866245089585111E-2</v>
      </c>
      <c r="AI677">
        <v>57.899779630161902</v>
      </c>
      <c r="AJ677">
        <v>6.4999999999999902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0.01</v>
      </c>
      <c r="AM677" t="s">
        <v>3217</v>
      </c>
      <c r="AN677">
        <v>4.4400000000000004</v>
      </c>
      <c r="AO677" t="s">
        <v>3217</v>
      </c>
      <c r="AP677">
        <v>4.0551945232393999E-2</v>
      </c>
      <c r="AQ677">
        <f>(Table2[[#This Row],[Sharpe Ratio]]-AVERAGE(Table2[Sharpe Ratio]))/_xlfn.STDEV.P(Table2[Sharpe Ratio])</f>
        <v>-0.22154040972309441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716</v>
      </c>
      <c r="AT677">
        <f>_xlfn.RANK.AVG(Table2[[#This Row],[6M Return vs Nifty Z-Score]],Table2[6M Return vs Nifty Z-Score])</f>
        <v>708</v>
      </c>
      <c r="AU677">
        <f>_xlfn.RANK.AVG(Table2[[#This Row],[Sharpe Ratio Z-Score]],Table2[Sharpe Ratio Z-Score])</f>
        <v>405</v>
      </c>
      <c r="AV677">
        <f>(Table2[[#This Row],[Rank 1Y]]+Table2[[#This Row],[Rank 6M]]+Table2[[#This Row],[Rank Sharpe]])/3</f>
        <v>609.66666666666663</v>
      </c>
    </row>
    <row r="678" spans="1:48" x14ac:dyDescent="0.3">
      <c r="A678" t="s">
        <v>927</v>
      </c>
      <c r="B678" t="s">
        <v>928</v>
      </c>
      <c r="C678" t="s">
        <v>3179</v>
      </c>
      <c r="D678" t="s">
        <v>520</v>
      </c>
      <c r="E678">
        <v>16532.303855394999</v>
      </c>
      <c r="F678">
        <v>1462.15</v>
      </c>
      <c r="G678">
        <v>-32.094493405166098</v>
      </c>
      <c r="H678">
        <f>(Table2[[#This Row],[1Y Return vs Nifty]]-AVERAGE(Table2[1Y Return vs Nifty]))/_xlfn.STDEV.P(Table2[1Y Return vs Nifty])</f>
        <v>-0.95048591116647729</v>
      </c>
      <c r="I678">
        <v>-5.2893511701602103</v>
      </c>
      <c r="J678">
        <f>(Table2[[#This Row],[1M Return vs Nifty]]-AVERAGE(Table2[1M Return vs Nifty]))/_xlfn.STDEV.P(Table2[1M Return vs Nifty])</f>
        <v>-0.47643520291970171</v>
      </c>
      <c r="K678">
        <v>-20.366872739507802</v>
      </c>
      <c r="L678">
        <f>(Table2[[#This Row],[6M Return vs Nifty]]-AVERAGE(Table2[6M Return vs Nifty]))/_xlfn.STDEV.P(Table2[6M Return vs Nifty])</f>
        <v>-0.88566932175774016</v>
      </c>
      <c r="M678">
        <v>-2.8192338009964701</v>
      </c>
      <c r="N678">
        <f>(Table2[[#This Row],[1W Return vs Nifty]]-AVERAGE(Table2[1W Return vs Nifty]))/_xlfn.STDEV.P(Table2[1W Return vs Nifty])</f>
        <v>-0.95072218905855543</v>
      </c>
      <c r="O678">
        <v>1500.95</v>
      </c>
      <c r="P678">
        <v>1563.6520559698899</v>
      </c>
      <c r="Q678">
        <v>1597.5290270825201</v>
      </c>
      <c r="R678">
        <v>37.538652961932101</v>
      </c>
      <c r="S678" s="1">
        <f>(Table2[[#This Row],[Close Price]]-Table2[[#This Row],[20D EMA]])/Table2[[#This Row],[20D EMA]]</f>
        <v>-2.585029481328489E-2</v>
      </c>
      <c r="T678" s="1">
        <f>(Table2[[#This Row],[Close Price]]-Table2[[#This Row],[50D EMA]])/Table2[[#This Row],[50D EMA]]</f>
        <v>-6.4913454104040397E-2</v>
      </c>
      <c r="U678" s="1">
        <f>(Table2[[#This Row],[Close Price]]-Table2[[#This Row],[200D EMA]])/Table2[[#This Row],[200D EMA]]</f>
        <v>-8.4742765100021572E-2</v>
      </c>
      <c r="V678">
        <v>0.71787686691189501</v>
      </c>
      <c r="W678">
        <v>1454.3</v>
      </c>
      <c r="X678">
        <v>1482.65</v>
      </c>
      <c r="Y678">
        <v>1435.8</v>
      </c>
      <c r="Z678">
        <v>1482.65</v>
      </c>
      <c r="AA678">
        <v>1435.8</v>
      </c>
      <c r="AB678">
        <v>1482.65</v>
      </c>
      <c r="AC678" s="1">
        <f>(Table2[[#This Row],[Close Price]]/Table2[[#This Row],[Day Low]])-1</f>
        <v>5.3977858763667452E-3</v>
      </c>
      <c r="AD678" s="1">
        <f>(Table2[[#This Row],[Day High]]/Table2[[#This Row],[Close Price]])-1</f>
        <v>1.4020449338303154E-2</v>
      </c>
      <c r="AE678" s="1">
        <f>(Table2[[#This Row],[Close Price]]/Table2[[#This Row],[Current Week Low]])-1</f>
        <v>1.8352138180805166E-2</v>
      </c>
      <c r="AF678" s="1">
        <f>(Table2[[#This Row],[Current Week High]]/Table2[[#This Row],[Close Price]])-1</f>
        <v>1.4020449338303154E-2</v>
      </c>
      <c r="AG678" s="1">
        <f>(Table2[[#This Row],[Close Price]]/Table2[[#This Row],[Current Month Low]])-1</f>
        <v>1.8352138180805166E-2</v>
      </c>
      <c r="AH678" s="1">
        <f>(Table2[[#This Row],[Current Month High]]/Table2[[#This Row],[Close Price]])-1</f>
        <v>1.4020449338303154E-2</v>
      </c>
      <c r="AI678">
        <v>30.078993263345001</v>
      </c>
      <c r="AJ678">
        <v>11.5889490956269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-0.04</v>
      </c>
      <c r="AM678" t="s">
        <v>3218</v>
      </c>
      <c r="AN678">
        <v>-4.1399999999999997</v>
      </c>
      <c r="AO678" t="s">
        <v>3218</v>
      </c>
      <c r="AQ678">
        <f>(Table2[[#This Row],[Sharpe Ratio]]-AVERAGE(Table2[Sharpe Ratio]))/_xlfn.STDEV.P(Table2[Sharpe Ratio])</f>
        <v>-0.69354145832708192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650</v>
      </c>
      <c r="AT678">
        <f>_xlfn.RANK.AVG(Table2[[#This Row],[6M Return vs Nifty Z-Score]],Table2[6M Return vs Nifty Z-Score])</f>
        <v>642</v>
      </c>
      <c r="AU678">
        <f>_xlfn.RANK.AVG(Table2[[#This Row],[Sharpe Ratio Z-Score]],Table2[Sharpe Ratio Z-Score])</f>
        <v>538.5</v>
      </c>
      <c r="AV678">
        <f>(Table2[[#This Row],[Rank 1Y]]+Table2[[#This Row],[Rank 6M]]+Table2[[#This Row],[Rank Sharpe]])/3</f>
        <v>610.16666666666663</v>
      </c>
    </row>
    <row r="679" spans="1:48" x14ac:dyDescent="0.3">
      <c r="A679" t="s">
        <v>298</v>
      </c>
      <c r="B679" t="s">
        <v>299</v>
      </c>
      <c r="C679" t="s">
        <v>3173</v>
      </c>
      <c r="D679" t="s">
        <v>199</v>
      </c>
      <c r="E679">
        <v>92612.321526864995</v>
      </c>
      <c r="F679">
        <v>522.54999999999995</v>
      </c>
      <c r="G679">
        <v>-25.1392190727688</v>
      </c>
      <c r="H679">
        <f>(Table2[[#This Row],[1Y Return vs Nifty]]-AVERAGE(Table2[1Y Return vs Nifty]))/_xlfn.STDEV.P(Table2[1Y Return vs Nifty])</f>
        <v>-0.81470488838547017</v>
      </c>
      <c r="I679">
        <v>-4.5619479140263897</v>
      </c>
      <c r="J679">
        <f>(Table2[[#This Row],[1M Return vs Nifty]]-AVERAGE(Table2[1M Return vs Nifty]))/_xlfn.STDEV.P(Table2[1M Return vs Nifty])</f>
        <v>-0.39942641553510444</v>
      </c>
      <c r="K679">
        <v>-9.2132591278115399</v>
      </c>
      <c r="L679">
        <f>(Table2[[#This Row],[6M Return vs Nifty]]-AVERAGE(Table2[6M Return vs Nifty]))/_xlfn.STDEV.P(Table2[6M Return vs Nifty])</f>
        <v>-0.53754281476282517</v>
      </c>
      <c r="M679">
        <v>-1.09512019594063</v>
      </c>
      <c r="N679">
        <f>(Table2[[#This Row],[1W Return vs Nifty]]-AVERAGE(Table2[1W Return vs Nifty]))/_xlfn.STDEV.P(Table2[1W Return vs Nifty])</f>
        <v>-0.61064405943924482</v>
      </c>
      <c r="O679">
        <v>527.01</v>
      </c>
      <c r="P679">
        <v>552.52622503888995</v>
      </c>
      <c r="Q679">
        <v>574.16848423516399</v>
      </c>
      <c r="R679">
        <v>47.9031197770001</v>
      </c>
      <c r="S679" s="1">
        <f>(Table2[[#This Row],[Close Price]]-Table2[[#This Row],[20D EMA]])/Table2[[#This Row],[20D EMA]]</f>
        <v>-8.4628375173147318E-3</v>
      </c>
      <c r="T679" s="1">
        <f>(Table2[[#This Row],[Close Price]]-Table2[[#This Row],[50D EMA]])/Table2[[#This Row],[50D EMA]]</f>
        <v>-5.4253035748267141E-2</v>
      </c>
      <c r="U679" s="1">
        <f>(Table2[[#This Row],[Close Price]]-Table2[[#This Row],[200D EMA]])/Table2[[#This Row],[200D EMA]]</f>
        <v>-8.9901284470400314E-2</v>
      </c>
      <c r="V679">
        <v>0.745771125539338</v>
      </c>
      <c r="W679">
        <v>521</v>
      </c>
      <c r="X679">
        <v>529.04999999999995</v>
      </c>
      <c r="Y679">
        <v>520.70000000000005</v>
      </c>
      <c r="Z679">
        <v>529.04999999999995</v>
      </c>
      <c r="AA679">
        <v>520.70000000000005</v>
      </c>
      <c r="AB679">
        <v>529.04999999999995</v>
      </c>
      <c r="AC679" s="1">
        <f>(Table2[[#This Row],[Close Price]]/Table2[[#This Row],[Day Low]])-1</f>
        <v>2.9750479846448741E-3</v>
      </c>
      <c r="AD679" s="1">
        <f>(Table2[[#This Row],[Day High]]/Table2[[#This Row],[Close Price]])-1</f>
        <v>1.2439001052530818E-2</v>
      </c>
      <c r="AE679" s="1">
        <f>(Table2[[#This Row],[Close Price]]/Table2[[#This Row],[Current Week Low]])-1</f>
        <v>3.5529095448432191E-3</v>
      </c>
      <c r="AF679" s="1">
        <f>(Table2[[#This Row],[Current Week High]]/Table2[[#This Row],[Close Price]])-1</f>
        <v>1.2439001052530818E-2</v>
      </c>
      <c r="AG679" s="1">
        <f>(Table2[[#This Row],[Close Price]]/Table2[[#This Row],[Current Month Low]])-1</f>
        <v>3.5529095448432191E-3</v>
      </c>
      <c r="AH679" s="1">
        <f>(Table2[[#This Row],[Current Month High]]/Table2[[#This Row],[Close Price]])-1</f>
        <v>1.2439001052530818E-2</v>
      </c>
      <c r="AI679">
        <v>28.600133958472799</v>
      </c>
      <c r="AJ679">
        <v>6.8172526573998304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-0.11</v>
      </c>
      <c r="AM679" t="s">
        <v>3218</v>
      </c>
      <c r="AN679">
        <v>2.29</v>
      </c>
      <c r="AO679" t="s">
        <v>3217</v>
      </c>
      <c r="AP679">
        <v>-9.6561826724066005E-2</v>
      </c>
      <c r="AQ679">
        <f>(Table2[[#This Row],[Sharpe Ratio]]-AVERAGE(Table2[Sharpe Ratio]))/_xlfn.STDEV.P(Table2[Sharpe Ratio])</f>
        <v>-1.8174649398686609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603</v>
      </c>
      <c r="AT679">
        <f>_xlfn.RANK.AVG(Table2[[#This Row],[6M Return vs Nifty Z-Score]],Table2[6M Return vs Nifty Z-Score])</f>
        <v>519</v>
      </c>
      <c r="AU679">
        <f>_xlfn.RANK.AVG(Table2[[#This Row],[Sharpe Ratio Z-Score]],Table2[Sharpe Ratio Z-Score])</f>
        <v>712</v>
      </c>
      <c r="AV679">
        <f>(Table2[[#This Row],[Rank 1Y]]+Table2[[#This Row],[Rank 6M]]+Table2[[#This Row],[Rank Sharpe]])/3</f>
        <v>611.33333333333337</v>
      </c>
    </row>
    <row r="680" spans="1:48" x14ac:dyDescent="0.3">
      <c r="A680" t="s">
        <v>2399</v>
      </c>
      <c r="B680" t="s">
        <v>2400</v>
      </c>
      <c r="C680" t="s">
        <v>3189</v>
      </c>
      <c r="D680" t="s">
        <v>2087</v>
      </c>
      <c r="E680">
        <v>2197.4140976260001</v>
      </c>
      <c r="F680">
        <v>46.09</v>
      </c>
      <c r="G680">
        <v>-35.553963477319101</v>
      </c>
      <c r="H680">
        <f>(Table2[[#This Row],[1Y Return vs Nifty]]-AVERAGE(Table2[1Y Return vs Nifty]))/_xlfn.STDEV.P(Table2[1Y Return vs Nifty])</f>
        <v>-1.0180217641362501</v>
      </c>
      <c r="I680">
        <v>-6.2375347409510802</v>
      </c>
      <c r="J680">
        <f>(Table2[[#This Row],[1M Return vs Nifty]]-AVERAGE(Table2[1M Return vs Nifty]))/_xlfn.STDEV.P(Table2[1M Return vs Nifty])</f>
        <v>-0.57681757870490047</v>
      </c>
      <c r="K680">
        <v>-13.680778881674801</v>
      </c>
      <c r="L680">
        <f>(Table2[[#This Row],[6M Return vs Nifty]]-AVERAGE(Table2[6M Return vs Nifty]))/_xlfn.STDEV.P(Table2[6M Return vs Nifty])</f>
        <v>-0.6769830088549238</v>
      </c>
      <c r="M680">
        <v>1.8007863357374601</v>
      </c>
      <c r="N680">
        <f>(Table2[[#This Row],[1W Return vs Nifty]]-AVERAGE(Table2[1W Return vs Nifty]))/_xlfn.STDEV.P(Table2[1W Return vs Nifty])</f>
        <v>-3.9432003599378367E-2</v>
      </c>
      <c r="O680">
        <v>45.25</v>
      </c>
      <c r="P680">
        <v>47.287091407975502</v>
      </c>
      <c r="Q680">
        <v>50.227790513308001</v>
      </c>
      <c r="R680">
        <v>64.541924785410302</v>
      </c>
      <c r="S680" s="1">
        <f>(Table2[[#This Row],[Close Price]]-Table2[[#This Row],[20D EMA]])/Table2[[#This Row],[20D EMA]]</f>
        <v>1.8563535911602286E-2</v>
      </c>
      <c r="T680" s="1">
        <f>(Table2[[#This Row],[Close Price]]-Table2[[#This Row],[50D EMA]])/Table2[[#This Row],[50D EMA]]</f>
        <v>-2.5315395223771284E-2</v>
      </c>
      <c r="U680" s="1">
        <f>(Table2[[#This Row],[Close Price]]-Table2[[#This Row],[200D EMA]])/Table2[[#This Row],[200D EMA]]</f>
        <v>-8.2380500336993276E-2</v>
      </c>
      <c r="V680">
        <v>0.43545937252903699</v>
      </c>
      <c r="W680">
        <v>45.46</v>
      </c>
      <c r="X680">
        <v>46.74</v>
      </c>
      <c r="Y680">
        <v>44.5</v>
      </c>
      <c r="Z680">
        <v>46.74</v>
      </c>
      <c r="AA680">
        <v>44.5</v>
      </c>
      <c r="AB680">
        <v>46.74</v>
      </c>
      <c r="AC680" s="1">
        <f>(Table2[[#This Row],[Close Price]]/Table2[[#This Row],[Day Low]])-1</f>
        <v>1.3858336999560184E-2</v>
      </c>
      <c r="AD680" s="1">
        <f>(Table2[[#This Row],[Day High]]/Table2[[#This Row],[Close Price]])-1</f>
        <v>1.4102842265133475E-2</v>
      </c>
      <c r="AE680" s="1">
        <f>(Table2[[#This Row],[Close Price]]/Table2[[#This Row],[Current Week Low]])-1</f>
        <v>3.5730337078651697E-2</v>
      </c>
      <c r="AF680" s="1">
        <f>(Table2[[#This Row],[Current Week High]]/Table2[[#This Row],[Close Price]])-1</f>
        <v>1.4102842265133475E-2</v>
      </c>
      <c r="AG680" s="1">
        <f>(Table2[[#This Row],[Close Price]]/Table2[[#This Row],[Current Month Low]])-1</f>
        <v>3.5730337078651697E-2</v>
      </c>
      <c r="AH680" s="1">
        <f>(Table2[[#This Row],[Current Month High]]/Table2[[#This Row],[Close Price]])-1</f>
        <v>1.4102842265133475E-2</v>
      </c>
      <c r="AI680">
        <v>50.574962030809203</v>
      </c>
      <c r="AJ680">
        <v>9.3216318785579002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-0.09</v>
      </c>
      <c r="AM680" t="s">
        <v>3218</v>
      </c>
      <c r="AN680">
        <v>6.59</v>
      </c>
      <c r="AO680" t="s">
        <v>3217</v>
      </c>
      <c r="AP680">
        <v>-1.6412412834974001E-2</v>
      </c>
      <c r="AQ680">
        <f>(Table2[[#This Row],[Sharpe Ratio]]-AVERAGE(Table2[Sharpe Ratio]))/_xlfn.STDEV.P(Table2[Sharpe Ratio])</f>
        <v>-0.88457239466897208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670</v>
      </c>
      <c r="AT680">
        <f>_xlfn.RANK.AVG(Table2[[#This Row],[6M Return vs Nifty Z-Score]],Table2[6M Return vs Nifty Z-Score])</f>
        <v>566</v>
      </c>
      <c r="AU680">
        <f>_xlfn.RANK.AVG(Table2[[#This Row],[Sharpe Ratio Z-Score]],Table2[Sharpe Ratio Z-Score])</f>
        <v>600</v>
      </c>
      <c r="AV680">
        <f>(Table2[[#This Row],[Rank 1Y]]+Table2[[#This Row],[Rank 6M]]+Table2[[#This Row],[Rank Sharpe]])/3</f>
        <v>612</v>
      </c>
    </row>
    <row r="681" spans="1:48" x14ac:dyDescent="0.3">
      <c r="A681" t="s">
        <v>2139</v>
      </c>
      <c r="B681" t="s">
        <v>2140</v>
      </c>
      <c r="C681" t="s">
        <v>3184</v>
      </c>
      <c r="D681" t="s">
        <v>136</v>
      </c>
      <c r="E681">
        <v>2948.2110251099998</v>
      </c>
      <c r="F681">
        <v>387.9</v>
      </c>
      <c r="G681">
        <v>-47.885820420549699</v>
      </c>
      <c r="H681">
        <f>(Table2[[#This Row],[1Y Return vs Nifty]]-AVERAGE(Table2[1Y Return vs Nifty]))/_xlfn.STDEV.P(Table2[1Y Return vs Nifty])</f>
        <v>-1.2587645542144927</v>
      </c>
      <c r="I681">
        <v>-0.19672859760268599</v>
      </c>
      <c r="J681">
        <f>(Table2[[#This Row],[1M Return vs Nifty]]-AVERAGE(Table2[1M Return vs Nifty]))/_xlfn.STDEV.P(Table2[1M Return vs Nifty])</f>
        <v>6.2710979906752756E-2</v>
      </c>
      <c r="K681">
        <v>-20.0540736943545</v>
      </c>
      <c r="L681">
        <f>(Table2[[#This Row],[6M Return vs Nifty]]-AVERAGE(Table2[6M Return vs Nifty]))/_xlfn.STDEV.P(Table2[6M Return vs Nifty])</f>
        <v>-0.87590624023352703</v>
      </c>
      <c r="M681">
        <v>0.31826623215287703</v>
      </c>
      <c r="N681">
        <f>(Table2[[#This Row],[1W Return vs Nifty]]-AVERAGE(Table2[1W Return vs Nifty]))/_xlfn.STDEV.P(Table2[1W Return vs Nifty])</f>
        <v>-0.33185627452423005</v>
      </c>
      <c r="O681">
        <v>368.31</v>
      </c>
      <c r="P681">
        <v>377.71627522948103</v>
      </c>
      <c r="Q681">
        <v>416.14458268708398</v>
      </c>
      <c r="R681">
        <v>76.617796050909504</v>
      </c>
      <c r="S681" s="1">
        <f>(Table2[[#This Row],[Close Price]]-Table2[[#This Row],[20D EMA]])/Table2[[#This Row],[20D EMA]]</f>
        <v>5.3188889793923527E-2</v>
      </c>
      <c r="T681" s="1">
        <f>(Table2[[#This Row],[Close Price]]-Table2[[#This Row],[50D EMA]])/Table2[[#This Row],[50D EMA]]</f>
        <v>2.6961307834384E-2</v>
      </c>
      <c r="U681" s="1">
        <f>(Table2[[#This Row],[Close Price]]-Table2[[#This Row],[200D EMA]])/Table2[[#This Row],[200D EMA]]</f>
        <v>-6.7872042223176679E-2</v>
      </c>
      <c r="V681">
        <v>0.60892046541578504</v>
      </c>
      <c r="W681">
        <v>375</v>
      </c>
      <c r="X681">
        <v>392.9</v>
      </c>
      <c r="Y681">
        <v>365</v>
      </c>
      <c r="Z681">
        <v>392.9</v>
      </c>
      <c r="AA681">
        <v>365</v>
      </c>
      <c r="AB681">
        <v>392.9</v>
      </c>
      <c r="AC681" s="1">
        <f>(Table2[[#This Row],[Close Price]]/Table2[[#This Row],[Day Low]])-1</f>
        <v>3.4399999999999986E-2</v>
      </c>
      <c r="AD681" s="1">
        <f>(Table2[[#This Row],[Day High]]/Table2[[#This Row],[Close Price]])-1</f>
        <v>1.2889920082495454E-2</v>
      </c>
      <c r="AE681" s="1">
        <f>(Table2[[#This Row],[Close Price]]/Table2[[#This Row],[Current Week Low]])-1</f>
        <v>6.2739726027397191E-2</v>
      </c>
      <c r="AF681" s="1">
        <f>(Table2[[#This Row],[Current Week High]]/Table2[[#This Row],[Close Price]])-1</f>
        <v>1.2889920082495454E-2</v>
      </c>
      <c r="AG681" s="1">
        <f>(Table2[[#This Row],[Close Price]]/Table2[[#This Row],[Current Month Low]])-1</f>
        <v>6.2739726027397191E-2</v>
      </c>
      <c r="AH681" s="1">
        <f>(Table2[[#This Row],[Current Month High]]/Table2[[#This Row],[Close Price]])-1</f>
        <v>1.2889920082495454E-2</v>
      </c>
      <c r="AI681">
        <v>50.812064965197202</v>
      </c>
      <c r="AJ681">
        <v>12.434782608695601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-0.06</v>
      </c>
      <c r="AM681" t="s">
        <v>3218</v>
      </c>
      <c r="AN681">
        <v>7.72</v>
      </c>
      <c r="AO681" t="s">
        <v>3217</v>
      </c>
      <c r="AP681">
        <v>1.1485199772473999E-2</v>
      </c>
      <c r="AQ681">
        <f>(Table2[[#This Row],[Sharpe Ratio]]-AVERAGE(Table2[Sharpe Ratio]))/_xlfn.STDEV.P(Table2[Sharpe Ratio])</f>
        <v>-0.55986041528543906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708</v>
      </c>
      <c r="AT681">
        <f>_xlfn.RANK.AVG(Table2[[#This Row],[6M Return vs Nifty Z-Score]],Table2[6M Return vs Nifty Z-Score])</f>
        <v>640</v>
      </c>
      <c r="AU681">
        <f>_xlfn.RANK.AVG(Table2[[#This Row],[Sharpe Ratio Z-Score]],Table2[Sharpe Ratio Z-Score])</f>
        <v>489</v>
      </c>
      <c r="AV681">
        <f>(Table2[[#This Row],[Rank 1Y]]+Table2[[#This Row],[Rank 6M]]+Table2[[#This Row],[Rank Sharpe]])/3</f>
        <v>612.33333333333337</v>
      </c>
    </row>
    <row r="682" spans="1:48" x14ac:dyDescent="0.3">
      <c r="A682" t="s">
        <v>749</v>
      </c>
      <c r="B682" t="s">
        <v>750</v>
      </c>
      <c r="C682" t="s">
        <v>3176</v>
      </c>
      <c r="D682" t="s">
        <v>217</v>
      </c>
      <c r="E682">
        <v>23483.86058832</v>
      </c>
      <c r="F682">
        <v>12331.85</v>
      </c>
      <c r="G682">
        <v>-44.586303228514097</v>
      </c>
      <c r="H682">
        <f>(Table2[[#This Row],[1Y Return vs Nifty]]-AVERAGE(Table2[1Y Return vs Nifty]))/_xlfn.STDEV.P(Table2[1Y Return vs Nifty])</f>
        <v>-1.194351304987026</v>
      </c>
      <c r="I682">
        <v>-15.216240791994901</v>
      </c>
      <c r="J682">
        <f>(Table2[[#This Row],[1M Return vs Nifty]]-AVERAGE(Table2[1M Return vs Nifty]))/_xlfn.STDEV.P(Table2[1M Return vs Nifty])</f>
        <v>-1.5273759649137548</v>
      </c>
      <c r="K682">
        <v>-34.202276179235199</v>
      </c>
      <c r="L682">
        <f>(Table2[[#This Row],[6M Return vs Nifty]]-AVERAGE(Table2[6M Return vs Nifty]))/_xlfn.STDEV.P(Table2[6M Return vs Nifty])</f>
        <v>-1.3174998333765868</v>
      </c>
      <c r="M682">
        <v>-18.598286330726499</v>
      </c>
      <c r="N682">
        <f>(Table2[[#This Row],[1W Return vs Nifty]]-AVERAGE(Table2[1W Return vs Nifty]))/_xlfn.STDEV.P(Table2[1W Return vs Nifty])</f>
        <v>-4.0631102914084849</v>
      </c>
      <c r="O682">
        <v>13787.22</v>
      </c>
      <c r="P682">
        <v>14659.482487998899</v>
      </c>
      <c r="Q682">
        <v>15007.642329525999</v>
      </c>
      <c r="R682">
        <v>21.889769955389699</v>
      </c>
      <c r="S682" s="1">
        <f>(Table2[[#This Row],[Close Price]]-Table2[[#This Row],[20D EMA]])/Table2[[#This Row],[20D EMA]]</f>
        <v>-0.10555935134131457</v>
      </c>
      <c r="T682" s="1">
        <f>(Table2[[#This Row],[Close Price]]-Table2[[#This Row],[50D EMA]])/Table2[[#This Row],[50D EMA]]</f>
        <v>-0.15877999035125787</v>
      </c>
      <c r="U682" s="1">
        <f>(Table2[[#This Row],[Close Price]]-Table2[[#This Row],[200D EMA]])/Table2[[#This Row],[200D EMA]]</f>
        <v>-0.17829531586461461</v>
      </c>
      <c r="V682">
        <v>5.9325618925797103</v>
      </c>
      <c r="W682">
        <v>12361.05</v>
      </c>
      <c r="X682">
        <v>12497</v>
      </c>
      <c r="Y682">
        <v>12249</v>
      </c>
      <c r="Z682">
        <v>12497</v>
      </c>
      <c r="AA682">
        <v>12249</v>
      </c>
      <c r="AB682">
        <v>12497</v>
      </c>
      <c r="AC682" s="1">
        <f>(Table2[[#This Row],[Close Price]]/Table2[[#This Row],[Day Low]])-1</f>
        <v>-2.3622588695942914E-3</v>
      </c>
      <c r="AD682" s="1">
        <f>(Table2[[#This Row],[Day High]]/Table2[[#This Row],[Close Price]])-1</f>
        <v>1.3392151218186932E-2</v>
      </c>
      <c r="AE682" s="1">
        <f>(Table2[[#This Row],[Close Price]]/Table2[[#This Row],[Current Week Low]])-1</f>
        <v>6.7638174544861762E-3</v>
      </c>
      <c r="AF682" s="1">
        <f>(Table2[[#This Row],[Current Week High]]/Table2[[#This Row],[Close Price]])-1</f>
        <v>1.3392151218186932E-2</v>
      </c>
      <c r="AG682" s="1">
        <f>(Table2[[#This Row],[Close Price]]/Table2[[#This Row],[Current Month Low]])-1</f>
        <v>6.7638174544861762E-3</v>
      </c>
      <c r="AH682" s="1">
        <f>(Table2[[#This Row],[Current Month High]]/Table2[[#This Row],[Close Price]])-1</f>
        <v>1.3392151218186932E-2</v>
      </c>
      <c r="AI682">
        <v>47.990771863102403</v>
      </c>
      <c r="AJ682">
        <v>1.03850029905532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-0.21</v>
      </c>
      <c r="AM682" t="s">
        <v>3218</v>
      </c>
      <c r="AN682">
        <v>-16.28</v>
      </c>
      <c r="AO682" t="s">
        <v>3218</v>
      </c>
      <c r="AP682">
        <v>3.4457960763149997E-2</v>
      </c>
      <c r="AQ682">
        <f>(Table2[[#This Row],[Sharpe Ratio]]-AVERAGE(Table2[Sharpe Ratio]))/_xlfn.STDEV.P(Table2[Sharpe Ratio])</f>
        <v>-0.29247084334781392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702</v>
      </c>
      <c r="AT682">
        <f>_xlfn.RANK.AVG(Table2[[#This Row],[6M Return vs Nifty Z-Score]],Table2[6M Return vs Nifty Z-Score])</f>
        <v>716</v>
      </c>
      <c r="AU682">
        <f>_xlfn.RANK.AVG(Table2[[#This Row],[Sharpe Ratio Z-Score]],Table2[Sharpe Ratio Z-Score])</f>
        <v>422</v>
      </c>
      <c r="AV682">
        <f>(Table2[[#This Row],[Rank 1Y]]+Table2[[#This Row],[Rank 6M]]+Table2[[#This Row],[Rank Sharpe]])/3</f>
        <v>613.33333333333337</v>
      </c>
    </row>
    <row r="683" spans="1:48" x14ac:dyDescent="0.3">
      <c r="A683" t="s">
        <v>2176</v>
      </c>
      <c r="B683" t="s">
        <v>2177</v>
      </c>
      <c r="C683" t="s">
        <v>3182</v>
      </c>
      <c r="D683" t="s">
        <v>458</v>
      </c>
      <c r="E683">
        <v>2802.7582649000001</v>
      </c>
      <c r="F683">
        <v>389</v>
      </c>
      <c r="G683">
        <v>-14.181565374999201</v>
      </c>
      <c r="H683">
        <f>(Table2[[#This Row],[1Y Return vs Nifty]]-AVERAGE(Table2[1Y Return vs Nifty]))/_xlfn.STDEV.P(Table2[1Y Return vs Nifty])</f>
        <v>-0.60078932513687877</v>
      </c>
      <c r="I683">
        <v>-8.9382178498910694</v>
      </c>
      <c r="J683">
        <f>(Table2[[#This Row],[1M Return vs Nifty]]-AVERAGE(Table2[1M Return vs Nifty]))/_xlfn.STDEV.P(Table2[1M Return vs Nifty])</f>
        <v>-0.86273371885931194</v>
      </c>
      <c r="K683">
        <v>-16.245380315378299</v>
      </c>
      <c r="L683">
        <f>(Table2[[#This Row],[6M Return vs Nifty]]-AVERAGE(Table2[6M Return vs Nifty]))/_xlfn.STDEV.P(Table2[6M Return vs Nifty])</f>
        <v>-0.75702933016670981</v>
      </c>
      <c r="M683">
        <v>-2.7077512692045298</v>
      </c>
      <c r="N683">
        <f>(Table2[[#This Row],[1W Return vs Nifty]]-AVERAGE(Table2[1W Return vs Nifty]))/_xlfn.STDEV.P(Table2[1W Return vs Nifty])</f>
        <v>-0.92873247168386985</v>
      </c>
      <c r="O683">
        <v>399.1</v>
      </c>
      <c r="P683">
        <v>427.62019373707102</v>
      </c>
      <c r="Q683">
        <v>448.71549639447801</v>
      </c>
      <c r="R683">
        <v>42.959095556381101</v>
      </c>
      <c r="S683" s="1">
        <f>(Table2[[#This Row],[Close Price]]-Table2[[#This Row],[20D EMA]])/Table2[[#This Row],[20D EMA]]</f>
        <v>-2.5306940616386928E-2</v>
      </c>
      <c r="T683" s="1">
        <f>(Table2[[#This Row],[Close Price]]-Table2[[#This Row],[50D EMA]])/Table2[[#This Row],[50D EMA]]</f>
        <v>-9.0314242177293558E-2</v>
      </c>
      <c r="U683" s="1">
        <f>(Table2[[#This Row],[Close Price]]-Table2[[#This Row],[200D EMA]])/Table2[[#This Row],[200D EMA]]</f>
        <v>-0.13308097641892111</v>
      </c>
      <c r="V683">
        <v>1.2382999311654601</v>
      </c>
      <c r="W683">
        <v>384.2</v>
      </c>
      <c r="X683">
        <v>391</v>
      </c>
      <c r="Y683">
        <v>381.55</v>
      </c>
      <c r="Z683">
        <v>391</v>
      </c>
      <c r="AA683">
        <v>381.55</v>
      </c>
      <c r="AB683">
        <v>391</v>
      </c>
      <c r="AC683" s="1">
        <f>(Table2[[#This Row],[Close Price]]/Table2[[#This Row],[Day Low]])-1</f>
        <v>1.2493492972410314E-2</v>
      </c>
      <c r="AD683" s="1">
        <f>(Table2[[#This Row],[Day High]]/Table2[[#This Row],[Close Price]])-1</f>
        <v>5.1413881748072487E-3</v>
      </c>
      <c r="AE683" s="1">
        <f>(Table2[[#This Row],[Close Price]]/Table2[[#This Row],[Current Week Low]])-1</f>
        <v>1.9525619184903587E-2</v>
      </c>
      <c r="AF683" s="1">
        <f>(Table2[[#This Row],[Current Week High]]/Table2[[#This Row],[Close Price]])-1</f>
        <v>5.1413881748072487E-3</v>
      </c>
      <c r="AG683" s="1">
        <f>(Table2[[#This Row],[Close Price]]/Table2[[#This Row],[Current Month Low]])-1</f>
        <v>1.9525619184903587E-2</v>
      </c>
      <c r="AH683" s="1">
        <f>(Table2[[#This Row],[Current Month High]]/Table2[[#This Row],[Close Price]])-1</f>
        <v>5.1413881748072487E-3</v>
      </c>
      <c r="AI683">
        <v>42.596401028277597</v>
      </c>
      <c r="AJ683">
        <v>8.5682389059447299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-0.13</v>
      </c>
      <c r="AM683" t="s">
        <v>3218</v>
      </c>
      <c r="AN683">
        <v>-1.07</v>
      </c>
      <c r="AO683" t="s">
        <v>3218</v>
      </c>
      <c r="AP683">
        <v>-0.10549834607638001</v>
      </c>
      <c r="AQ683">
        <f>(Table2[[#This Row],[Sharpe Ratio]]-AVERAGE(Table2[Sharpe Ratio]))/_xlfn.STDEV.P(Table2[Sharpe Ratio])</f>
        <v>-1.9214808256908915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529</v>
      </c>
      <c r="AT683">
        <f>_xlfn.RANK.AVG(Table2[[#This Row],[6M Return vs Nifty Z-Score]],Table2[6M Return vs Nifty Z-Score])</f>
        <v>595</v>
      </c>
      <c r="AU683">
        <f>_xlfn.RANK.AVG(Table2[[#This Row],[Sharpe Ratio Z-Score]],Table2[Sharpe Ratio Z-Score])</f>
        <v>717</v>
      </c>
      <c r="AV683">
        <f>(Table2[[#This Row],[Rank 1Y]]+Table2[[#This Row],[Rank 6M]]+Table2[[#This Row],[Rank Sharpe]])/3</f>
        <v>613.66666666666663</v>
      </c>
    </row>
    <row r="684" spans="1:48" x14ac:dyDescent="0.3">
      <c r="A684" t="s">
        <v>52</v>
      </c>
      <c r="B684" t="s">
        <v>53</v>
      </c>
      <c r="C684" t="s">
        <v>3171</v>
      </c>
      <c r="D684" t="s">
        <v>54</v>
      </c>
      <c r="E684">
        <v>412986.70739865</v>
      </c>
      <c r="F684">
        <v>6675.45</v>
      </c>
      <c r="G684">
        <v>-30.553759893266299</v>
      </c>
      <c r="H684">
        <f>(Table2[[#This Row],[1Y Return vs Nifty]]-AVERAGE(Table2[1Y Return vs Nifty]))/_xlfn.STDEV.P(Table2[1Y Return vs Nifty])</f>
        <v>-0.9204076767100341</v>
      </c>
      <c r="I684">
        <v>-4.8766460106510401</v>
      </c>
      <c r="J684">
        <f>(Table2[[#This Row],[1M Return vs Nifty]]-AVERAGE(Table2[1M Return vs Nifty]))/_xlfn.STDEV.P(Table2[1M Return vs Nifty])</f>
        <v>-0.43274289935470223</v>
      </c>
      <c r="K684">
        <v>-8.6010774026179906</v>
      </c>
      <c r="L684">
        <f>(Table2[[#This Row],[6M Return vs Nifty]]-AVERAGE(Table2[6M Return vs Nifty]))/_xlfn.STDEV.P(Table2[6M Return vs Nifty])</f>
        <v>-0.51843540320481096</v>
      </c>
      <c r="M684">
        <v>-1.87841121571912</v>
      </c>
      <c r="N684">
        <f>(Table2[[#This Row],[1W Return vs Nifty]]-AVERAGE(Table2[1W Return vs Nifty]))/_xlfn.STDEV.P(Table2[1W Return vs Nifty])</f>
        <v>-0.7651467234010223</v>
      </c>
      <c r="O684">
        <v>6701.57</v>
      </c>
      <c r="P684">
        <v>6868.6324049711002</v>
      </c>
      <c r="Q684">
        <v>6986.7673303354404</v>
      </c>
      <c r="R684">
        <v>51.522017450224602</v>
      </c>
      <c r="S684" s="1">
        <f>(Table2[[#This Row],[Close Price]]-Table2[[#This Row],[20D EMA]])/Table2[[#This Row],[20D EMA]]</f>
        <v>-3.8975941458493893E-3</v>
      </c>
      <c r="T684" s="1">
        <f>(Table2[[#This Row],[Close Price]]-Table2[[#This Row],[50D EMA]])/Table2[[#This Row],[50D EMA]]</f>
        <v>-2.8125308442956801E-2</v>
      </c>
      <c r="U684" s="1">
        <f>(Table2[[#This Row],[Close Price]]-Table2[[#This Row],[200D EMA]])/Table2[[#This Row],[200D EMA]]</f>
        <v>-4.4558136204672215E-2</v>
      </c>
      <c r="V684">
        <v>0.87666116747088196</v>
      </c>
      <c r="W684">
        <v>6630.8</v>
      </c>
      <c r="X684">
        <v>6722.4</v>
      </c>
      <c r="Y684">
        <v>6491</v>
      </c>
      <c r="Z684">
        <v>6722.4</v>
      </c>
      <c r="AA684">
        <v>6491</v>
      </c>
      <c r="AB684">
        <v>6722.4</v>
      </c>
      <c r="AC684" s="1">
        <f>(Table2[[#This Row],[Close Price]]/Table2[[#This Row],[Day Low]])-1</f>
        <v>6.7337274537009328E-3</v>
      </c>
      <c r="AD684" s="1">
        <f>(Table2[[#This Row],[Day High]]/Table2[[#This Row],[Close Price]])-1</f>
        <v>7.0332337145810886E-3</v>
      </c>
      <c r="AE684" s="1">
        <f>(Table2[[#This Row],[Close Price]]/Table2[[#This Row],[Current Week Low]])-1</f>
        <v>2.8416268679710255E-2</v>
      </c>
      <c r="AF684" s="1">
        <f>(Table2[[#This Row],[Current Week High]]/Table2[[#This Row],[Close Price]])-1</f>
        <v>7.0332337145810886E-3</v>
      </c>
      <c r="AG684" s="1">
        <f>(Table2[[#This Row],[Close Price]]/Table2[[#This Row],[Current Month Low]])-1</f>
        <v>2.8416268679710255E-2</v>
      </c>
      <c r="AH684" s="1">
        <f>(Table2[[#This Row],[Current Month High]]/Table2[[#This Row],[Close Price]])-1</f>
        <v>7.0332337145810886E-3</v>
      </c>
      <c r="AI684">
        <v>17.295463227198098</v>
      </c>
      <c r="AJ684">
        <v>7.8808300203626303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-0.11</v>
      </c>
      <c r="AM684" t="s">
        <v>3218</v>
      </c>
      <c r="AN684">
        <v>1.67</v>
      </c>
      <c r="AO684" t="s">
        <v>3217</v>
      </c>
      <c r="AP684">
        <v>-7.6372710964571003E-2</v>
      </c>
      <c r="AQ684">
        <f>(Table2[[#This Row],[Sharpe Ratio]]-AVERAGE(Table2[Sharpe Ratio]))/_xlfn.STDEV.P(Table2[Sharpe Ratio])</f>
        <v>-1.5824753788436898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639</v>
      </c>
      <c r="AT684">
        <f>_xlfn.RANK.AVG(Table2[[#This Row],[6M Return vs Nifty Z-Score]],Table2[6M Return vs Nifty Z-Score])</f>
        <v>511</v>
      </c>
      <c r="AU684">
        <f>_xlfn.RANK.AVG(Table2[[#This Row],[Sharpe Ratio Z-Score]],Table2[Sharpe Ratio Z-Score])</f>
        <v>695</v>
      </c>
      <c r="AV684">
        <f>(Table2[[#This Row],[Rank 1Y]]+Table2[[#This Row],[Rank 6M]]+Table2[[#This Row],[Rank Sharpe]])/3</f>
        <v>615</v>
      </c>
    </row>
    <row r="685" spans="1:48" x14ac:dyDescent="0.3">
      <c r="A685" t="s">
        <v>1679</v>
      </c>
      <c r="B685" t="s">
        <v>1680</v>
      </c>
      <c r="C685" t="s">
        <v>3179</v>
      </c>
      <c r="D685" t="s">
        <v>270</v>
      </c>
      <c r="E685">
        <v>5495.3547301050003</v>
      </c>
      <c r="F685">
        <v>1786.55</v>
      </c>
      <c r="G685">
        <v>-41.791262676767801</v>
      </c>
      <c r="H685">
        <f>(Table2[[#This Row],[1Y Return vs Nifty]]-AVERAGE(Table2[1Y Return vs Nifty]))/_xlfn.STDEV.P(Table2[1Y Return vs Nifty])</f>
        <v>-1.1397864601378807</v>
      </c>
      <c r="I685">
        <v>5.50594546742796</v>
      </c>
      <c r="J685">
        <f>(Table2[[#This Row],[1M Return vs Nifty]]-AVERAGE(Table2[1M Return vs Nifty]))/_xlfn.STDEV.P(Table2[1M Return vs Nifty])</f>
        <v>0.66644214400922741</v>
      </c>
      <c r="K685">
        <v>-6.7590129054186603</v>
      </c>
      <c r="L685">
        <f>(Table2[[#This Row],[6M Return vs Nifty]]-AVERAGE(Table2[6M Return vs Nifty]))/_xlfn.STDEV.P(Table2[6M Return vs Nifty])</f>
        <v>-0.4609408995045145</v>
      </c>
      <c r="M685">
        <v>-0.24848414208924899</v>
      </c>
      <c r="N685">
        <f>(Table2[[#This Row],[1W Return vs Nifty]]-AVERAGE(Table2[1W Return vs Nifty]))/_xlfn.STDEV.P(Table2[1W Return vs Nifty])</f>
        <v>-0.443646707978332</v>
      </c>
      <c r="O685">
        <v>1719.19</v>
      </c>
      <c r="P685">
        <v>1710.6920214910101</v>
      </c>
      <c r="Q685">
        <v>1824.94932608149</v>
      </c>
      <c r="R685">
        <v>70.490268345908405</v>
      </c>
      <c r="S685" s="1">
        <f>(Table2[[#This Row],[Close Price]]-Table2[[#This Row],[20D EMA]])/Table2[[#This Row],[20D EMA]]</f>
        <v>3.9181242329236386E-2</v>
      </c>
      <c r="T685" s="1">
        <f>(Table2[[#This Row],[Close Price]]-Table2[[#This Row],[50D EMA]])/Table2[[#This Row],[50D EMA]]</f>
        <v>4.4343445550692008E-2</v>
      </c>
      <c r="U685" s="1">
        <f>(Table2[[#This Row],[Close Price]]-Table2[[#This Row],[200D EMA]])/Table2[[#This Row],[200D EMA]]</f>
        <v>-2.1041310864198408E-2</v>
      </c>
      <c r="V685">
        <v>1.4949684102417899</v>
      </c>
      <c r="W685">
        <v>1776.85</v>
      </c>
      <c r="X685">
        <v>1824.5</v>
      </c>
      <c r="Y685">
        <v>1753</v>
      </c>
      <c r="Z685">
        <v>1824.5</v>
      </c>
      <c r="AA685">
        <v>1753</v>
      </c>
      <c r="AB685">
        <v>1824.5</v>
      </c>
      <c r="AC685" s="1">
        <f>(Table2[[#This Row],[Close Price]]/Table2[[#This Row],[Day Low]])-1</f>
        <v>5.4590989672735901E-3</v>
      </c>
      <c r="AD685" s="1">
        <f>(Table2[[#This Row],[Day High]]/Table2[[#This Row],[Close Price]])-1</f>
        <v>2.124205871652074E-2</v>
      </c>
      <c r="AE685" s="1">
        <f>(Table2[[#This Row],[Close Price]]/Table2[[#This Row],[Current Week Low]])-1</f>
        <v>1.9138619509412313E-2</v>
      </c>
      <c r="AF685" s="1">
        <f>(Table2[[#This Row],[Current Week High]]/Table2[[#This Row],[Close Price]])-1</f>
        <v>2.124205871652074E-2</v>
      </c>
      <c r="AG685" s="1">
        <f>(Table2[[#This Row],[Close Price]]/Table2[[#This Row],[Current Month Low]])-1</f>
        <v>1.9138619509412313E-2</v>
      </c>
      <c r="AH685" s="1">
        <f>(Table2[[#This Row],[Current Month High]]/Table2[[#This Row],[Close Price]])-1</f>
        <v>2.124205871652074E-2</v>
      </c>
      <c r="AI685">
        <v>31.6112059556127</v>
      </c>
      <c r="AJ685">
        <v>19.469707101778699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0.06</v>
      </c>
      <c r="AM685" t="s">
        <v>3217</v>
      </c>
      <c r="AN685">
        <v>14.53</v>
      </c>
      <c r="AO685" t="s">
        <v>3217</v>
      </c>
      <c r="AP685">
        <v>-5.3042558400894002E-2</v>
      </c>
      <c r="AQ685">
        <f>(Table2[[#This Row],[Sharpe Ratio]]-AVERAGE(Table2[Sharpe Ratio]))/_xlfn.STDEV.P(Table2[Sharpe Ratio])</f>
        <v>-1.3109259769336188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693</v>
      </c>
      <c r="AT685">
        <f>_xlfn.RANK.AVG(Table2[[#This Row],[6M Return vs Nifty Z-Score]],Table2[6M Return vs Nifty Z-Score])</f>
        <v>484</v>
      </c>
      <c r="AU685">
        <f>_xlfn.RANK.AVG(Table2[[#This Row],[Sharpe Ratio Z-Score]],Table2[Sharpe Ratio Z-Score])</f>
        <v>672</v>
      </c>
      <c r="AV685">
        <f>(Table2[[#This Row],[Rank 1Y]]+Table2[[#This Row],[Rank 6M]]+Table2[[#This Row],[Rank Sharpe]])/3</f>
        <v>616.33333333333337</v>
      </c>
    </row>
    <row r="686" spans="1:48" x14ac:dyDescent="0.3">
      <c r="A686" t="s">
        <v>2077</v>
      </c>
      <c r="B686" t="s">
        <v>2078</v>
      </c>
      <c r="C686" t="s">
        <v>3171</v>
      </c>
      <c r="D686" t="s">
        <v>144</v>
      </c>
      <c r="E686">
        <v>3181.1159667299999</v>
      </c>
      <c r="F686">
        <v>189.87</v>
      </c>
      <c r="G686">
        <v>-49.329913383031503</v>
      </c>
      <c r="H686">
        <f>(Table2[[#This Row],[1Y Return vs Nifty]]-AVERAGE(Table2[1Y Return vs Nifty]))/_xlfn.STDEV.P(Table2[1Y Return vs Nifty])</f>
        <v>-1.2869561696800831</v>
      </c>
      <c r="I686">
        <v>-9.8654090162126806</v>
      </c>
      <c r="J686">
        <f>(Table2[[#This Row],[1M Return vs Nifty]]-AVERAGE(Table2[1M Return vs Nifty]))/_xlfn.STDEV.P(Table2[1M Return vs Nifty])</f>
        <v>-0.96089366905205886</v>
      </c>
      <c r="K686">
        <v>-17.267090700865001</v>
      </c>
      <c r="L686">
        <f>(Table2[[#This Row],[6M Return vs Nifty]]-AVERAGE(Table2[6M Return vs Nifty]))/_xlfn.STDEV.P(Table2[6M Return vs Nifty])</f>
        <v>-0.7889189472937479</v>
      </c>
      <c r="M686">
        <v>-0.61498906533206599</v>
      </c>
      <c r="N686">
        <f>(Table2[[#This Row],[1W Return vs Nifty]]-AVERAGE(Table2[1W Return vs Nifty]))/_xlfn.STDEV.P(Table2[1W Return vs Nifty])</f>
        <v>-0.51593910705643642</v>
      </c>
      <c r="O686">
        <v>193.3</v>
      </c>
      <c r="P686">
        <v>204.48560661723801</v>
      </c>
      <c r="Q686">
        <v>222.37472871691801</v>
      </c>
      <c r="R686">
        <v>46.890781218559397</v>
      </c>
      <c r="S686" s="1">
        <f>(Table2[[#This Row],[Close Price]]-Table2[[#This Row],[20D EMA]])/Table2[[#This Row],[20D EMA]]</f>
        <v>-1.7744438696326987E-2</v>
      </c>
      <c r="T686" s="1">
        <f>(Table2[[#This Row],[Close Price]]-Table2[[#This Row],[50D EMA]])/Table2[[#This Row],[50D EMA]]</f>
        <v>-7.1474989653408275E-2</v>
      </c>
      <c r="U686" s="1">
        <f>(Table2[[#This Row],[Close Price]]-Table2[[#This Row],[200D EMA]])/Table2[[#This Row],[200D EMA]]</f>
        <v>-0.14617096512929928</v>
      </c>
      <c r="V686">
        <v>1.1554171440101999</v>
      </c>
      <c r="W686">
        <v>188.69</v>
      </c>
      <c r="X686">
        <v>192.5</v>
      </c>
      <c r="Y686">
        <v>186.68</v>
      </c>
      <c r="Z686">
        <v>192.5</v>
      </c>
      <c r="AA686">
        <v>186.68</v>
      </c>
      <c r="AB686">
        <v>192.5</v>
      </c>
      <c r="AC686" s="1">
        <f>(Table2[[#This Row],[Close Price]]/Table2[[#This Row],[Day Low]])-1</f>
        <v>6.2536435423181658E-3</v>
      </c>
      <c r="AD686" s="1">
        <f>(Table2[[#This Row],[Day High]]/Table2[[#This Row],[Close Price]])-1</f>
        <v>1.3851582661821293E-2</v>
      </c>
      <c r="AE686" s="1">
        <f>(Table2[[#This Row],[Close Price]]/Table2[[#This Row],[Current Week Low]])-1</f>
        <v>1.7088065138204378E-2</v>
      </c>
      <c r="AF686" s="1">
        <f>(Table2[[#This Row],[Current Week High]]/Table2[[#This Row],[Close Price]])-1</f>
        <v>1.3851582661821293E-2</v>
      </c>
      <c r="AG686" s="1">
        <f>(Table2[[#This Row],[Close Price]]/Table2[[#This Row],[Current Month Low]])-1</f>
        <v>1.7088065138204378E-2</v>
      </c>
      <c r="AH686" s="1">
        <f>(Table2[[#This Row],[Current Month High]]/Table2[[#This Row],[Close Price]])-1</f>
        <v>1.3851582661821293E-2</v>
      </c>
      <c r="AI686">
        <v>47.995997261284003</v>
      </c>
      <c r="AJ686">
        <v>5.2436117731833098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-0.18</v>
      </c>
      <c r="AM686" t="s">
        <v>3218</v>
      </c>
      <c r="AN686">
        <v>-1.42</v>
      </c>
      <c r="AO686" t="s">
        <v>3218</v>
      </c>
      <c r="AQ686">
        <f>(Table2[[#This Row],[Sharpe Ratio]]-AVERAGE(Table2[Sharpe Ratio]))/_xlfn.STDEV.P(Table2[Sharpe Ratio])</f>
        <v>-0.69354145832708192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710</v>
      </c>
      <c r="AT686">
        <f>_xlfn.RANK.AVG(Table2[[#This Row],[6M Return vs Nifty Z-Score]],Table2[6M Return vs Nifty Z-Score])</f>
        <v>602</v>
      </c>
      <c r="AU686">
        <f>_xlfn.RANK.AVG(Table2[[#This Row],[Sharpe Ratio Z-Score]],Table2[Sharpe Ratio Z-Score])</f>
        <v>538.5</v>
      </c>
      <c r="AV686">
        <f>(Table2[[#This Row],[Rank 1Y]]+Table2[[#This Row],[Rank 6M]]+Table2[[#This Row],[Rank Sharpe]])/3</f>
        <v>616.83333333333337</v>
      </c>
    </row>
    <row r="687" spans="1:48" x14ac:dyDescent="0.3">
      <c r="A687" t="s">
        <v>464</v>
      </c>
      <c r="B687" t="s">
        <v>465</v>
      </c>
      <c r="C687" t="s">
        <v>3179</v>
      </c>
      <c r="D687" t="s">
        <v>466</v>
      </c>
      <c r="E687">
        <v>49581.91156239</v>
      </c>
      <c r="F687">
        <v>1845.7</v>
      </c>
      <c r="G687">
        <v>-27.9672238878554</v>
      </c>
      <c r="H687">
        <f>(Table2[[#This Row],[1Y Return vs Nifty]]-AVERAGE(Table2[1Y Return vs Nifty]))/_xlfn.STDEV.P(Table2[1Y Return vs Nifty])</f>
        <v>-0.86991326232889166</v>
      </c>
      <c r="I687">
        <v>2.9113812076090002</v>
      </c>
      <c r="J687">
        <f>(Table2[[#This Row],[1M Return vs Nifty]]-AVERAGE(Table2[1M Return vs Nifty]))/_xlfn.STDEV.P(Table2[1M Return vs Nifty])</f>
        <v>0.39176060284863184</v>
      </c>
      <c r="K687">
        <v>-19.1226678149431</v>
      </c>
      <c r="L687">
        <f>(Table2[[#This Row],[6M Return vs Nifty]]-AVERAGE(Table2[6M Return vs Nifty]))/_xlfn.STDEV.P(Table2[6M Return vs Nifty])</f>
        <v>-0.84683520669386814</v>
      </c>
      <c r="M687">
        <v>0.157455029362667</v>
      </c>
      <c r="N687">
        <f>(Table2[[#This Row],[1W Return vs Nifty]]-AVERAGE(Table2[1W Return vs Nifty]))/_xlfn.STDEV.P(Table2[1W Return vs Nifty])</f>
        <v>-0.36357597843837847</v>
      </c>
      <c r="O687">
        <v>1788.07</v>
      </c>
      <c r="P687">
        <v>1832.34779988901</v>
      </c>
      <c r="Q687">
        <v>1948.0888173823801</v>
      </c>
      <c r="R687">
        <v>69.983506460260998</v>
      </c>
      <c r="S687" s="1">
        <f>(Table2[[#This Row],[Close Price]]-Table2[[#This Row],[20D EMA]])/Table2[[#This Row],[20D EMA]]</f>
        <v>3.2230281812233363E-2</v>
      </c>
      <c r="T687" s="1">
        <f>(Table2[[#This Row],[Close Price]]-Table2[[#This Row],[50D EMA]])/Table2[[#This Row],[50D EMA]]</f>
        <v>7.2869354343093459E-3</v>
      </c>
      <c r="U687" s="1">
        <f>(Table2[[#This Row],[Close Price]]-Table2[[#This Row],[200D EMA]])/Table2[[#This Row],[200D EMA]]</f>
        <v>-5.2558598185455656E-2</v>
      </c>
      <c r="V687">
        <v>1.09622676868227</v>
      </c>
      <c r="W687">
        <v>1822.6</v>
      </c>
      <c r="X687">
        <v>1854.7</v>
      </c>
      <c r="Y687">
        <v>1771.25</v>
      </c>
      <c r="Z687">
        <v>1854.7</v>
      </c>
      <c r="AA687">
        <v>1771.25</v>
      </c>
      <c r="AB687">
        <v>1854.7</v>
      </c>
      <c r="AC687" s="1">
        <f>(Table2[[#This Row],[Close Price]]/Table2[[#This Row],[Day Low]])-1</f>
        <v>1.2674201689893527E-2</v>
      </c>
      <c r="AD687" s="1">
        <f>(Table2[[#This Row],[Day High]]/Table2[[#This Row],[Close Price]])-1</f>
        <v>4.8761987321883637E-3</v>
      </c>
      <c r="AE687" s="1">
        <f>(Table2[[#This Row],[Close Price]]/Table2[[#This Row],[Current Week Low]])-1</f>
        <v>4.2032462949894267E-2</v>
      </c>
      <c r="AF687" s="1">
        <f>(Table2[[#This Row],[Current Week High]]/Table2[[#This Row],[Close Price]])-1</f>
        <v>4.8761987321883637E-3</v>
      </c>
      <c r="AG687" s="1">
        <f>(Table2[[#This Row],[Close Price]]/Table2[[#This Row],[Current Month Low]])-1</f>
        <v>4.2032462949894267E-2</v>
      </c>
      <c r="AH687" s="1">
        <f>(Table2[[#This Row],[Current Month High]]/Table2[[#This Row],[Close Price]])-1</f>
        <v>4.8761987321883637E-3</v>
      </c>
      <c r="AI687">
        <v>32.9576854310017</v>
      </c>
      <c r="AJ687">
        <v>8.8587437334119699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0.03</v>
      </c>
      <c r="AM687" t="s">
        <v>3217</v>
      </c>
      <c r="AN687">
        <v>6.68</v>
      </c>
      <c r="AO687" t="s">
        <v>3217</v>
      </c>
      <c r="AP687">
        <v>-1.8161896904048E-2</v>
      </c>
      <c r="AQ687">
        <f>(Table2[[#This Row],[Sharpe Ratio]]-AVERAGE(Table2[Sharpe Ratio]))/_xlfn.STDEV.P(Table2[Sharpe Ratio])</f>
        <v>-0.90493537134953972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622</v>
      </c>
      <c r="AT687">
        <f>_xlfn.RANK.AVG(Table2[[#This Row],[6M Return vs Nifty Z-Score]],Table2[6M Return vs Nifty Z-Score])</f>
        <v>624</v>
      </c>
      <c r="AU687">
        <f>_xlfn.RANK.AVG(Table2[[#This Row],[Sharpe Ratio Z-Score]],Table2[Sharpe Ratio Z-Score])</f>
        <v>605</v>
      </c>
      <c r="AV687">
        <f>(Table2[[#This Row],[Rank 1Y]]+Table2[[#This Row],[Rank 6M]]+Table2[[#This Row],[Rank Sharpe]])/3</f>
        <v>617</v>
      </c>
    </row>
    <row r="688" spans="1:48" x14ac:dyDescent="0.3">
      <c r="A688" t="s">
        <v>1031</v>
      </c>
      <c r="B688" t="s">
        <v>1032</v>
      </c>
      <c r="C688" t="s">
        <v>3185</v>
      </c>
      <c r="D688" t="s">
        <v>494</v>
      </c>
      <c r="E688">
        <v>13696.39956917</v>
      </c>
      <c r="F688">
        <v>1288.9000000000001</v>
      </c>
      <c r="G688">
        <v>-30.6435402036421</v>
      </c>
      <c r="H688">
        <f>(Table2[[#This Row],[1Y Return vs Nifty]]-AVERAGE(Table2[1Y Return vs Nifty]))/_xlfn.STDEV.P(Table2[1Y Return vs Nifty])</f>
        <v>-0.92216036995919037</v>
      </c>
      <c r="I688">
        <v>-17.590628832162601</v>
      </c>
      <c r="J688">
        <f>(Table2[[#This Row],[1M Return vs Nifty]]-AVERAGE(Table2[1M Return vs Nifty]))/_xlfn.STDEV.P(Table2[1M Return vs Nifty])</f>
        <v>-1.7787478720532059</v>
      </c>
      <c r="K688">
        <v>-6.2606302331002901</v>
      </c>
      <c r="L688">
        <f>(Table2[[#This Row],[6M Return vs Nifty]]-AVERAGE(Table2[6M Return vs Nifty]))/_xlfn.STDEV.P(Table2[6M Return vs Nifty])</f>
        <v>-0.44538538315786214</v>
      </c>
      <c r="M688">
        <v>-2.5855387412061099</v>
      </c>
      <c r="N688">
        <f>(Table2[[#This Row],[1W Return vs Nifty]]-AVERAGE(Table2[1W Return vs Nifty]))/_xlfn.STDEV.P(Table2[1W Return vs Nifty])</f>
        <v>-0.90462628296412806</v>
      </c>
      <c r="O688">
        <v>1344.89</v>
      </c>
      <c r="P688">
        <v>1426.44480073048</v>
      </c>
      <c r="Q688">
        <v>1453.91794768112</v>
      </c>
      <c r="R688">
        <v>34.033579287598499</v>
      </c>
      <c r="S688" s="1">
        <f>(Table2[[#This Row],[Close Price]]-Table2[[#This Row],[20D EMA]])/Table2[[#This Row],[20D EMA]]</f>
        <v>-4.1631657607685391E-2</v>
      </c>
      <c r="T688" s="1">
        <f>(Table2[[#This Row],[Close Price]]-Table2[[#This Row],[50D EMA]])/Table2[[#This Row],[50D EMA]]</f>
        <v>-9.6424902428781989E-2</v>
      </c>
      <c r="U688" s="1">
        <f>(Table2[[#This Row],[Close Price]]-Table2[[#This Row],[200D EMA]])/Table2[[#This Row],[200D EMA]]</f>
        <v>-0.11349880365966322</v>
      </c>
      <c r="V688">
        <v>0.86015653711019302</v>
      </c>
      <c r="W688">
        <v>1281</v>
      </c>
      <c r="X688">
        <v>1316.3</v>
      </c>
      <c r="Y688">
        <v>1273.8499999999999</v>
      </c>
      <c r="Z688">
        <v>1316.3</v>
      </c>
      <c r="AA688">
        <v>1273.8499999999999</v>
      </c>
      <c r="AB688">
        <v>1316.3</v>
      </c>
      <c r="AC688" s="1">
        <f>(Table2[[#This Row],[Close Price]]/Table2[[#This Row],[Day Low]])-1</f>
        <v>6.1670569867291469E-3</v>
      </c>
      <c r="AD688" s="1">
        <f>(Table2[[#This Row],[Day High]]/Table2[[#This Row],[Close Price]])-1</f>
        <v>2.1258437427263521E-2</v>
      </c>
      <c r="AE688" s="1">
        <f>(Table2[[#This Row],[Close Price]]/Table2[[#This Row],[Current Week Low]])-1</f>
        <v>1.1814577854535546E-2</v>
      </c>
      <c r="AF688" s="1">
        <f>(Table2[[#This Row],[Current Week High]]/Table2[[#This Row],[Close Price]])-1</f>
        <v>2.1258437427263521E-2</v>
      </c>
      <c r="AG688" s="1">
        <f>(Table2[[#This Row],[Close Price]]/Table2[[#This Row],[Current Month Low]])-1</f>
        <v>1.1814577854535546E-2</v>
      </c>
      <c r="AH688" s="1">
        <f>(Table2[[#This Row],[Current Month High]]/Table2[[#This Row],[Close Price]])-1</f>
        <v>2.1258437427263521E-2</v>
      </c>
      <c r="AI688">
        <v>31.1195593141438</v>
      </c>
      <c r="AJ688">
        <v>3.6926790024135201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-0.12</v>
      </c>
      <c r="AM688" t="s">
        <v>3218</v>
      </c>
      <c r="AN688">
        <v>-1.51</v>
      </c>
      <c r="AO688" t="s">
        <v>3218</v>
      </c>
      <c r="AP688">
        <v>-0.14694965886985001</v>
      </c>
      <c r="AQ688">
        <f>(Table2[[#This Row],[Sharpe Ratio]]-AVERAGE(Table2[Sharpe Ratio]))/_xlfn.STDEV.P(Table2[Sharpe Ratio])</f>
        <v>-2.4039499894364722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641</v>
      </c>
      <c r="AT688">
        <f>_xlfn.RANK.AVG(Table2[[#This Row],[6M Return vs Nifty Z-Score]],Table2[6M Return vs Nifty Z-Score])</f>
        <v>476</v>
      </c>
      <c r="AU688">
        <f>_xlfn.RANK.AVG(Table2[[#This Row],[Sharpe Ratio Z-Score]],Table2[Sharpe Ratio Z-Score])</f>
        <v>736</v>
      </c>
      <c r="AV688">
        <f>(Table2[[#This Row],[Rank 1Y]]+Table2[[#This Row],[Rank 6M]]+Table2[[#This Row],[Rank Sharpe]])/3</f>
        <v>617.66666666666663</v>
      </c>
    </row>
    <row r="689" spans="1:48" x14ac:dyDescent="0.3">
      <c r="A689" t="s">
        <v>1017</v>
      </c>
      <c r="B689" t="s">
        <v>1018</v>
      </c>
      <c r="C689" t="s">
        <v>3183</v>
      </c>
      <c r="D689" t="s">
        <v>97</v>
      </c>
      <c r="E689">
        <v>14134.701398220001</v>
      </c>
      <c r="F689">
        <v>2357.5500000000002</v>
      </c>
      <c r="G689">
        <v>-30.147574360698101</v>
      </c>
      <c r="H689">
        <f>(Table2[[#This Row],[1Y Return vs Nifty]]-AVERAGE(Table2[1Y Return vs Nifty]))/_xlfn.STDEV.P(Table2[1Y Return vs Nifty])</f>
        <v>-0.91247811355907937</v>
      </c>
      <c r="I689">
        <v>-8.1276663816673906</v>
      </c>
      <c r="J689">
        <f>(Table2[[#This Row],[1M Return vs Nifty]]-AVERAGE(Table2[1M Return vs Nifty]))/_xlfn.STDEV.P(Table2[1M Return vs Nifty])</f>
        <v>-0.77692218975993288</v>
      </c>
      <c r="K689">
        <v>-8.70785050321801</v>
      </c>
      <c r="L689">
        <f>(Table2[[#This Row],[6M Return vs Nifty]]-AVERAGE(Table2[6M Return vs Nifty]))/_xlfn.STDEV.P(Table2[6M Return vs Nifty])</f>
        <v>-0.52176800444481819</v>
      </c>
      <c r="M689">
        <v>0.827338656155304</v>
      </c>
      <c r="N689">
        <f>(Table2[[#This Row],[1W Return vs Nifty]]-AVERAGE(Table2[1W Return vs Nifty]))/_xlfn.STDEV.P(Table2[1W Return vs Nifty])</f>
        <v>-0.23144270706101933</v>
      </c>
      <c r="O689">
        <v>2382.48</v>
      </c>
      <c r="P689">
        <v>2548.3605248824501</v>
      </c>
      <c r="Q689">
        <v>2695.7642203717301</v>
      </c>
      <c r="R689">
        <v>51.941689860325504</v>
      </c>
      <c r="S689" s="1">
        <f>(Table2[[#This Row],[Close Price]]-Table2[[#This Row],[20D EMA]])/Table2[[#This Row],[20D EMA]]</f>
        <v>-1.0463886370504615E-2</v>
      </c>
      <c r="T689" s="1">
        <f>(Table2[[#This Row],[Close Price]]-Table2[[#This Row],[50D EMA]])/Table2[[#This Row],[50D EMA]]</f>
        <v>-7.487579681891815E-2</v>
      </c>
      <c r="U689" s="1">
        <f>(Table2[[#This Row],[Close Price]]-Table2[[#This Row],[200D EMA]])/Table2[[#This Row],[200D EMA]]</f>
        <v>-0.12546135074271894</v>
      </c>
      <c r="V689">
        <v>0.68674393415763602</v>
      </c>
      <c r="W689">
        <v>2339.1</v>
      </c>
      <c r="X689">
        <v>2387.6999999999998</v>
      </c>
      <c r="Y689">
        <v>2251</v>
      </c>
      <c r="Z689">
        <v>2449</v>
      </c>
      <c r="AA689">
        <v>2251</v>
      </c>
      <c r="AB689">
        <v>2449</v>
      </c>
      <c r="AC689" s="1">
        <f>(Table2[[#This Row],[Close Price]]/Table2[[#This Row],[Day Low]])-1</f>
        <v>7.8876490958061929E-3</v>
      </c>
      <c r="AD689" s="1">
        <f>(Table2[[#This Row],[Day High]]/Table2[[#This Row],[Close Price]])-1</f>
        <v>1.2788700133613107E-2</v>
      </c>
      <c r="AE689" s="1">
        <f>(Table2[[#This Row],[Close Price]]/Table2[[#This Row],[Current Week Low]])-1</f>
        <v>4.7334517992003722E-2</v>
      </c>
      <c r="AF689" s="1">
        <f>(Table2[[#This Row],[Current Week High]]/Table2[[#This Row],[Close Price]])-1</f>
        <v>3.8790269559500157E-2</v>
      </c>
      <c r="AG689" s="1">
        <f>(Table2[[#This Row],[Close Price]]/Table2[[#This Row],[Current Month Low]])-1</f>
        <v>4.7334517992003722E-2</v>
      </c>
      <c r="AH689" s="1">
        <f>(Table2[[#This Row],[Current Month High]]/Table2[[#This Row],[Close Price]])-1</f>
        <v>3.8790269559500157E-2</v>
      </c>
      <c r="AI689">
        <v>35.666263705965903</v>
      </c>
      <c r="AJ689">
        <v>5.7197309417040296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-0.26</v>
      </c>
      <c r="AM689" t="s">
        <v>3218</v>
      </c>
      <c r="AN689">
        <v>2.61</v>
      </c>
      <c r="AO689" t="s">
        <v>3217</v>
      </c>
      <c r="AP689">
        <v>-9.3394401201690999E-2</v>
      </c>
      <c r="AQ689">
        <f>(Table2[[#This Row],[Sharpe Ratio]]-AVERAGE(Table2[Sharpe Ratio]))/_xlfn.STDEV.P(Table2[Sharpe Ratio])</f>
        <v>-1.7805979496572575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636</v>
      </c>
      <c r="AT689">
        <f>_xlfn.RANK.AVG(Table2[[#This Row],[6M Return vs Nifty Z-Score]],Table2[6M Return vs Nifty Z-Score])</f>
        <v>512</v>
      </c>
      <c r="AU689">
        <f>_xlfn.RANK.AVG(Table2[[#This Row],[Sharpe Ratio Z-Score]],Table2[Sharpe Ratio Z-Score])</f>
        <v>708</v>
      </c>
      <c r="AV689">
        <f>(Table2[[#This Row],[Rank 1Y]]+Table2[[#This Row],[Rank 6M]]+Table2[[#This Row],[Rank Sharpe]])/3</f>
        <v>618.66666666666663</v>
      </c>
    </row>
    <row r="690" spans="1:48" x14ac:dyDescent="0.3">
      <c r="A690" t="s">
        <v>2243</v>
      </c>
      <c r="B690" t="s">
        <v>2244</v>
      </c>
      <c r="C690" t="s">
        <v>3179</v>
      </c>
      <c r="D690" t="s">
        <v>80</v>
      </c>
      <c r="E690">
        <v>2566.9121270999999</v>
      </c>
      <c r="F690">
        <v>596.5</v>
      </c>
      <c r="G690">
        <v>-44.976216929348404</v>
      </c>
      <c r="H690">
        <f>(Table2[[#This Row],[1Y Return vs Nifty]]-AVERAGE(Table2[1Y Return vs Nifty]))/_xlfn.STDEV.P(Table2[1Y Return vs Nifty])</f>
        <v>-1.2019632090709533</v>
      </c>
      <c r="I690">
        <v>1.0103643728846801</v>
      </c>
      <c r="J690">
        <f>(Table2[[#This Row],[1M Return vs Nifty]]-AVERAGE(Table2[1M Return vs Nifty]))/_xlfn.STDEV.P(Table2[1M Return vs Nifty])</f>
        <v>0.19050359718450968</v>
      </c>
      <c r="K690">
        <v>-18.277124020390399</v>
      </c>
      <c r="L690">
        <f>(Table2[[#This Row],[6M Return vs Nifty]]-AVERAGE(Table2[6M Return vs Nifty]))/_xlfn.STDEV.P(Table2[6M Return vs Nifty])</f>
        <v>-0.82044409992285894</v>
      </c>
      <c r="M690">
        <v>0.28833574285207503</v>
      </c>
      <c r="N690">
        <f>(Table2[[#This Row],[1W Return vs Nifty]]-AVERAGE(Table2[1W Return vs Nifty]))/_xlfn.STDEV.P(Table2[1W Return vs Nifty])</f>
        <v>-0.33776000661598971</v>
      </c>
      <c r="O690">
        <v>587.78</v>
      </c>
      <c r="P690">
        <v>621.19080488782402</v>
      </c>
      <c r="Q690">
        <v>715.39177658730796</v>
      </c>
      <c r="R690">
        <v>62.4447899389803</v>
      </c>
      <c r="S690" s="1">
        <f>(Table2[[#This Row],[Close Price]]-Table2[[#This Row],[20D EMA]])/Table2[[#This Row],[20D EMA]]</f>
        <v>1.4835482663581659E-2</v>
      </c>
      <c r="T690" s="1">
        <f>(Table2[[#This Row],[Close Price]]-Table2[[#This Row],[50D EMA]])/Table2[[#This Row],[50D EMA]]</f>
        <v>-3.9747537622168656E-2</v>
      </c>
      <c r="U690" s="1">
        <f>(Table2[[#This Row],[Close Price]]-Table2[[#This Row],[200D EMA]])/Table2[[#This Row],[200D EMA]]</f>
        <v>-0.16619114236183585</v>
      </c>
      <c r="V690">
        <v>0.67677528991339198</v>
      </c>
      <c r="W690">
        <v>584.95000000000005</v>
      </c>
      <c r="X690">
        <v>614.5</v>
      </c>
      <c r="Y690">
        <v>571</v>
      </c>
      <c r="Z690">
        <v>614.5</v>
      </c>
      <c r="AA690">
        <v>571</v>
      </c>
      <c r="AB690">
        <v>614.5</v>
      </c>
      <c r="AC690" s="1">
        <f>(Table2[[#This Row],[Close Price]]/Table2[[#This Row],[Day Low]])-1</f>
        <v>1.9745277374134451E-2</v>
      </c>
      <c r="AD690" s="1">
        <f>(Table2[[#This Row],[Day High]]/Table2[[#This Row],[Close Price]])-1</f>
        <v>3.0176026823135027E-2</v>
      </c>
      <c r="AE690" s="1">
        <f>(Table2[[#This Row],[Close Price]]/Table2[[#This Row],[Current Week Low]])-1</f>
        <v>4.4658493870402882E-2</v>
      </c>
      <c r="AF690" s="1">
        <f>(Table2[[#This Row],[Current Week High]]/Table2[[#This Row],[Close Price]])-1</f>
        <v>3.0176026823135027E-2</v>
      </c>
      <c r="AG690" s="1">
        <f>(Table2[[#This Row],[Close Price]]/Table2[[#This Row],[Current Month Low]])-1</f>
        <v>4.4658493870402882E-2</v>
      </c>
      <c r="AH690" s="1">
        <f>(Table2[[#This Row],[Current Month High]]/Table2[[#This Row],[Close Price]])-1</f>
        <v>3.0176026823135027E-2</v>
      </c>
      <c r="AI690">
        <v>48.533109807208703</v>
      </c>
      <c r="AJ690">
        <v>11.495327102803699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-0.11</v>
      </c>
      <c r="AM690" t="s">
        <v>3218</v>
      </c>
      <c r="AN690">
        <v>3.49</v>
      </c>
      <c r="AO690" t="s">
        <v>3217</v>
      </c>
      <c r="AQ690">
        <f>(Table2[[#This Row],[Sharpe Ratio]]-AVERAGE(Table2[Sharpe Ratio]))/_xlfn.STDEV.P(Table2[Sharpe Ratio])</f>
        <v>-0.69354145832708192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703</v>
      </c>
      <c r="AT690">
        <f>_xlfn.RANK.AVG(Table2[[#This Row],[6M Return vs Nifty Z-Score]],Table2[6M Return vs Nifty Z-Score])</f>
        <v>617</v>
      </c>
      <c r="AU690">
        <f>_xlfn.RANK.AVG(Table2[[#This Row],[Sharpe Ratio Z-Score]],Table2[Sharpe Ratio Z-Score])</f>
        <v>538.5</v>
      </c>
      <c r="AV690">
        <f>(Table2[[#This Row],[Rank 1Y]]+Table2[[#This Row],[Rank 6M]]+Table2[[#This Row],[Rank Sharpe]])/3</f>
        <v>619.5</v>
      </c>
    </row>
    <row r="691" spans="1:48" x14ac:dyDescent="0.3">
      <c r="A691" t="s">
        <v>527</v>
      </c>
      <c r="B691" t="s">
        <v>528</v>
      </c>
      <c r="C691" t="s">
        <v>3173</v>
      </c>
      <c r="D691" t="s">
        <v>123</v>
      </c>
      <c r="E691">
        <v>40757.921052799997</v>
      </c>
      <c r="F691">
        <v>313.60000000000002</v>
      </c>
      <c r="G691">
        <v>-30.0989864946763</v>
      </c>
      <c r="H691">
        <f>(Table2[[#This Row],[1Y Return vs Nifty]]-AVERAGE(Table2[1Y Return vs Nifty]))/_xlfn.STDEV.P(Table2[1Y Return vs Nifty])</f>
        <v>-0.91152958013999386</v>
      </c>
      <c r="I691">
        <v>-9.2152977582781492</v>
      </c>
      <c r="J691">
        <f>(Table2[[#This Row],[1M Return vs Nifty]]-AVERAGE(Table2[1M Return vs Nifty]))/_xlfn.STDEV.P(Table2[1M Return vs Nifty])</f>
        <v>-0.8920676372513392</v>
      </c>
      <c r="K691">
        <v>-19.969653222993198</v>
      </c>
      <c r="L691">
        <f>(Table2[[#This Row],[6M Return vs Nifty]]-AVERAGE(Table2[6M Return vs Nifty]))/_xlfn.STDEV.P(Table2[6M Return vs Nifty])</f>
        <v>-0.87327130909488193</v>
      </c>
      <c r="M691">
        <v>3.0663810116952201</v>
      </c>
      <c r="N691">
        <f>(Table2[[#This Row],[1W Return vs Nifty]]-AVERAGE(Table2[1W Return vs Nifty]))/_xlfn.STDEV.P(Table2[1W Return vs Nifty])</f>
        <v>0.21020413928224627</v>
      </c>
      <c r="O691">
        <v>317.25</v>
      </c>
      <c r="P691">
        <v>328.70487486089502</v>
      </c>
      <c r="Q691">
        <v>346.51272396384002</v>
      </c>
      <c r="R691">
        <v>49.538492261815797</v>
      </c>
      <c r="S691" s="1">
        <f>(Table2[[#This Row],[Close Price]]-Table2[[#This Row],[20D EMA]])/Table2[[#This Row],[20D EMA]]</f>
        <v>-1.1505122143419944E-2</v>
      </c>
      <c r="T691" s="1">
        <f>(Table2[[#This Row],[Close Price]]-Table2[[#This Row],[50D EMA]])/Table2[[#This Row],[50D EMA]]</f>
        <v>-4.5952695004256458E-2</v>
      </c>
      <c r="U691" s="1">
        <f>(Table2[[#This Row],[Close Price]]-Table2[[#This Row],[200D EMA]])/Table2[[#This Row],[200D EMA]]</f>
        <v>-9.4982728447439546E-2</v>
      </c>
      <c r="V691">
        <v>2.2043886390093501</v>
      </c>
      <c r="W691">
        <v>310.7</v>
      </c>
      <c r="X691">
        <v>317</v>
      </c>
      <c r="Y691">
        <v>308.60000000000002</v>
      </c>
      <c r="Z691">
        <v>317</v>
      </c>
      <c r="AA691">
        <v>308.60000000000002</v>
      </c>
      <c r="AB691">
        <v>317</v>
      </c>
      <c r="AC691" s="1">
        <f>(Table2[[#This Row],[Close Price]]/Table2[[#This Row],[Day Low]])-1</f>
        <v>9.3337624718379253E-3</v>
      </c>
      <c r="AD691" s="1">
        <f>(Table2[[#This Row],[Day High]]/Table2[[#This Row],[Close Price]])-1</f>
        <v>1.0841836734693855E-2</v>
      </c>
      <c r="AE691" s="1">
        <f>(Table2[[#This Row],[Close Price]]/Table2[[#This Row],[Current Week Low]])-1</f>
        <v>1.6202203499676049E-2</v>
      </c>
      <c r="AF691" s="1">
        <f>(Table2[[#This Row],[Current Week High]]/Table2[[#This Row],[Close Price]])-1</f>
        <v>1.0841836734693855E-2</v>
      </c>
      <c r="AG691" s="1">
        <f>(Table2[[#This Row],[Close Price]]/Table2[[#This Row],[Current Month Low]])-1</f>
        <v>1.6202203499676049E-2</v>
      </c>
      <c r="AH691" s="1">
        <f>(Table2[[#This Row],[Current Month High]]/Table2[[#This Row],[Close Price]])-1</f>
        <v>1.0841836734693855E-2</v>
      </c>
      <c r="AI691">
        <v>30.899234693877499</v>
      </c>
      <c r="AJ691">
        <v>12.4014336917562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-0.02</v>
      </c>
      <c r="AM691" t="s">
        <v>3218</v>
      </c>
      <c r="AN691">
        <v>-3.05</v>
      </c>
      <c r="AO691" t="s">
        <v>3218</v>
      </c>
      <c r="AP691">
        <v>-1.6080619196041E-2</v>
      </c>
      <c r="AQ691">
        <f>(Table2[[#This Row],[Sharpe Ratio]]-AVERAGE(Table2[Sharpe Ratio]))/_xlfn.STDEV.P(Table2[Sharpe Ratio])</f>
        <v>-0.88071050975570753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635</v>
      </c>
      <c r="AT691">
        <f>_xlfn.RANK.AVG(Table2[[#This Row],[6M Return vs Nifty Z-Score]],Table2[6M Return vs Nifty Z-Score])</f>
        <v>638</v>
      </c>
      <c r="AU691">
        <f>_xlfn.RANK.AVG(Table2[[#This Row],[Sharpe Ratio Z-Score]],Table2[Sharpe Ratio Z-Score])</f>
        <v>596</v>
      </c>
      <c r="AV691">
        <f>(Table2[[#This Row],[Rank 1Y]]+Table2[[#This Row],[Rank 6M]]+Table2[[#This Row],[Rank Sharpe]])/3</f>
        <v>623</v>
      </c>
    </row>
    <row r="692" spans="1:48" x14ac:dyDescent="0.3">
      <c r="A692" t="s">
        <v>472</v>
      </c>
      <c r="B692" t="s">
        <v>473</v>
      </c>
      <c r="C692" t="s">
        <v>3171</v>
      </c>
      <c r="D692" t="s">
        <v>24</v>
      </c>
      <c r="E692">
        <v>47721.13984656</v>
      </c>
      <c r="F692">
        <v>65.2</v>
      </c>
      <c r="G692">
        <v>-45.683759684795497</v>
      </c>
      <c r="H692">
        <f>(Table2[[#This Row],[1Y Return vs Nifty]]-AVERAGE(Table2[1Y Return vs Nifty]))/_xlfn.STDEV.P(Table2[1Y Return vs Nifty])</f>
        <v>-1.2157758747408616</v>
      </c>
      <c r="I692">
        <v>-4.8814821444564904</v>
      </c>
      <c r="J692">
        <f>(Table2[[#This Row],[1M Return vs Nifty]]-AVERAGE(Table2[1M Return vs Nifty]))/_xlfn.STDEV.P(Table2[1M Return vs Nifty])</f>
        <v>-0.43325489156376495</v>
      </c>
      <c r="K692">
        <v>-21.6464771114576</v>
      </c>
      <c r="L692">
        <f>(Table2[[#This Row],[6M Return vs Nifty]]-AVERAGE(Table2[6M Return vs Nifty]))/_xlfn.STDEV.P(Table2[6M Return vs Nifty])</f>
        <v>-0.9256083241161478</v>
      </c>
      <c r="M692">
        <v>-1.87140164577256</v>
      </c>
      <c r="N692">
        <f>(Table2[[#This Row],[1W Return vs Nifty]]-AVERAGE(Table2[1W Return vs Nifty]))/_xlfn.STDEV.P(Table2[1W Return vs Nifty])</f>
        <v>-0.76376409906010223</v>
      </c>
      <c r="O692">
        <v>65.33</v>
      </c>
      <c r="P692">
        <v>67.879108265629299</v>
      </c>
      <c r="Q692">
        <v>74.063970072590195</v>
      </c>
      <c r="R692">
        <v>53.553362681941998</v>
      </c>
      <c r="S692" s="1">
        <f>(Table2[[#This Row],[Close Price]]-Table2[[#This Row],[20D EMA]])/Table2[[#This Row],[20D EMA]]</f>
        <v>-1.9898974437470604E-3</v>
      </c>
      <c r="T692" s="1">
        <f>(Table2[[#This Row],[Close Price]]-Table2[[#This Row],[50D EMA]])/Table2[[#This Row],[50D EMA]]</f>
        <v>-3.9468819406778606E-2</v>
      </c>
      <c r="U692" s="1">
        <f>(Table2[[#This Row],[Close Price]]-Table2[[#This Row],[200D EMA]])/Table2[[#This Row],[200D EMA]]</f>
        <v>-0.11967992080228218</v>
      </c>
      <c r="V692">
        <v>0.62632694457600002</v>
      </c>
      <c r="W692">
        <v>64.400000000000006</v>
      </c>
      <c r="X692">
        <v>65.400000000000006</v>
      </c>
      <c r="Y692">
        <v>63.82</v>
      </c>
      <c r="Z692">
        <v>65.400000000000006</v>
      </c>
      <c r="AA692">
        <v>63.82</v>
      </c>
      <c r="AB692">
        <v>65.400000000000006</v>
      </c>
      <c r="AC692" s="1">
        <f>(Table2[[#This Row],[Close Price]]/Table2[[#This Row],[Day Low]])-1</f>
        <v>1.2422360248447228E-2</v>
      </c>
      <c r="AD692" s="1">
        <f>(Table2[[#This Row],[Day High]]/Table2[[#This Row],[Close Price]])-1</f>
        <v>3.0674846625766694E-3</v>
      </c>
      <c r="AE692" s="1">
        <f>(Table2[[#This Row],[Close Price]]/Table2[[#This Row],[Current Week Low]])-1</f>
        <v>2.1623315575054924E-2</v>
      </c>
      <c r="AF692" s="1">
        <f>(Table2[[#This Row],[Current Week High]]/Table2[[#This Row],[Close Price]])-1</f>
        <v>3.0674846625766694E-3</v>
      </c>
      <c r="AG692" s="1">
        <f>(Table2[[#This Row],[Close Price]]/Table2[[#This Row],[Current Month Low]])-1</f>
        <v>2.1623315575054924E-2</v>
      </c>
      <c r="AH692" s="1">
        <f>(Table2[[#This Row],[Current Month High]]/Table2[[#This Row],[Close Price]])-1</f>
        <v>3.0674846625766694E-3</v>
      </c>
      <c r="AI692">
        <v>41.794478527607303</v>
      </c>
      <c r="AJ692">
        <v>9.9494097807757207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-0.12</v>
      </c>
      <c r="AM692" t="s">
        <v>3218</v>
      </c>
      <c r="AN692">
        <v>2.48</v>
      </c>
      <c r="AO692" t="s">
        <v>3217</v>
      </c>
      <c r="AP692">
        <v>2.9367549302510001E-3</v>
      </c>
      <c r="AQ692">
        <f>(Table2[[#This Row],[Sharpe Ratio]]-AVERAGE(Table2[Sharpe Ratio]))/_xlfn.STDEV.P(Table2[Sharpe Ratio])</f>
        <v>-0.65935933959941839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705</v>
      </c>
      <c r="AT692">
        <f>_xlfn.RANK.AVG(Table2[[#This Row],[6M Return vs Nifty Z-Score]],Table2[6M Return vs Nifty Z-Score])</f>
        <v>657</v>
      </c>
      <c r="AU692">
        <f>_xlfn.RANK.AVG(Table2[[#This Row],[Sharpe Ratio Z-Score]],Table2[Sharpe Ratio Z-Score])</f>
        <v>511</v>
      </c>
      <c r="AV692">
        <f>(Table2[[#This Row],[Rank 1Y]]+Table2[[#This Row],[Rank 6M]]+Table2[[#This Row],[Rank Sharpe]])/3</f>
        <v>624.33333333333337</v>
      </c>
    </row>
    <row r="693" spans="1:48" x14ac:dyDescent="0.3">
      <c r="A693" t="s">
        <v>497</v>
      </c>
      <c r="B693" t="s">
        <v>498</v>
      </c>
      <c r="C693" t="s">
        <v>3171</v>
      </c>
      <c r="D693" t="s">
        <v>54</v>
      </c>
      <c r="E693">
        <v>44264.796475659998</v>
      </c>
      <c r="F693">
        <v>594.85</v>
      </c>
      <c r="G693">
        <v>-41.750643971432098</v>
      </c>
      <c r="H693">
        <f>(Table2[[#This Row],[1Y Return vs Nifty]]-AVERAGE(Table2[1Y Return vs Nifty]))/_xlfn.STDEV.P(Table2[1Y Return vs Nifty])</f>
        <v>-1.1389935008538978</v>
      </c>
      <c r="I693">
        <v>-6.8071099138952498</v>
      </c>
      <c r="J693">
        <f>(Table2[[#This Row],[1M Return vs Nifty]]-AVERAGE(Table2[1M Return vs Nifty]))/_xlfn.STDEV.P(Table2[1M Return vs Nifty])</f>
        <v>-0.63711740967614572</v>
      </c>
      <c r="K693">
        <v>-12.839997568761801</v>
      </c>
      <c r="L693">
        <f>(Table2[[#This Row],[6M Return vs Nifty]]-AVERAGE(Table2[6M Return vs Nifty]))/_xlfn.STDEV.P(Table2[6M Return vs Nifty])</f>
        <v>-0.65074054862624386</v>
      </c>
      <c r="M693">
        <v>-3.0410729176187599</v>
      </c>
      <c r="N693">
        <f>(Table2[[#This Row],[1W Return vs Nifty]]-AVERAGE(Table2[1W Return vs Nifty]))/_xlfn.STDEV.P(Table2[1W Return vs Nifty])</f>
        <v>-0.99447953291111724</v>
      </c>
      <c r="O693">
        <v>597.44000000000005</v>
      </c>
      <c r="P693">
        <v>626.47679817721598</v>
      </c>
      <c r="Q693">
        <v>652.19028635972597</v>
      </c>
      <c r="R693">
        <v>54.351691699466599</v>
      </c>
      <c r="S693" s="1">
        <f>(Table2[[#This Row],[Close Price]]-Table2[[#This Row],[20D EMA]])/Table2[[#This Row],[20D EMA]]</f>
        <v>-4.3351633636851093E-3</v>
      </c>
      <c r="T693" s="1">
        <f>(Table2[[#This Row],[Close Price]]-Table2[[#This Row],[50D EMA]])/Table2[[#This Row],[50D EMA]]</f>
        <v>-5.0483590564306041E-2</v>
      </c>
      <c r="U693" s="1">
        <f>(Table2[[#This Row],[Close Price]]-Table2[[#This Row],[200D EMA]])/Table2[[#This Row],[200D EMA]]</f>
        <v>-8.7919565131485258E-2</v>
      </c>
      <c r="V693">
        <v>0.97713574711136597</v>
      </c>
      <c r="W693">
        <v>582.1</v>
      </c>
      <c r="X693">
        <v>598.6</v>
      </c>
      <c r="Y693">
        <v>577.15</v>
      </c>
      <c r="Z693">
        <v>598.6</v>
      </c>
      <c r="AA693">
        <v>577.15</v>
      </c>
      <c r="AB693">
        <v>598.6</v>
      </c>
      <c r="AC693" s="1">
        <f>(Table2[[#This Row],[Close Price]]/Table2[[#This Row],[Day Low]])-1</f>
        <v>2.1903453014945784E-2</v>
      </c>
      <c r="AD693" s="1">
        <f>(Table2[[#This Row],[Day High]]/Table2[[#This Row],[Close Price]])-1</f>
        <v>6.3041102799024085E-3</v>
      </c>
      <c r="AE693" s="1">
        <f>(Table2[[#This Row],[Close Price]]/Table2[[#This Row],[Current Week Low]])-1</f>
        <v>3.0667937278004098E-2</v>
      </c>
      <c r="AF693" s="1">
        <f>(Table2[[#This Row],[Current Week High]]/Table2[[#This Row],[Close Price]])-1</f>
        <v>6.3041102799024085E-3</v>
      </c>
      <c r="AG693" s="1">
        <f>(Table2[[#This Row],[Close Price]]/Table2[[#This Row],[Current Month Low]])-1</f>
        <v>3.0667937278004098E-2</v>
      </c>
      <c r="AH693" s="1">
        <f>(Table2[[#This Row],[Current Month High]]/Table2[[#This Row],[Close Price]])-1</f>
        <v>6.3041102799024085E-3</v>
      </c>
      <c r="AI693">
        <v>36.740354711271699</v>
      </c>
      <c r="AJ693">
        <v>7.4318222864366801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-0.19</v>
      </c>
      <c r="AM693" t="s">
        <v>3218</v>
      </c>
      <c r="AN693">
        <v>6.07</v>
      </c>
      <c r="AO693" t="s">
        <v>3217</v>
      </c>
      <c r="AP693">
        <v>-2.6387103005546E-2</v>
      </c>
      <c r="AQ693">
        <f>(Table2[[#This Row],[Sharpe Ratio]]-AVERAGE(Table2[Sharpe Ratio]))/_xlfn.STDEV.P(Table2[Sharpe Ratio])</f>
        <v>-1.0006719847879915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692</v>
      </c>
      <c r="AT693">
        <f>_xlfn.RANK.AVG(Table2[[#This Row],[6M Return vs Nifty Z-Score]],Table2[6M Return vs Nifty Z-Score])</f>
        <v>560</v>
      </c>
      <c r="AU693">
        <f>_xlfn.RANK.AVG(Table2[[#This Row],[Sharpe Ratio Z-Score]],Table2[Sharpe Ratio Z-Score])</f>
        <v>621</v>
      </c>
      <c r="AV693">
        <f>(Table2[[#This Row],[Rank 1Y]]+Table2[[#This Row],[Rank 6M]]+Table2[[#This Row],[Rank Sharpe]])/3</f>
        <v>624.33333333333337</v>
      </c>
    </row>
    <row r="694" spans="1:48" x14ac:dyDescent="0.3">
      <c r="A694" t="s">
        <v>886</v>
      </c>
      <c r="B694" t="s">
        <v>887</v>
      </c>
      <c r="C694" t="s">
        <v>587</v>
      </c>
      <c r="D694" t="s">
        <v>587</v>
      </c>
      <c r="E694">
        <v>17275.435593390001</v>
      </c>
      <c r="F694">
        <v>33.96</v>
      </c>
      <c r="G694">
        <v>-27.500659326754299</v>
      </c>
      <c r="H694">
        <f>(Table2[[#This Row],[1Y Return vs Nifty]]-AVERAGE(Table2[1Y Return vs Nifty]))/_xlfn.STDEV.P(Table2[1Y Return vs Nifty])</f>
        <v>-0.86080497841770287</v>
      </c>
      <c r="I694">
        <v>-4.4247280347015296</v>
      </c>
      <c r="J694">
        <f>(Table2[[#This Row],[1M Return vs Nifty]]-AVERAGE(Table2[1M Return vs Nifty]))/_xlfn.STDEV.P(Table2[1M Return vs Nifty])</f>
        <v>-0.38489921013320261</v>
      </c>
      <c r="K694">
        <v>-13.096671254884299</v>
      </c>
      <c r="L694">
        <f>(Table2[[#This Row],[6M Return vs Nifty]]-AVERAGE(Table2[6M Return vs Nifty]))/_xlfn.STDEV.P(Table2[6M Return vs Nifty])</f>
        <v>-0.65875184585225077</v>
      </c>
      <c r="M694">
        <v>5.2055025115803897</v>
      </c>
      <c r="N694">
        <f>(Table2[[#This Row],[1W Return vs Nifty]]-AVERAGE(Table2[1W Return vs Nifty]))/_xlfn.STDEV.P(Table2[1W Return vs Nifty])</f>
        <v>0.63214178688049838</v>
      </c>
      <c r="O694">
        <v>33.090000000000003</v>
      </c>
      <c r="P694">
        <v>33.972267077119</v>
      </c>
      <c r="Q694">
        <v>36.472708040245003</v>
      </c>
      <c r="R694">
        <v>74.495646071837399</v>
      </c>
      <c r="S694" s="1">
        <f>(Table2[[#This Row],[Close Price]]-Table2[[#This Row],[20D EMA]])/Table2[[#This Row],[20D EMA]]</f>
        <v>2.629193109700808E-2</v>
      </c>
      <c r="T694" s="1">
        <f>(Table2[[#This Row],[Close Price]]-Table2[[#This Row],[50D EMA]])/Table2[[#This Row],[50D EMA]]</f>
        <v>-3.6109091839975826E-4</v>
      </c>
      <c r="U694" s="1">
        <f>(Table2[[#This Row],[Close Price]]-Table2[[#This Row],[200D EMA]])/Table2[[#This Row],[200D EMA]]</f>
        <v>-6.889282905652111E-2</v>
      </c>
      <c r="V694">
        <v>0.85459144961788103</v>
      </c>
      <c r="W694">
        <v>33.869999999999997</v>
      </c>
      <c r="X694">
        <v>34.619999999999997</v>
      </c>
      <c r="Y694">
        <v>33.619999999999997</v>
      </c>
      <c r="Z694">
        <v>34.619999999999997</v>
      </c>
      <c r="AA694">
        <v>33.619999999999997</v>
      </c>
      <c r="AB694">
        <v>34.619999999999997</v>
      </c>
      <c r="AC694" s="1">
        <f>(Table2[[#This Row],[Close Price]]/Table2[[#This Row],[Day Low]])-1</f>
        <v>2.6572187776794376E-3</v>
      </c>
      <c r="AD694" s="1">
        <f>(Table2[[#This Row],[Day High]]/Table2[[#This Row],[Close Price]])-1</f>
        <v>1.9434628975264934E-2</v>
      </c>
      <c r="AE694" s="1">
        <f>(Table2[[#This Row],[Close Price]]/Table2[[#This Row],[Current Week Low]])-1</f>
        <v>1.0113027959548049E-2</v>
      </c>
      <c r="AF694" s="1">
        <f>(Table2[[#This Row],[Current Week High]]/Table2[[#This Row],[Close Price]])-1</f>
        <v>1.9434628975264934E-2</v>
      </c>
      <c r="AG694" s="1">
        <f>(Table2[[#This Row],[Close Price]]/Table2[[#This Row],[Current Month Low]])-1</f>
        <v>1.0113027959548049E-2</v>
      </c>
      <c r="AH694" s="1">
        <f>(Table2[[#This Row],[Current Month High]]/Table2[[#This Row],[Close Price]])-1</f>
        <v>1.9434628975264934E-2</v>
      </c>
      <c r="AI694">
        <v>55.7714958775029</v>
      </c>
      <c r="AJ694">
        <v>9.3015770840038492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0.02</v>
      </c>
      <c r="AM694" t="s">
        <v>3217</v>
      </c>
      <c r="AN694">
        <v>8.23</v>
      </c>
      <c r="AO694" t="s">
        <v>3217</v>
      </c>
      <c r="AP694">
        <v>-8.5181503015953994E-2</v>
      </c>
      <c r="AQ694">
        <f>(Table2[[#This Row],[Sharpe Ratio]]-AVERAGE(Table2[Sharpe Ratio]))/_xlfn.STDEV.P(Table2[Sharpe Ratio])</f>
        <v>-1.6850045931972817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618</v>
      </c>
      <c r="AT694">
        <f>_xlfn.RANK.AVG(Table2[[#This Row],[6M Return vs Nifty Z-Score]],Table2[6M Return vs Nifty Z-Score])</f>
        <v>561</v>
      </c>
      <c r="AU694">
        <f>_xlfn.RANK.AVG(Table2[[#This Row],[Sharpe Ratio Z-Score]],Table2[Sharpe Ratio Z-Score])</f>
        <v>698</v>
      </c>
      <c r="AV694">
        <f>(Table2[[#This Row],[Rank 1Y]]+Table2[[#This Row],[Rank 6M]]+Table2[[#This Row],[Rank Sharpe]])/3</f>
        <v>625.66666666666663</v>
      </c>
    </row>
    <row r="695" spans="1:48" x14ac:dyDescent="0.3">
      <c r="A695" t="s">
        <v>1855</v>
      </c>
      <c r="B695" t="s">
        <v>1856</v>
      </c>
      <c r="C695" t="s">
        <v>3176</v>
      </c>
      <c r="D695" t="s">
        <v>217</v>
      </c>
      <c r="E695">
        <v>4221.7670480699999</v>
      </c>
      <c r="F695">
        <v>105.82</v>
      </c>
      <c r="G695">
        <v>-25.891058483437</v>
      </c>
      <c r="H695">
        <f>(Table2[[#This Row],[1Y Return vs Nifty]]-AVERAGE(Table2[1Y Return vs Nifty]))/_xlfn.STDEV.P(Table2[1Y Return vs Nifty])</f>
        <v>-0.82938231436018539</v>
      </c>
      <c r="I695">
        <v>-7.8870420192776303</v>
      </c>
      <c r="J695">
        <f>(Table2[[#This Row],[1M Return vs Nifty]]-AVERAGE(Table2[1M Return vs Nifty]))/_xlfn.STDEV.P(Table2[1M Return vs Nifty])</f>
        <v>-0.75144775009174103</v>
      </c>
      <c r="K695">
        <v>-18.9565531436055</v>
      </c>
      <c r="L695">
        <f>(Table2[[#This Row],[6M Return vs Nifty]]-AVERAGE(Table2[6M Return vs Nifty]))/_xlfn.STDEV.P(Table2[6M Return vs Nifty])</f>
        <v>-0.8416504367792349</v>
      </c>
      <c r="M695">
        <v>4.0548889277061599</v>
      </c>
      <c r="N695">
        <f>(Table2[[#This Row],[1W Return vs Nifty]]-AVERAGE(Table2[1W Return vs Nifty]))/_xlfn.STDEV.P(Table2[1W Return vs Nifty])</f>
        <v>0.40518544573739446</v>
      </c>
      <c r="O695">
        <v>105.5</v>
      </c>
      <c r="P695">
        <v>110.870899672462</v>
      </c>
      <c r="Q695">
        <v>118.912281180505</v>
      </c>
      <c r="R695">
        <v>55.448928606617997</v>
      </c>
      <c r="S695" s="1">
        <f>(Table2[[#This Row],[Close Price]]-Table2[[#This Row],[20D EMA]])/Table2[[#This Row],[20D EMA]]</f>
        <v>3.0331753554501723E-3</v>
      </c>
      <c r="T695" s="1">
        <f>(Table2[[#This Row],[Close Price]]-Table2[[#This Row],[50D EMA]])/Table2[[#This Row],[50D EMA]]</f>
        <v>-4.5556585969659502E-2</v>
      </c>
      <c r="U695" s="1">
        <f>(Table2[[#This Row],[Close Price]]-Table2[[#This Row],[200D EMA]])/Table2[[#This Row],[200D EMA]]</f>
        <v>-0.11010032816233128</v>
      </c>
      <c r="V695">
        <v>0.63541559223300204</v>
      </c>
      <c r="W695">
        <v>104.93</v>
      </c>
      <c r="X695">
        <v>106.75</v>
      </c>
      <c r="Y695">
        <v>102.18</v>
      </c>
      <c r="Z695">
        <v>106.75</v>
      </c>
      <c r="AA695">
        <v>102.18</v>
      </c>
      <c r="AB695">
        <v>106.75</v>
      </c>
      <c r="AC695" s="1">
        <f>(Table2[[#This Row],[Close Price]]/Table2[[#This Row],[Day Low]])-1</f>
        <v>8.4818450395500733E-3</v>
      </c>
      <c r="AD695" s="1">
        <f>(Table2[[#This Row],[Day High]]/Table2[[#This Row],[Close Price]])-1</f>
        <v>8.7885087885088975E-3</v>
      </c>
      <c r="AE695" s="1">
        <f>(Table2[[#This Row],[Close Price]]/Table2[[#This Row],[Current Week Low]])-1</f>
        <v>3.5623409669210959E-2</v>
      </c>
      <c r="AF695" s="1">
        <f>(Table2[[#This Row],[Current Week High]]/Table2[[#This Row],[Close Price]])-1</f>
        <v>8.7885087885088975E-3</v>
      </c>
      <c r="AG695" s="1">
        <f>(Table2[[#This Row],[Close Price]]/Table2[[#This Row],[Current Month Low]])-1</f>
        <v>3.5623409669210959E-2</v>
      </c>
      <c r="AH695" s="1">
        <f>(Table2[[#This Row],[Current Month High]]/Table2[[#This Row],[Close Price]])-1</f>
        <v>8.7885087885088975E-3</v>
      </c>
      <c r="AI695">
        <v>41.428841428841402</v>
      </c>
      <c r="AJ695">
        <v>9.6466687389907602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</v>
      </c>
      <c r="AM695" t="s">
        <v>3218</v>
      </c>
      <c r="AN695">
        <v>-0.32</v>
      </c>
      <c r="AO695" t="s">
        <v>3218</v>
      </c>
      <c r="AP695">
        <v>-4.0986239388865003E-2</v>
      </c>
      <c r="AQ695">
        <f>(Table2[[#This Row],[Sharpe Ratio]]-AVERAGE(Table2[Sharpe Ratio]))/_xlfn.STDEV.P(Table2[Sharpe Ratio])</f>
        <v>-1.1705974382317053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606</v>
      </c>
      <c r="AT695">
        <f>_xlfn.RANK.AVG(Table2[[#This Row],[6M Return vs Nifty Z-Score]],Table2[6M Return vs Nifty Z-Score])</f>
        <v>620</v>
      </c>
      <c r="AU695">
        <f>_xlfn.RANK.AVG(Table2[[#This Row],[Sharpe Ratio Z-Score]],Table2[Sharpe Ratio Z-Score])</f>
        <v>655</v>
      </c>
      <c r="AV695">
        <f>(Table2[[#This Row],[Rank 1Y]]+Table2[[#This Row],[Rank 6M]]+Table2[[#This Row],[Rank Sharpe]])/3</f>
        <v>627</v>
      </c>
    </row>
    <row r="696" spans="1:48" x14ac:dyDescent="0.3">
      <c r="A696" t="s">
        <v>106</v>
      </c>
      <c r="B696" t="s">
        <v>107</v>
      </c>
      <c r="C696" t="s">
        <v>3183</v>
      </c>
      <c r="D696" t="s">
        <v>108</v>
      </c>
      <c r="E696">
        <v>249221.00404797899</v>
      </c>
      <c r="F696">
        <v>3829.85</v>
      </c>
      <c r="G696">
        <v>-24.129089689118501</v>
      </c>
      <c r="H696">
        <f>(Table2[[#This Row],[1Y Return vs Nifty]]-AVERAGE(Table2[1Y Return vs Nifty]))/_xlfn.STDEV.P(Table2[1Y Return vs Nifty])</f>
        <v>-0.7949851197180694</v>
      </c>
      <c r="I696">
        <v>-7.7632560196654197</v>
      </c>
      <c r="J696">
        <f>(Table2[[#This Row],[1M Return vs Nifty]]-AVERAGE(Table2[1M Return vs Nifty]))/_xlfn.STDEV.P(Table2[1M Return vs Nifty])</f>
        <v>-0.73834276376545926</v>
      </c>
      <c r="K696">
        <v>-17.073505098199501</v>
      </c>
      <c r="L696">
        <f>(Table2[[#This Row],[6M Return vs Nifty]]-AVERAGE(Table2[6M Return vs Nifty]))/_xlfn.STDEV.P(Table2[6M Return vs Nifty])</f>
        <v>-0.78287675487013952</v>
      </c>
      <c r="M696">
        <v>-0.47013377098915599</v>
      </c>
      <c r="N696">
        <f>(Table2[[#This Row],[1W Return vs Nifty]]-AVERAGE(Table2[1W Return vs Nifty]))/_xlfn.STDEV.P(Table2[1W Return vs Nifty])</f>
        <v>-0.48736667573802794</v>
      </c>
      <c r="O696">
        <v>3801.21</v>
      </c>
      <c r="P696">
        <v>4114.4406876884696</v>
      </c>
      <c r="Q696">
        <v>4407.4020798743204</v>
      </c>
      <c r="R696">
        <v>62.276999586919501</v>
      </c>
      <c r="S696" s="1">
        <f>(Table2[[#This Row],[Close Price]]-Table2[[#This Row],[20D EMA]])/Table2[[#This Row],[20D EMA]]</f>
        <v>7.5344429799984406E-3</v>
      </c>
      <c r="T696" s="1">
        <f>(Table2[[#This Row],[Close Price]]-Table2[[#This Row],[50D EMA]])/Table2[[#This Row],[50D EMA]]</f>
        <v>-6.9168742312908468E-2</v>
      </c>
      <c r="U696" s="1">
        <f>(Table2[[#This Row],[Close Price]]-Table2[[#This Row],[200D EMA]])/Table2[[#This Row],[200D EMA]]</f>
        <v>-0.13104138660541489</v>
      </c>
      <c r="V696">
        <v>1.1820537638338799</v>
      </c>
      <c r="W696">
        <v>3655.7</v>
      </c>
      <c r="X696">
        <v>3853.1</v>
      </c>
      <c r="Y696">
        <v>3622.7</v>
      </c>
      <c r="Z696">
        <v>3853.1</v>
      </c>
      <c r="AA696">
        <v>3622.7</v>
      </c>
      <c r="AB696">
        <v>3853.1</v>
      </c>
      <c r="AC696" s="1">
        <f>(Table2[[#This Row],[Close Price]]/Table2[[#This Row],[Day Low]])-1</f>
        <v>4.7637935279153165E-2</v>
      </c>
      <c r="AD696" s="1">
        <f>(Table2[[#This Row],[Day High]]/Table2[[#This Row],[Close Price]])-1</f>
        <v>6.0707338407508527E-3</v>
      </c>
      <c r="AE696" s="1">
        <f>(Table2[[#This Row],[Close Price]]/Table2[[#This Row],[Current Week Low]])-1</f>
        <v>5.7181108013360182E-2</v>
      </c>
      <c r="AF696" s="1">
        <f>(Table2[[#This Row],[Current Week High]]/Table2[[#This Row],[Close Price]])-1</f>
        <v>6.0707338407508527E-3</v>
      </c>
      <c r="AG696" s="1">
        <f>(Table2[[#This Row],[Close Price]]/Table2[[#This Row],[Current Month Low]])-1</f>
        <v>5.7181108013360182E-2</v>
      </c>
      <c r="AH696" s="1">
        <f>(Table2[[#This Row],[Current Month High]]/Table2[[#This Row],[Close Price]])-1</f>
        <v>6.0707338407508527E-3</v>
      </c>
      <c r="AI696">
        <v>43.213180672872298</v>
      </c>
      <c r="AJ696">
        <v>7.4593153759820297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-0.21</v>
      </c>
      <c r="AM696" t="s">
        <v>3218</v>
      </c>
      <c r="AN696">
        <v>1.87</v>
      </c>
      <c r="AO696" t="s">
        <v>3217</v>
      </c>
      <c r="AP696">
        <v>-7.4796572422213006E-2</v>
      </c>
      <c r="AQ696">
        <f>(Table2[[#This Row],[Sharpe Ratio]]-AVERAGE(Table2[Sharpe Ratio]))/_xlfn.STDEV.P(Table2[Sharpe Ratio])</f>
        <v>-1.5641300432383376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592</v>
      </c>
      <c r="AT696">
        <f>_xlfn.RANK.AVG(Table2[[#This Row],[6M Return vs Nifty Z-Score]],Table2[6M Return vs Nifty Z-Score])</f>
        <v>598</v>
      </c>
      <c r="AU696">
        <f>_xlfn.RANK.AVG(Table2[[#This Row],[Sharpe Ratio Z-Score]],Table2[Sharpe Ratio Z-Score])</f>
        <v>692</v>
      </c>
      <c r="AV696">
        <f>(Table2[[#This Row],[Rank 1Y]]+Table2[[#This Row],[Rank 6M]]+Table2[[#This Row],[Rank Sharpe]])/3</f>
        <v>627.33333333333337</v>
      </c>
    </row>
    <row r="697" spans="1:48" x14ac:dyDescent="0.3">
      <c r="A697" t="s">
        <v>1705</v>
      </c>
      <c r="B697" t="s">
        <v>1706</v>
      </c>
      <c r="C697" t="s">
        <v>3171</v>
      </c>
      <c r="D697" t="s">
        <v>24</v>
      </c>
      <c r="E697">
        <v>5185.9862822300001</v>
      </c>
      <c r="F697">
        <v>306.7</v>
      </c>
      <c r="G697">
        <v>-44.214192281648899</v>
      </c>
      <c r="H697">
        <f>(Table2[[#This Row],[1Y Return vs Nifty]]-AVERAGE(Table2[1Y Return vs Nifty]))/_xlfn.STDEV.P(Table2[1Y Return vs Nifty])</f>
        <v>-1.1870869466686171</v>
      </c>
      <c r="I697">
        <v>-4.2159956276688604</v>
      </c>
      <c r="J697">
        <f>(Table2[[#This Row],[1M Return vs Nifty]]-AVERAGE(Table2[1M Return vs Nifty]))/_xlfn.STDEV.P(Table2[1M Return vs Nifty])</f>
        <v>-0.36280111060187903</v>
      </c>
      <c r="K697">
        <v>-16.153270489284001</v>
      </c>
      <c r="L697">
        <f>(Table2[[#This Row],[6M Return vs Nifty]]-AVERAGE(Table2[6M Return vs Nifty]))/_xlfn.STDEV.P(Table2[6M Return vs Nifty])</f>
        <v>-0.75415439894401703</v>
      </c>
      <c r="M697">
        <v>-1.2335306131364501</v>
      </c>
      <c r="N697">
        <f>(Table2[[#This Row],[1W Return vs Nifty]]-AVERAGE(Table2[1W Return vs Nifty]))/_xlfn.STDEV.P(Table2[1W Return vs Nifty])</f>
        <v>-0.63794525099747657</v>
      </c>
      <c r="O697">
        <v>307.75</v>
      </c>
      <c r="P697">
        <v>312.08238230001399</v>
      </c>
      <c r="Q697">
        <v>330.96480884280999</v>
      </c>
      <c r="R697">
        <v>48.810577135653503</v>
      </c>
      <c r="S697" s="1">
        <f>(Table2[[#This Row],[Close Price]]-Table2[[#This Row],[20D EMA]])/Table2[[#This Row],[20D EMA]]</f>
        <v>-3.4118602761982497E-3</v>
      </c>
      <c r="T697" s="1">
        <f>(Table2[[#This Row],[Close Price]]-Table2[[#This Row],[50D EMA]])/Table2[[#This Row],[50D EMA]]</f>
        <v>-1.7246671408832549E-2</v>
      </c>
      <c r="U697" s="1">
        <f>(Table2[[#This Row],[Close Price]]-Table2[[#This Row],[200D EMA]])/Table2[[#This Row],[200D EMA]]</f>
        <v>-7.3315374307165213E-2</v>
      </c>
      <c r="V697">
        <v>0.57442623951596194</v>
      </c>
      <c r="W697">
        <v>304.05</v>
      </c>
      <c r="X697">
        <v>308.95</v>
      </c>
      <c r="Y697">
        <v>300.35000000000002</v>
      </c>
      <c r="Z697">
        <v>311.5</v>
      </c>
      <c r="AA697">
        <v>300.35000000000002</v>
      </c>
      <c r="AB697">
        <v>311.5</v>
      </c>
      <c r="AC697" s="1">
        <f>(Table2[[#This Row],[Close Price]]/Table2[[#This Row],[Day Low]])-1</f>
        <v>8.7156717645122672E-3</v>
      </c>
      <c r="AD697" s="1">
        <f>(Table2[[#This Row],[Day High]]/Table2[[#This Row],[Close Price]])-1</f>
        <v>7.3361591131397841E-3</v>
      </c>
      <c r="AE697" s="1">
        <f>(Table2[[#This Row],[Close Price]]/Table2[[#This Row],[Current Week Low]])-1</f>
        <v>2.1142000998834565E-2</v>
      </c>
      <c r="AF697" s="1">
        <f>(Table2[[#This Row],[Current Week High]]/Table2[[#This Row],[Close Price]])-1</f>
        <v>1.5650472774698443E-2</v>
      </c>
      <c r="AG697" s="1">
        <f>(Table2[[#This Row],[Close Price]]/Table2[[#This Row],[Current Month Low]])-1</f>
        <v>2.1142000998834565E-2</v>
      </c>
      <c r="AH697" s="1">
        <f>(Table2[[#This Row],[Current Month High]]/Table2[[#This Row],[Close Price]])-1</f>
        <v>1.5650472774698443E-2</v>
      </c>
      <c r="AI697">
        <v>37.675252689925003</v>
      </c>
      <c r="AJ697">
        <v>5.0162643382982202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-7.0000000000000007E-2</v>
      </c>
      <c r="AM697" t="s">
        <v>3218</v>
      </c>
      <c r="AN697">
        <v>-0.66</v>
      </c>
      <c r="AO697" t="s">
        <v>3218</v>
      </c>
      <c r="AP697">
        <v>-1.4795785991267E-2</v>
      </c>
      <c r="AQ697">
        <f>(Table2[[#This Row],[Sharpe Ratio]]-AVERAGE(Table2[Sharpe Ratio]))/_xlfn.STDEV.P(Table2[Sharpe Ratio])</f>
        <v>-0.86575579879278908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701</v>
      </c>
      <c r="AT697">
        <f>_xlfn.RANK.AVG(Table2[[#This Row],[6M Return vs Nifty Z-Score]],Table2[6M Return vs Nifty Z-Score])</f>
        <v>592</v>
      </c>
      <c r="AU697">
        <f>_xlfn.RANK.AVG(Table2[[#This Row],[Sharpe Ratio Z-Score]],Table2[Sharpe Ratio Z-Score])</f>
        <v>592</v>
      </c>
      <c r="AV697">
        <f>(Table2[[#This Row],[Rank 1Y]]+Table2[[#This Row],[Rank 6M]]+Table2[[#This Row],[Rank Sharpe]])/3</f>
        <v>628.33333333333337</v>
      </c>
    </row>
    <row r="698" spans="1:48" x14ac:dyDescent="0.3">
      <c r="A698" t="s">
        <v>1013</v>
      </c>
      <c r="B698" t="s">
        <v>1014</v>
      </c>
      <c r="C698" t="s">
        <v>3171</v>
      </c>
      <c r="D698" t="s">
        <v>54</v>
      </c>
      <c r="E698">
        <v>14143.205237545</v>
      </c>
      <c r="F698">
        <v>886.45</v>
      </c>
      <c r="G698">
        <v>-68.757343316123496</v>
      </c>
      <c r="H698">
        <f>(Table2[[#This Row],[1Y Return vs Nifty]]-AVERAGE(Table2[1Y Return vs Nifty]))/_xlfn.STDEV.P(Table2[1Y Return vs Nifty])</f>
        <v>-1.6662188961026043</v>
      </c>
      <c r="I698">
        <v>-12.644742184800499</v>
      </c>
      <c r="J698">
        <f>(Table2[[#This Row],[1M Return vs Nifty]]-AVERAGE(Table2[1M Return vs Nifty]))/_xlfn.STDEV.P(Table2[1M Return vs Nifty])</f>
        <v>-1.2551363401508018</v>
      </c>
      <c r="K698">
        <v>-37.938256993564401</v>
      </c>
      <c r="L698">
        <f>(Table2[[#This Row],[6M Return vs Nifty]]-AVERAGE(Table2[6M Return vs Nifty]))/_xlfn.STDEV.P(Table2[6M Return vs Nifty])</f>
        <v>-1.4341072394040442</v>
      </c>
      <c r="M698">
        <v>-7.30250144666776</v>
      </c>
      <c r="N698">
        <f>(Table2[[#This Row],[1W Return vs Nifty]]-AVERAGE(Table2[1W Return vs Nifty]))/_xlfn.STDEV.P(Table2[1W Return vs Nifty])</f>
        <v>-1.8350382057361703</v>
      </c>
      <c r="O698">
        <v>932.32</v>
      </c>
      <c r="P698">
        <v>1008.61206243197</v>
      </c>
      <c r="Q698">
        <v>1220.0746273111699</v>
      </c>
      <c r="R698">
        <v>39.066151580388599</v>
      </c>
      <c r="S698" s="1">
        <f>(Table2[[#This Row],[Close Price]]-Table2[[#This Row],[20D EMA]])/Table2[[#This Row],[20D EMA]]</f>
        <v>-4.9199845546593443E-2</v>
      </c>
      <c r="T698" s="1">
        <f>(Table2[[#This Row],[Close Price]]-Table2[[#This Row],[50D EMA]])/Table2[[#This Row],[50D EMA]]</f>
        <v>-0.12111897822975885</v>
      </c>
      <c r="U698" s="1">
        <f>(Table2[[#This Row],[Close Price]]-Table2[[#This Row],[200D EMA]])/Table2[[#This Row],[200D EMA]]</f>
        <v>-0.27344608259448844</v>
      </c>
      <c r="V698">
        <v>2.0230402471090598</v>
      </c>
      <c r="W698">
        <v>877.6</v>
      </c>
      <c r="X698">
        <v>904.95</v>
      </c>
      <c r="Y698">
        <v>873</v>
      </c>
      <c r="Z698">
        <v>909</v>
      </c>
      <c r="AA698">
        <v>873</v>
      </c>
      <c r="AB698">
        <v>909</v>
      </c>
      <c r="AC698" s="1">
        <f>(Table2[[#This Row],[Close Price]]/Table2[[#This Row],[Day Low]])-1</f>
        <v>1.0084320875114017E-2</v>
      </c>
      <c r="AD698" s="1">
        <f>(Table2[[#This Row],[Day High]]/Table2[[#This Row],[Close Price]])-1</f>
        <v>2.0869761407862786E-2</v>
      </c>
      <c r="AE698" s="1">
        <f>(Table2[[#This Row],[Close Price]]/Table2[[#This Row],[Current Week Low]])-1</f>
        <v>1.5406643757159166E-2</v>
      </c>
      <c r="AF698" s="1">
        <f>(Table2[[#This Row],[Current Week High]]/Table2[[#This Row],[Close Price]])-1</f>
        <v>2.5438547013367785E-2</v>
      </c>
      <c r="AG698" s="1">
        <f>(Table2[[#This Row],[Close Price]]/Table2[[#This Row],[Current Month Low]])-1</f>
        <v>1.5406643757159166E-2</v>
      </c>
      <c r="AH698" s="1">
        <f>(Table2[[#This Row],[Current Month High]]/Table2[[#This Row],[Close Price]])-1</f>
        <v>2.5438547013367785E-2</v>
      </c>
      <c r="AI698">
        <v>102.60589993795401</v>
      </c>
      <c r="AJ698">
        <v>3.2196087564043001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-0.3</v>
      </c>
      <c r="AM698" t="s">
        <v>3218</v>
      </c>
      <c r="AN698">
        <v>-1.18</v>
      </c>
      <c r="AO698" t="s">
        <v>3218</v>
      </c>
      <c r="AP698">
        <v>2.9874449225053001E-2</v>
      </c>
      <c r="AQ698">
        <f>(Table2[[#This Row],[Sharpe Ratio]]-AVERAGE(Table2[Sharpe Ratio]))/_xlfn.STDEV.P(Table2[Sharpe Ratio])</f>
        <v>-0.34582025087616247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734</v>
      </c>
      <c r="AT698">
        <f>_xlfn.RANK.AVG(Table2[[#This Row],[6M Return vs Nifty Z-Score]],Table2[6M Return vs Nifty Z-Score])</f>
        <v>721</v>
      </c>
      <c r="AU698">
        <f>_xlfn.RANK.AVG(Table2[[#This Row],[Sharpe Ratio Z-Score]],Table2[Sharpe Ratio Z-Score])</f>
        <v>433</v>
      </c>
      <c r="AV698">
        <f>(Table2[[#This Row],[Rank 1Y]]+Table2[[#This Row],[Rank 6M]]+Table2[[#This Row],[Rank Sharpe]])/3</f>
        <v>629.33333333333337</v>
      </c>
    </row>
    <row r="699" spans="1:48" x14ac:dyDescent="0.3">
      <c r="A699" t="s">
        <v>1130</v>
      </c>
      <c r="B699" t="s">
        <v>1131</v>
      </c>
      <c r="C699" t="s">
        <v>3170</v>
      </c>
      <c r="D699" t="s">
        <v>21</v>
      </c>
      <c r="E699">
        <v>11286.042164160001</v>
      </c>
      <c r="F699">
        <v>753.6</v>
      </c>
      <c r="G699">
        <v>-30.858872344523199</v>
      </c>
      <c r="H699">
        <f>(Table2[[#This Row],[1Y Return vs Nifty]]-AVERAGE(Table2[1Y Return vs Nifty]))/_xlfn.STDEV.P(Table2[1Y Return vs Nifty])</f>
        <v>-0.9263640888822916</v>
      </c>
      <c r="I699">
        <v>-0.57674598841922198</v>
      </c>
      <c r="J699">
        <f>(Table2[[#This Row],[1M Return vs Nifty]]-AVERAGE(Table2[1M Return vs Nifty]))/_xlfn.STDEV.P(Table2[1M Return vs Nifty])</f>
        <v>2.2479267709885446E-2</v>
      </c>
      <c r="K699">
        <v>-9.1230765409131305</v>
      </c>
      <c r="L699">
        <f>(Table2[[#This Row],[6M Return vs Nifty]]-AVERAGE(Table2[6M Return vs Nifty]))/_xlfn.STDEV.P(Table2[6M Return vs Nifty])</f>
        <v>-0.53472803651590917</v>
      </c>
      <c r="M699">
        <v>4.8987396618170704</v>
      </c>
      <c r="N699">
        <f>(Table2[[#This Row],[1W Return vs Nifty]]-AVERAGE(Table2[1W Return vs Nifty]))/_xlfn.STDEV.P(Table2[1W Return vs Nifty])</f>
        <v>0.57163339817671543</v>
      </c>
      <c r="O699">
        <v>746.62</v>
      </c>
      <c r="P699">
        <v>767.20095820800498</v>
      </c>
      <c r="Q699">
        <v>806.68393365263603</v>
      </c>
      <c r="R699">
        <v>56.835564665510603</v>
      </c>
      <c r="S699" s="1">
        <f>(Table2[[#This Row],[Close Price]]-Table2[[#This Row],[20D EMA]])/Table2[[#This Row],[20D EMA]]</f>
        <v>9.3487985856259108E-3</v>
      </c>
      <c r="T699" s="1">
        <f>(Table2[[#This Row],[Close Price]]-Table2[[#This Row],[50D EMA]])/Table2[[#This Row],[50D EMA]]</f>
        <v>-1.7728025574646682E-2</v>
      </c>
      <c r="U699" s="1">
        <f>(Table2[[#This Row],[Close Price]]-Table2[[#This Row],[200D EMA]])/Table2[[#This Row],[200D EMA]]</f>
        <v>-6.5805120739511752E-2</v>
      </c>
      <c r="V699">
        <v>1.71187358577426</v>
      </c>
      <c r="W699">
        <v>751.75</v>
      </c>
      <c r="X699">
        <v>787.65</v>
      </c>
      <c r="Y699">
        <v>721.35</v>
      </c>
      <c r="Z699">
        <v>787.65</v>
      </c>
      <c r="AA699">
        <v>721.35</v>
      </c>
      <c r="AB699">
        <v>787.65</v>
      </c>
      <c r="AC699" s="1">
        <f>(Table2[[#This Row],[Close Price]]/Table2[[#This Row],[Day Low]])-1</f>
        <v>2.4609245094779908E-3</v>
      </c>
      <c r="AD699" s="1">
        <f>(Table2[[#This Row],[Day High]]/Table2[[#This Row],[Close Price]])-1</f>
        <v>4.5183121019108263E-2</v>
      </c>
      <c r="AE699" s="1">
        <f>(Table2[[#This Row],[Close Price]]/Table2[[#This Row],[Current Week Low]])-1</f>
        <v>4.4707839467664767E-2</v>
      </c>
      <c r="AF699" s="1">
        <f>(Table2[[#This Row],[Current Week High]]/Table2[[#This Row],[Close Price]])-1</f>
        <v>4.5183121019108263E-2</v>
      </c>
      <c r="AG699" s="1">
        <f>(Table2[[#This Row],[Close Price]]/Table2[[#This Row],[Current Month Low]])-1</f>
        <v>4.4707839467664767E-2</v>
      </c>
      <c r="AH699" s="1">
        <f>(Table2[[#This Row],[Current Month High]]/Table2[[#This Row],[Close Price]])-1</f>
        <v>4.5183121019108263E-2</v>
      </c>
      <c r="AI699">
        <v>27.521231422505299</v>
      </c>
      <c r="AJ699">
        <v>4.9582172701949796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</v>
      </c>
      <c r="AM699" t="s">
        <v>3218</v>
      </c>
      <c r="AN699">
        <v>0.5</v>
      </c>
      <c r="AO699" t="s">
        <v>3217</v>
      </c>
      <c r="AP699">
        <v>-0.13654538930983301</v>
      </c>
      <c r="AQ699">
        <f>(Table2[[#This Row],[Sharpe Ratio]]-AVERAGE(Table2[Sharpe Ratio]))/_xlfn.STDEV.P(Table2[Sharpe Ratio])</f>
        <v>-2.2828503451618576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643</v>
      </c>
      <c r="AT699">
        <f>_xlfn.RANK.AVG(Table2[[#This Row],[6M Return vs Nifty Z-Score]],Table2[6M Return vs Nifty Z-Score])</f>
        <v>516</v>
      </c>
      <c r="AU699">
        <f>_xlfn.RANK.AVG(Table2[[#This Row],[Sharpe Ratio Z-Score]],Table2[Sharpe Ratio Z-Score])</f>
        <v>732</v>
      </c>
      <c r="AV699">
        <f>(Table2[[#This Row],[Rank 1Y]]+Table2[[#This Row],[Rank 6M]]+Table2[[#This Row],[Rank Sharpe]])/3</f>
        <v>630.33333333333337</v>
      </c>
    </row>
    <row r="700" spans="1:48" x14ac:dyDescent="0.3">
      <c r="A700" t="s">
        <v>319</v>
      </c>
      <c r="B700" t="s">
        <v>320</v>
      </c>
      <c r="C700" t="s">
        <v>3169</v>
      </c>
      <c r="D700" t="s">
        <v>192</v>
      </c>
      <c r="E700">
        <v>84272.947609875002</v>
      </c>
      <c r="F700">
        <v>766.25</v>
      </c>
      <c r="G700">
        <v>-16.026160663605701</v>
      </c>
      <c r="H700">
        <f>(Table2[[#This Row],[1Y Return vs Nifty]]-AVERAGE(Table2[1Y Return vs Nifty]))/_xlfn.STDEV.P(Table2[1Y Return vs Nifty])</f>
        <v>-0.63679955606873184</v>
      </c>
      <c r="I700">
        <v>6.9762923792998199</v>
      </c>
      <c r="J700">
        <f>(Table2[[#This Row],[1M Return vs Nifty]]-AVERAGE(Table2[1M Return vs Nifty]))/_xlfn.STDEV.P(Table2[1M Return vs Nifty])</f>
        <v>0.82210495107412773</v>
      </c>
      <c r="K700">
        <v>-36.6773423751563</v>
      </c>
      <c r="L700">
        <f>(Table2[[#This Row],[6M Return vs Nifty]]-AVERAGE(Table2[6M Return vs Nifty]))/_xlfn.STDEV.P(Table2[6M Return vs Nifty])</f>
        <v>-1.3947515814973617</v>
      </c>
      <c r="M700">
        <v>29.1048507411668</v>
      </c>
      <c r="N700">
        <f>(Table2[[#This Row],[1W Return vs Nifty]]-AVERAGE(Table2[1W Return vs Nifty]))/_xlfn.STDEV.P(Table2[1W Return vs Nifty])</f>
        <v>5.3462427725722712</v>
      </c>
      <c r="O700">
        <v>711.22</v>
      </c>
      <c r="P700">
        <v>734.13336957730098</v>
      </c>
      <c r="Q700">
        <v>843.57613121236102</v>
      </c>
      <c r="R700">
        <v>62.129738805482802</v>
      </c>
      <c r="S700" s="1">
        <f>(Table2[[#This Row],[Close Price]]-Table2[[#This Row],[20D EMA]])/Table2[[#This Row],[20D EMA]]</f>
        <v>7.7374089592531101E-2</v>
      </c>
      <c r="T700" s="1">
        <f>(Table2[[#This Row],[Close Price]]-Table2[[#This Row],[50D EMA]])/Table2[[#This Row],[50D EMA]]</f>
        <v>4.3747678219818724E-2</v>
      </c>
      <c r="U700" s="1">
        <f>(Table2[[#This Row],[Close Price]]-Table2[[#This Row],[200D EMA]])/Table2[[#This Row],[200D EMA]]</f>
        <v>-9.1664674178524155E-2</v>
      </c>
      <c r="V700">
        <v>3.9742013050353102</v>
      </c>
      <c r="W700">
        <v>762</v>
      </c>
      <c r="X700">
        <v>789</v>
      </c>
      <c r="Y700">
        <v>762</v>
      </c>
      <c r="Z700">
        <v>815.3</v>
      </c>
      <c r="AA700">
        <v>762</v>
      </c>
      <c r="AB700">
        <v>815.3</v>
      </c>
      <c r="AC700" s="1">
        <f>(Table2[[#This Row],[Close Price]]/Table2[[#This Row],[Day Low]])-1</f>
        <v>5.5774278215223738E-3</v>
      </c>
      <c r="AD700" s="1">
        <f>(Table2[[#This Row],[Day High]]/Table2[[#This Row],[Close Price]])-1</f>
        <v>2.9690048939641001E-2</v>
      </c>
      <c r="AE700" s="1">
        <f>(Table2[[#This Row],[Close Price]]/Table2[[#This Row],[Current Week Low]])-1</f>
        <v>5.5774278215223738E-3</v>
      </c>
      <c r="AF700" s="1">
        <f>(Table2[[#This Row],[Current Week High]]/Table2[[#This Row],[Close Price]])-1</f>
        <v>6.4013050570962404E-2</v>
      </c>
      <c r="AG700" s="1">
        <f>(Table2[[#This Row],[Close Price]]/Table2[[#This Row],[Current Month Low]])-1</f>
        <v>5.5774278215223738E-3</v>
      </c>
      <c r="AH700" s="1">
        <f>(Table2[[#This Row],[Current Month High]]/Table2[[#This Row],[Close Price]])-1</f>
        <v>6.4013050570962404E-2</v>
      </c>
      <c r="AI700">
        <v>64.358890701468198</v>
      </c>
      <c r="AJ700">
        <v>40.403114979386103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0.06</v>
      </c>
      <c r="AM700" t="s">
        <v>3217</v>
      </c>
      <c r="AN700">
        <v>12.87</v>
      </c>
      <c r="AO700" t="s">
        <v>3217</v>
      </c>
      <c r="AP700">
        <v>-3.1417883618269998E-2</v>
      </c>
      <c r="AQ700">
        <f>(Table2[[#This Row],[Sharpe Ratio]]-AVERAGE(Table2[Sharpe Ratio]))/_xlfn.STDEV.P(Table2[Sharpe Ratio])</f>
        <v>-1.0592273441152551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543</v>
      </c>
      <c r="AT700">
        <f>_xlfn.RANK.AVG(Table2[[#This Row],[6M Return vs Nifty Z-Score]],Table2[6M Return vs Nifty Z-Score])</f>
        <v>720</v>
      </c>
      <c r="AU700">
        <f>_xlfn.RANK.AVG(Table2[[#This Row],[Sharpe Ratio Z-Score]],Table2[Sharpe Ratio Z-Score])</f>
        <v>633</v>
      </c>
      <c r="AV700">
        <f>(Table2[[#This Row],[Rank 1Y]]+Table2[[#This Row],[Rank 6M]]+Table2[[#This Row],[Rank Sharpe]])/3</f>
        <v>632</v>
      </c>
    </row>
    <row r="701" spans="1:48" x14ac:dyDescent="0.3">
      <c r="A701" t="s">
        <v>1612</v>
      </c>
      <c r="B701" t="s">
        <v>1613</v>
      </c>
      <c r="C701" t="s">
        <v>3183</v>
      </c>
      <c r="D701" t="s">
        <v>939</v>
      </c>
      <c r="E701">
        <v>6014.3058574919996</v>
      </c>
      <c r="F701">
        <v>16.97</v>
      </c>
      <c r="G701">
        <v>-33.307736244942298</v>
      </c>
      <c r="H701">
        <f>(Table2[[#This Row],[1Y Return vs Nifty]]-AVERAGE(Table2[1Y Return vs Nifty]))/_xlfn.STDEV.P(Table2[1Y Return vs Nifty])</f>
        <v>-0.97417086531691488</v>
      </c>
      <c r="I701">
        <v>3.5329464903926802</v>
      </c>
      <c r="J701">
        <f>(Table2[[#This Row],[1M Return vs Nifty]]-AVERAGE(Table2[1M Return vs Nifty]))/_xlfn.STDEV.P(Table2[1M Return vs Nifty])</f>
        <v>0.45756452701848677</v>
      </c>
      <c r="K701">
        <v>-24.797830633341999</v>
      </c>
      <c r="L701">
        <f>(Table2[[#This Row],[6M Return vs Nifty]]-AVERAGE(Table2[6M Return vs Nifty]))/_xlfn.STDEV.P(Table2[6M Return vs Nifty])</f>
        <v>-1.0239683473403067</v>
      </c>
      <c r="M701">
        <v>1.83456572678739</v>
      </c>
      <c r="N701">
        <f>(Table2[[#This Row],[1W Return vs Nifty]]-AVERAGE(Table2[1W Return vs Nifty]))/_xlfn.STDEV.P(Table2[1W Return vs Nifty])</f>
        <v>-3.2769082957575635E-2</v>
      </c>
      <c r="O701">
        <v>16.309999999999999</v>
      </c>
      <c r="P701">
        <v>16.8445919067989</v>
      </c>
      <c r="Q701">
        <v>19.396171871103899</v>
      </c>
      <c r="R701">
        <v>57.887267197733998</v>
      </c>
      <c r="S701" s="1">
        <f>(Table2[[#This Row],[Close Price]]-Table2[[#This Row],[20D EMA]])/Table2[[#This Row],[20D EMA]]</f>
        <v>4.0465971796443914E-2</v>
      </c>
      <c r="T701" s="1">
        <f>(Table2[[#This Row],[Close Price]]-Table2[[#This Row],[50D EMA]])/Table2[[#This Row],[50D EMA]]</f>
        <v>7.4450063198313945E-3</v>
      </c>
      <c r="U701" s="1">
        <f>(Table2[[#This Row],[Close Price]]-Table2[[#This Row],[200D EMA]])/Table2[[#This Row],[200D EMA]]</f>
        <v>-0.12508508829612772</v>
      </c>
      <c r="V701">
        <v>0.66506027977756499</v>
      </c>
      <c r="W701">
        <v>16.899999999999999</v>
      </c>
      <c r="X701">
        <v>17.3</v>
      </c>
      <c r="Y701">
        <v>16.899999999999999</v>
      </c>
      <c r="Z701">
        <v>17.8</v>
      </c>
      <c r="AA701">
        <v>16.899999999999999</v>
      </c>
      <c r="AB701">
        <v>17.8</v>
      </c>
      <c r="AC701" s="1">
        <f>(Table2[[#This Row],[Close Price]]/Table2[[#This Row],[Day Low]])-1</f>
        <v>4.1420118343196144E-3</v>
      </c>
      <c r="AD701" s="1">
        <f>(Table2[[#This Row],[Day High]]/Table2[[#This Row],[Close Price]])-1</f>
        <v>1.9446081319976605E-2</v>
      </c>
      <c r="AE701" s="1">
        <f>(Table2[[#This Row],[Close Price]]/Table2[[#This Row],[Current Week Low]])-1</f>
        <v>4.1420118343196144E-3</v>
      </c>
      <c r="AF701" s="1">
        <f>(Table2[[#This Row],[Current Week High]]/Table2[[#This Row],[Close Price]])-1</f>
        <v>4.8909840895698498E-2</v>
      </c>
      <c r="AG701" s="1">
        <f>(Table2[[#This Row],[Close Price]]/Table2[[#This Row],[Current Month Low]])-1</f>
        <v>4.1420118343196144E-3</v>
      </c>
      <c r="AH701" s="1">
        <f>(Table2[[#This Row],[Current Month High]]/Table2[[#This Row],[Close Price]])-1</f>
        <v>4.8909840895698498E-2</v>
      </c>
      <c r="AI701">
        <v>59.104301708897999</v>
      </c>
      <c r="AJ701">
        <v>19.464977120732101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-0.17</v>
      </c>
      <c r="AM701" t="s">
        <v>3218</v>
      </c>
      <c r="AN701">
        <v>12.98</v>
      </c>
      <c r="AO701" t="s">
        <v>3217</v>
      </c>
      <c r="AP701">
        <v>-2.5053081393899999E-3</v>
      </c>
      <c r="AQ701">
        <f>(Table2[[#This Row],[Sharpe Ratio]]-AVERAGE(Table2[Sharpe Ratio]))/_xlfn.STDEV.P(Table2[Sharpe Ratio])</f>
        <v>-0.72270178743315805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656</v>
      </c>
      <c r="AT701">
        <f>_xlfn.RANK.AVG(Table2[[#This Row],[6M Return vs Nifty Z-Score]],Table2[6M Return vs Nifty Z-Score])</f>
        <v>675</v>
      </c>
      <c r="AU701">
        <f>_xlfn.RANK.AVG(Table2[[#This Row],[Sharpe Ratio Z-Score]],Table2[Sharpe Ratio Z-Score])</f>
        <v>568</v>
      </c>
      <c r="AV701">
        <f>(Table2[[#This Row],[Rank 1Y]]+Table2[[#This Row],[Rank 6M]]+Table2[[#This Row],[Rank Sharpe]])/3</f>
        <v>633</v>
      </c>
    </row>
    <row r="702" spans="1:48" x14ac:dyDescent="0.3">
      <c r="A702" t="s">
        <v>1235</v>
      </c>
      <c r="B702" t="s">
        <v>1236</v>
      </c>
      <c r="C702" t="s">
        <v>3178</v>
      </c>
      <c r="D702" t="s">
        <v>69</v>
      </c>
      <c r="E702">
        <v>9771.5935075649995</v>
      </c>
      <c r="F702">
        <v>1268.95</v>
      </c>
      <c r="G702">
        <v>-31.278379415120501</v>
      </c>
      <c r="H702">
        <f>(Table2[[#This Row],[1Y Return vs Nifty]]-AVERAGE(Table2[1Y Return vs Nifty]))/_xlfn.STDEV.P(Table2[1Y Return vs Nifty])</f>
        <v>-0.93455371539986021</v>
      </c>
      <c r="I702">
        <v>4.4262877717329099</v>
      </c>
      <c r="J702">
        <f>(Table2[[#This Row],[1M Return vs Nifty]]-AVERAGE(Table2[1M Return vs Nifty]))/_xlfn.STDEV.P(Table2[1M Return vs Nifty])</f>
        <v>0.55214085482084296</v>
      </c>
      <c r="K702">
        <v>-19.174439835862099</v>
      </c>
      <c r="L702">
        <f>(Table2[[#This Row],[6M Return vs Nifty]]-AVERAGE(Table2[6M Return vs Nifty]))/_xlfn.STDEV.P(Table2[6M Return vs Nifty])</f>
        <v>-0.84845111463456446</v>
      </c>
      <c r="M702">
        <v>10.8990908813945</v>
      </c>
      <c r="N702">
        <f>(Table2[[#This Row],[1W Return vs Nifty]]-AVERAGE(Table2[1W Return vs Nifty]))/_xlfn.STDEV.P(Table2[1W Return vs Nifty])</f>
        <v>1.7551912645661243</v>
      </c>
      <c r="O702">
        <v>1173.3699999999999</v>
      </c>
      <c r="P702">
        <v>1202.3703753172299</v>
      </c>
      <c r="Q702">
        <v>1325.3875414511599</v>
      </c>
      <c r="R702">
        <v>81.169411774440107</v>
      </c>
      <c r="S702" s="1">
        <f>(Table2[[#This Row],[Close Price]]-Table2[[#This Row],[20D EMA]])/Table2[[#This Row],[20D EMA]]</f>
        <v>8.1457681720173661E-2</v>
      </c>
      <c r="T702" s="1">
        <f>(Table2[[#This Row],[Close Price]]-Table2[[#This Row],[50D EMA]])/Table2[[#This Row],[50D EMA]]</f>
        <v>5.5373640310460888E-2</v>
      </c>
      <c r="U702" s="1">
        <f>(Table2[[#This Row],[Close Price]]-Table2[[#This Row],[200D EMA]])/Table2[[#This Row],[200D EMA]]</f>
        <v>-4.2581916372449589E-2</v>
      </c>
      <c r="V702">
        <v>1.10533437583676</v>
      </c>
      <c r="W702">
        <v>1242.5999999999999</v>
      </c>
      <c r="X702">
        <v>1285.0999999999999</v>
      </c>
      <c r="Y702">
        <v>1223.1500000000001</v>
      </c>
      <c r="Z702">
        <v>1285.0999999999999</v>
      </c>
      <c r="AA702">
        <v>1223.1500000000001</v>
      </c>
      <c r="AB702">
        <v>1285.0999999999999</v>
      </c>
      <c r="AC702" s="1">
        <f>(Table2[[#This Row],[Close Price]]/Table2[[#This Row],[Day Low]])-1</f>
        <v>2.1205536777724188E-2</v>
      </c>
      <c r="AD702" s="1">
        <f>(Table2[[#This Row],[Day High]]/Table2[[#This Row],[Close Price]])-1</f>
        <v>1.2727057803695763E-2</v>
      </c>
      <c r="AE702" s="1">
        <f>(Table2[[#This Row],[Close Price]]/Table2[[#This Row],[Current Week Low]])-1</f>
        <v>3.7444303642235166E-2</v>
      </c>
      <c r="AF702" s="1">
        <f>(Table2[[#This Row],[Current Week High]]/Table2[[#This Row],[Close Price]])-1</f>
        <v>1.2727057803695763E-2</v>
      </c>
      <c r="AG702" s="1">
        <f>(Table2[[#This Row],[Close Price]]/Table2[[#This Row],[Current Month Low]])-1</f>
        <v>3.7444303642235166E-2</v>
      </c>
      <c r="AH702" s="1">
        <f>(Table2[[#This Row],[Current Month High]]/Table2[[#This Row],[Close Price]])-1</f>
        <v>1.2727057803695763E-2</v>
      </c>
      <c r="AI702">
        <v>42.007171283344498</v>
      </c>
      <c r="AJ702">
        <v>18.3115006293413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0.03</v>
      </c>
      <c r="AM702" t="s">
        <v>3217</v>
      </c>
      <c r="AN702">
        <v>17.010000000000002</v>
      </c>
      <c r="AO702" t="s">
        <v>3217</v>
      </c>
      <c r="AP702">
        <v>-2.8690055800997E-2</v>
      </c>
      <c r="AQ702">
        <f>(Table2[[#This Row],[Sharpe Ratio]]-AVERAGE(Table2[Sharpe Ratio]))/_xlfn.STDEV.P(Table2[Sharpe Ratio])</f>
        <v>-1.0274770154248458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647</v>
      </c>
      <c r="AT702">
        <f>_xlfn.RANK.AVG(Table2[[#This Row],[6M Return vs Nifty Z-Score]],Table2[6M Return vs Nifty Z-Score])</f>
        <v>626</v>
      </c>
      <c r="AU702">
        <f>_xlfn.RANK.AVG(Table2[[#This Row],[Sharpe Ratio Z-Score]],Table2[Sharpe Ratio Z-Score])</f>
        <v>627</v>
      </c>
      <c r="AV702">
        <f>(Table2[[#This Row],[Rank 1Y]]+Table2[[#This Row],[Rank 6M]]+Table2[[#This Row],[Rank Sharpe]])/3</f>
        <v>633.33333333333337</v>
      </c>
    </row>
    <row r="703" spans="1:48" x14ac:dyDescent="0.3">
      <c r="A703" t="s">
        <v>1396</v>
      </c>
      <c r="B703" t="s">
        <v>1397</v>
      </c>
      <c r="C703" t="s">
        <v>3185</v>
      </c>
      <c r="D703" t="s">
        <v>494</v>
      </c>
      <c r="E703">
        <v>8091.5596733399998</v>
      </c>
      <c r="F703">
        <v>736.45</v>
      </c>
      <c r="G703">
        <v>-50.380669695828502</v>
      </c>
      <c r="H703">
        <f>(Table2[[#This Row],[1Y Return vs Nifty]]-AVERAGE(Table2[1Y Return vs Nifty]))/_xlfn.STDEV.P(Table2[1Y Return vs Nifty])</f>
        <v>-1.3074690581768911</v>
      </c>
      <c r="I703">
        <v>-0.88644348077966695</v>
      </c>
      <c r="J703">
        <f>(Table2[[#This Row],[1M Return vs Nifty]]-AVERAGE(Table2[1M Return vs Nifty]))/_xlfn.STDEV.P(Table2[1M Return vs Nifty])</f>
        <v>-1.0307811728676836E-2</v>
      </c>
      <c r="K703">
        <v>-9.97446582260973</v>
      </c>
      <c r="L703">
        <f>(Table2[[#This Row],[6M Return vs Nifty]]-AVERAGE(Table2[6M Return vs Nifty]))/_xlfn.STDEV.P(Table2[6M Return vs Nifty])</f>
        <v>-0.56130159258917467</v>
      </c>
      <c r="M703">
        <v>-0.36639921843439999</v>
      </c>
      <c r="N703">
        <f>(Table2[[#This Row],[1W Return vs Nifty]]-AVERAGE(Table2[1W Return vs Nifty]))/_xlfn.STDEV.P(Table2[1W Return vs Nifty])</f>
        <v>-0.46690523253250615</v>
      </c>
      <c r="O703">
        <v>730.92</v>
      </c>
      <c r="P703">
        <v>736.27786464725602</v>
      </c>
      <c r="Q703">
        <v>792.00590714319105</v>
      </c>
      <c r="R703">
        <v>56.491163355967402</v>
      </c>
      <c r="S703" s="1">
        <f>(Table2[[#This Row],[Close Price]]-Table2[[#This Row],[20D EMA]])/Table2[[#This Row],[20D EMA]]</f>
        <v>7.5658074755104348E-3</v>
      </c>
      <c r="T703" s="1">
        <f>(Table2[[#This Row],[Close Price]]-Table2[[#This Row],[50D EMA]])/Table2[[#This Row],[50D EMA]]</f>
        <v>2.3379129131702192E-4</v>
      </c>
      <c r="U703" s="1">
        <f>(Table2[[#This Row],[Close Price]]-Table2[[#This Row],[200D EMA]])/Table2[[#This Row],[200D EMA]]</f>
        <v>-7.0145824219397843E-2</v>
      </c>
      <c r="V703">
        <v>0.68139547168521497</v>
      </c>
      <c r="W703">
        <v>734.2</v>
      </c>
      <c r="X703">
        <v>740</v>
      </c>
      <c r="Y703">
        <v>725.1</v>
      </c>
      <c r="Z703">
        <v>745</v>
      </c>
      <c r="AA703">
        <v>725.1</v>
      </c>
      <c r="AB703">
        <v>745</v>
      </c>
      <c r="AC703" s="1">
        <f>(Table2[[#This Row],[Close Price]]/Table2[[#This Row],[Day Low]])-1</f>
        <v>3.0645600653773641E-3</v>
      </c>
      <c r="AD703" s="1">
        <f>(Table2[[#This Row],[Day High]]/Table2[[#This Row],[Close Price]])-1</f>
        <v>4.8204222961503174E-3</v>
      </c>
      <c r="AE703" s="1">
        <f>(Table2[[#This Row],[Close Price]]/Table2[[#This Row],[Current Week Low]])-1</f>
        <v>1.5653013377465275E-2</v>
      </c>
      <c r="AF703" s="1">
        <f>(Table2[[#This Row],[Current Week High]]/Table2[[#This Row],[Close Price]])-1</f>
        <v>1.160974947382698E-2</v>
      </c>
      <c r="AG703" s="1">
        <f>(Table2[[#This Row],[Close Price]]/Table2[[#This Row],[Current Month Low]])-1</f>
        <v>1.5653013377465275E-2</v>
      </c>
      <c r="AH703" s="1">
        <f>(Table2[[#This Row],[Current Month High]]/Table2[[#This Row],[Close Price]])-1</f>
        <v>1.160974947382698E-2</v>
      </c>
      <c r="AI703">
        <v>50.220653133274404</v>
      </c>
      <c r="AJ703">
        <v>9.46046373365043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0.03</v>
      </c>
      <c r="AM703" t="s">
        <v>3217</v>
      </c>
      <c r="AN703">
        <v>1.82</v>
      </c>
      <c r="AO703" t="s">
        <v>3217</v>
      </c>
      <c r="AP703">
        <v>-4.4630189412889001E-2</v>
      </c>
      <c r="AQ703">
        <f>(Table2[[#This Row],[Sharpe Ratio]]-AVERAGE(Table2[Sharpe Ratio]))/_xlfn.STDEV.P(Table2[Sharpe Ratio])</f>
        <v>-1.2130108963911899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713</v>
      </c>
      <c r="AT703">
        <f>_xlfn.RANK.AVG(Table2[[#This Row],[6M Return vs Nifty Z-Score]],Table2[6M Return vs Nifty Z-Score])</f>
        <v>526</v>
      </c>
      <c r="AU703">
        <f>_xlfn.RANK.AVG(Table2[[#This Row],[Sharpe Ratio Z-Score]],Table2[Sharpe Ratio Z-Score])</f>
        <v>661</v>
      </c>
      <c r="AV703">
        <f>(Table2[[#This Row],[Rank 1Y]]+Table2[[#This Row],[Rank 6M]]+Table2[[#This Row],[Rank Sharpe]])/3</f>
        <v>633.33333333333337</v>
      </c>
    </row>
    <row r="704" spans="1:48" x14ac:dyDescent="0.3">
      <c r="A704" t="s">
        <v>2374</v>
      </c>
      <c r="B704" t="s">
        <v>2375</v>
      </c>
      <c r="C704" t="s">
        <v>3182</v>
      </c>
      <c r="D704" t="s">
        <v>458</v>
      </c>
      <c r="E704">
        <v>2238.9503979699998</v>
      </c>
      <c r="F704">
        <v>421.85</v>
      </c>
      <c r="G704">
        <v>-45.062250350921602</v>
      </c>
      <c r="H704">
        <f>(Table2[[#This Row],[1Y Return vs Nifty]]-AVERAGE(Table2[1Y Return vs Nifty]))/_xlfn.STDEV.P(Table2[1Y Return vs Nifty])</f>
        <v>-1.2036427554721851</v>
      </c>
      <c r="I704">
        <v>-9.6438455555187801</v>
      </c>
      <c r="J704">
        <f>(Table2[[#This Row],[1M Return vs Nifty]]-AVERAGE(Table2[1M Return vs Nifty]))/_xlfn.STDEV.P(Table2[1M Return vs Nifty])</f>
        <v>-0.93743717048280695</v>
      </c>
      <c r="K704">
        <v>-15.877102296262301</v>
      </c>
      <c r="L704">
        <f>(Table2[[#This Row],[6M Return vs Nifty]]-AVERAGE(Table2[6M Return vs Nifty]))/_xlfn.STDEV.P(Table2[6M Return vs Nifty])</f>
        <v>-0.74553463931033892</v>
      </c>
      <c r="M704">
        <v>-0.29430527089353198</v>
      </c>
      <c r="N704">
        <f>(Table2[[#This Row],[1W Return vs Nifty]]-AVERAGE(Table2[1W Return vs Nifty]))/_xlfn.STDEV.P(Table2[1W Return vs Nifty])</f>
        <v>-0.45268483849079399</v>
      </c>
      <c r="O704">
        <v>430.5</v>
      </c>
      <c r="P704">
        <v>444.92989652894698</v>
      </c>
      <c r="Q704">
        <v>475.18215107306099</v>
      </c>
      <c r="R704">
        <v>41.374959418882</v>
      </c>
      <c r="S704" s="1">
        <f>(Table2[[#This Row],[Close Price]]-Table2[[#This Row],[20D EMA]])/Table2[[#This Row],[20D EMA]]</f>
        <v>-2.0092915214866381E-2</v>
      </c>
      <c r="T704" s="1">
        <f>(Table2[[#This Row],[Close Price]]-Table2[[#This Row],[50D EMA]])/Table2[[#This Row],[50D EMA]]</f>
        <v>-5.1873107896325397E-2</v>
      </c>
      <c r="U704" s="1">
        <f>(Table2[[#This Row],[Close Price]]-Table2[[#This Row],[200D EMA]])/Table2[[#This Row],[200D EMA]]</f>
        <v>-0.11223517329644177</v>
      </c>
      <c r="V704">
        <v>0.37486741773187499</v>
      </c>
      <c r="W704">
        <v>420</v>
      </c>
      <c r="X704">
        <v>424.95</v>
      </c>
      <c r="Y704">
        <v>418.1</v>
      </c>
      <c r="Z704">
        <v>428.45</v>
      </c>
      <c r="AA704">
        <v>418.1</v>
      </c>
      <c r="AB704">
        <v>428.45</v>
      </c>
      <c r="AC704" s="1">
        <f>(Table2[[#This Row],[Close Price]]/Table2[[#This Row],[Day Low]])-1</f>
        <v>4.4047619047620223E-3</v>
      </c>
      <c r="AD704" s="1">
        <f>(Table2[[#This Row],[Day High]]/Table2[[#This Row],[Close Price]])-1</f>
        <v>7.3485836197699772E-3</v>
      </c>
      <c r="AE704" s="1">
        <f>(Table2[[#This Row],[Close Price]]/Table2[[#This Row],[Current Week Low]])-1</f>
        <v>8.9691461372878312E-3</v>
      </c>
      <c r="AF704" s="1">
        <f>(Table2[[#This Row],[Current Week High]]/Table2[[#This Row],[Close Price]])-1</f>
        <v>1.564537157757484E-2</v>
      </c>
      <c r="AG704" s="1">
        <f>(Table2[[#This Row],[Close Price]]/Table2[[#This Row],[Current Month Low]])-1</f>
        <v>8.9691461372878312E-3</v>
      </c>
      <c r="AH704" s="1">
        <f>(Table2[[#This Row],[Current Month High]]/Table2[[#This Row],[Close Price]])-1</f>
        <v>1.564537157757484E-2</v>
      </c>
      <c r="AI704">
        <v>37.963731184070099</v>
      </c>
      <c r="AJ704">
        <v>3.8016732283464498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-0.11</v>
      </c>
      <c r="AM704" t="s">
        <v>3218</v>
      </c>
      <c r="AN704">
        <v>1.47</v>
      </c>
      <c r="AO704" t="s">
        <v>3217</v>
      </c>
      <c r="AP704">
        <v>-2.3221214981592998E-2</v>
      </c>
      <c r="AQ704">
        <f>(Table2[[#This Row],[Sharpe Ratio]]-AVERAGE(Table2[Sharpe Ratio]))/_xlfn.STDEV.P(Table2[Sharpe Ratio])</f>
        <v>-0.96382289016367417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704</v>
      </c>
      <c r="AT704">
        <f>_xlfn.RANK.AVG(Table2[[#This Row],[6M Return vs Nifty Z-Score]],Table2[6M Return vs Nifty Z-Score])</f>
        <v>590</v>
      </c>
      <c r="AU704">
        <f>_xlfn.RANK.AVG(Table2[[#This Row],[Sharpe Ratio Z-Score]],Table2[Sharpe Ratio Z-Score])</f>
        <v>614</v>
      </c>
      <c r="AV704">
        <f>(Table2[[#This Row],[Rank 1Y]]+Table2[[#This Row],[Rank 6M]]+Table2[[#This Row],[Rank Sharpe]])/3</f>
        <v>636</v>
      </c>
    </row>
    <row r="705" spans="1:48" x14ac:dyDescent="0.3">
      <c r="A705" t="s">
        <v>1873</v>
      </c>
      <c r="B705" t="s">
        <v>1874</v>
      </c>
      <c r="C705" t="s">
        <v>3182</v>
      </c>
      <c r="D705" t="s">
        <v>458</v>
      </c>
      <c r="E705">
        <v>4129.056660704</v>
      </c>
      <c r="F705">
        <v>82.64</v>
      </c>
      <c r="G705">
        <v>-39.1301630836494</v>
      </c>
      <c r="H705">
        <f>(Table2[[#This Row],[1Y Return vs Nifty]]-AVERAGE(Table2[1Y Return vs Nifty]))/_xlfn.STDEV.P(Table2[1Y Return vs Nifty])</f>
        <v>-1.0878364137115741</v>
      </c>
      <c r="I705">
        <v>-9.3939888123361293</v>
      </c>
      <c r="J705">
        <f>(Table2[[#This Row],[1M Return vs Nifty]]-AVERAGE(Table2[1M Return vs Nifty]))/_xlfn.STDEV.P(Table2[1M Return vs Nifty])</f>
        <v>-0.91098531637009883</v>
      </c>
      <c r="K705">
        <v>-20.064858075198199</v>
      </c>
      <c r="L705">
        <f>(Table2[[#This Row],[6M Return vs Nifty]]-AVERAGE(Table2[6M Return vs Nifty]))/_xlfn.STDEV.P(Table2[6M Return vs Nifty])</f>
        <v>-0.87624284225005045</v>
      </c>
      <c r="M705">
        <v>-2.7402535596189899</v>
      </c>
      <c r="N705">
        <f>(Table2[[#This Row],[1W Return vs Nifty]]-AVERAGE(Table2[1W Return vs Nifty]))/_xlfn.STDEV.P(Table2[1W Return vs Nifty])</f>
        <v>-0.93514348665415969</v>
      </c>
      <c r="O705">
        <v>84.13</v>
      </c>
      <c r="P705">
        <v>87.483938222424598</v>
      </c>
      <c r="Q705">
        <v>95.079241148152406</v>
      </c>
      <c r="R705">
        <v>40.784428466870899</v>
      </c>
      <c r="S705" s="1">
        <f>(Table2[[#This Row],[Close Price]]-Table2[[#This Row],[20D EMA]])/Table2[[#This Row],[20D EMA]]</f>
        <v>-1.7710685843337633E-2</v>
      </c>
      <c r="T705" s="1">
        <f>(Table2[[#This Row],[Close Price]]-Table2[[#This Row],[50D EMA]])/Table2[[#This Row],[50D EMA]]</f>
        <v>-5.5369457763881962E-2</v>
      </c>
      <c r="U705" s="1">
        <f>(Table2[[#This Row],[Close Price]]-Table2[[#This Row],[200D EMA]])/Table2[[#This Row],[200D EMA]]</f>
        <v>-0.13083025272330043</v>
      </c>
      <c r="V705">
        <v>1.17505952257746</v>
      </c>
      <c r="W705">
        <v>81.91</v>
      </c>
      <c r="X705">
        <v>83.8</v>
      </c>
      <c r="Y705">
        <v>81.77</v>
      </c>
      <c r="Z705">
        <v>83.8</v>
      </c>
      <c r="AA705">
        <v>81.77</v>
      </c>
      <c r="AB705">
        <v>83.8</v>
      </c>
      <c r="AC705" s="1">
        <f>(Table2[[#This Row],[Close Price]]/Table2[[#This Row],[Day Low]])-1</f>
        <v>8.9122207300695866E-3</v>
      </c>
      <c r="AD705" s="1">
        <f>(Table2[[#This Row],[Day High]]/Table2[[#This Row],[Close Price]])-1</f>
        <v>1.4036786060019235E-2</v>
      </c>
      <c r="AE705" s="1">
        <f>(Table2[[#This Row],[Close Price]]/Table2[[#This Row],[Current Week Low]])-1</f>
        <v>1.0639598874893075E-2</v>
      </c>
      <c r="AF705" s="1">
        <f>(Table2[[#This Row],[Current Week High]]/Table2[[#This Row],[Close Price]])-1</f>
        <v>1.4036786060019235E-2</v>
      </c>
      <c r="AG705" s="1">
        <f>(Table2[[#This Row],[Close Price]]/Table2[[#This Row],[Current Month Low]])-1</f>
        <v>1.0639598874893075E-2</v>
      </c>
      <c r="AH705" s="1">
        <f>(Table2[[#This Row],[Current Month High]]/Table2[[#This Row],[Close Price]])-1</f>
        <v>1.4036786060019235E-2</v>
      </c>
      <c r="AI705">
        <v>47.083736689254501</v>
      </c>
      <c r="AJ705">
        <v>2.0246913580246901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</v>
      </c>
      <c r="AM705" t="s">
        <v>3218</v>
      </c>
      <c r="AN705">
        <v>-0.91</v>
      </c>
      <c r="AO705" t="s">
        <v>3218</v>
      </c>
      <c r="AP705">
        <v>-1.5548103504779E-2</v>
      </c>
      <c r="AQ705">
        <f>(Table2[[#This Row],[Sharpe Ratio]]-AVERAGE(Table2[Sharpe Ratio]))/_xlfn.STDEV.P(Table2[Sharpe Ratio])</f>
        <v>-0.87451233693728114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685</v>
      </c>
      <c r="AT705">
        <f>_xlfn.RANK.AVG(Table2[[#This Row],[6M Return vs Nifty Z-Score]],Table2[6M Return vs Nifty Z-Score])</f>
        <v>641</v>
      </c>
      <c r="AU705">
        <f>_xlfn.RANK.AVG(Table2[[#This Row],[Sharpe Ratio Z-Score]],Table2[Sharpe Ratio Z-Score])</f>
        <v>593</v>
      </c>
      <c r="AV705">
        <f>(Table2[[#This Row],[Rank 1Y]]+Table2[[#This Row],[Rank 6M]]+Table2[[#This Row],[Rank Sharpe]])/3</f>
        <v>639.66666666666663</v>
      </c>
    </row>
    <row r="706" spans="1:48" x14ac:dyDescent="0.3">
      <c r="A706" t="s">
        <v>646</v>
      </c>
      <c r="B706" t="s">
        <v>647</v>
      </c>
      <c r="C706" t="s">
        <v>3171</v>
      </c>
      <c r="D706" t="s">
        <v>37</v>
      </c>
      <c r="E706">
        <v>28491.156851690001</v>
      </c>
      <c r="F706">
        <v>467.45</v>
      </c>
      <c r="G706">
        <v>-35.809621420876702</v>
      </c>
      <c r="H706">
        <f>(Table2[[#This Row],[1Y Return vs Nifty]]-AVERAGE(Table2[1Y Return vs Nifty]))/_xlfn.STDEV.P(Table2[1Y Return vs Nifty])</f>
        <v>-1.0230127242909985</v>
      </c>
      <c r="I706">
        <v>-9.5965616158297795</v>
      </c>
      <c r="J706">
        <f>(Table2[[#This Row],[1M Return vs Nifty]]-AVERAGE(Table2[1M Return vs Nifty]))/_xlfn.STDEV.P(Table2[1M Return vs Nifty])</f>
        <v>-0.93243131049041439</v>
      </c>
      <c r="K706">
        <v>-14.061589787763401</v>
      </c>
      <c r="L706">
        <f>(Table2[[#This Row],[6M Return vs Nifty]]-AVERAGE(Table2[6M Return vs Nifty]))/_xlfn.STDEV.P(Table2[6M Return vs Nifty])</f>
        <v>-0.68886887608840697</v>
      </c>
      <c r="M706">
        <v>-3.4866630089464601</v>
      </c>
      <c r="N706">
        <f>(Table2[[#This Row],[1W Return vs Nifty]]-AVERAGE(Table2[1W Return vs Nifty]))/_xlfn.STDEV.P(Table2[1W Return vs Nifty])</f>
        <v>-1.0823713309870997</v>
      </c>
      <c r="O706">
        <v>479.93</v>
      </c>
      <c r="P706">
        <v>516.00365567036204</v>
      </c>
      <c r="Q706">
        <v>555.15797760351495</v>
      </c>
      <c r="R706">
        <v>60.8957128188257</v>
      </c>
      <c r="S706" s="1">
        <f>(Table2[[#This Row],[Close Price]]-Table2[[#This Row],[20D EMA]])/Table2[[#This Row],[20D EMA]]</f>
        <v>-2.6003792219698743E-2</v>
      </c>
      <c r="T706" s="1">
        <f>(Table2[[#This Row],[Close Price]]-Table2[[#This Row],[50D EMA]])/Table2[[#This Row],[50D EMA]]</f>
        <v>-9.4095565286807806E-2</v>
      </c>
      <c r="U706" s="1">
        <f>(Table2[[#This Row],[Close Price]]-Table2[[#This Row],[200D EMA]])/Table2[[#This Row],[200D EMA]]</f>
        <v>-0.15798742185445927</v>
      </c>
      <c r="V706">
        <v>0.99356962524746095</v>
      </c>
      <c r="W706">
        <v>468</v>
      </c>
      <c r="X706">
        <v>493.85</v>
      </c>
      <c r="Y706">
        <v>464.5</v>
      </c>
      <c r="Z706">
        <v>493.85</v>
      </c>
      <c r="AA706">
        <v>464.5</v>
      </c>
      <c r="AB706">
        <v>493.85</v>
      </c>
      <c r="AC706" s="1">
        <f>(Table2[[#This Row],[Close Price]]/Table2[[#This Row],[Day Low]])-1</f>
        <v>-1.175213675213671E-3</v>
      </c>
      <c r="AD706" s="1">
        <f>(Table2[[#This Row],[Day High]]/Table2[[#This Row],[Close Price]])-1</f>
        <v>5.6476628516418881E-2</v>
      </c>
      <c r="AE706" s="1">
        <f>(Table2[[#This Row],[Close Price]]/Table2[[#This Row],[Current Week Low]])-1</f>
        <v>6.3509149623250938E-3</v>
      </c>
      <c r="AF706" s="1">
        <f>(Table2[[#This Row],[Current Week High]]/Table2[[#This Row],[Close Price]])-1</f>
        <v>5.6476628516418881E-2</v>
      </c>
      <c r="AG706" s="1">
        <f>(Table2[[#This Row],[Close Price]]/Table2[[#This Row],[Current Month Low]])-1</f>
        <v>6.3509149623250938E-3</v>
      </c>
      <c r="AH706" s="1">
        <f>(Table2[[#This Row],[Current Month High]]/Table2[[#This Row],[Close Price]])-1</f>
        <v>5.6476628516418881E-2</v>
      </c>
      <c r="AI706">
        <v>38.410525189859797</v>
      </c>
      <c r="AJ706">
        <v>3.2582284073337799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-0.22</v>
      </c>
      <c r="AM706" t="s">
        <v>3218</v>
      </c>
      <c r="AN706">
        <v>3.89</v>
      </c>
      <c r="AO706" t="s">
        <v>3217</v>
      </c>
      <c r="AP706">
        <v>-0.10820823805198</v>
      </c>
      <c r="AQ706">
        <f>(Table2[[#This Row],[Sharpe Ratio]]-AVERAGE(Table2[Sharpe Ratio]))/_xlfn.STDEV.P(Table2[Sharpe Ratio])</f>
        <v>-1.9530223916196441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672</v>
      </c>
      <c r="AT706">
        <f>_xlfn.RANK.AVG(Table2[[#This Row],[6M Return vs Nifty Z-Score]],Table2[6M Return vs Nifty Z-Score])</f>
        <v>569</v>
      </c>
      <c r="AU706">
        <f>_xlfn.RANK.AVG(Table2[[#This Row],[Sharpe Ratio Z-Score]],Table2[Sharpe Ratio Z-Score])</f>
        <v>720</v>
      </c>
      <c r="AV706">
        <f>(Table2[[#This Row],[Rank 1Y]]+Table2[[#This Row],[Rank 6M]]+Table2[[#This Row],[Rank Sharpe]])/3</f>
        <v>653.66666666666663</v>
      </c>
    </row>
    <row r="707" spans="1:48" x14ac:dyDescent="0.3">
      <c r="A707" t="s">
        <v>1279</v>
      </c>
      <c r="B707" t="s">
        <v>1280</v>
      </c>
      <c r="C707" t="s">
        <v>3180</v>
      </c>
      <c r="D707" t="s">
        <v>1281</v>
      </c>
      <c r="E707">
        <v>9315.9056104049996</v>
      </c>
      <c r="F707">
        <v>857.05</v>
      </c>
      <c r="G707">
        <v>-47.115487279778797</v>
      </c>
      <c r="H707">
        <f>(Table2[[#This Row],[1Y Return vs Nifty]]-AVERAGE(Table2[1Y Return vs Nifty]))/_xlfn.STDEV.P(Table2[1Y Return vs Nifty])</f>
        <v>-1.2437260932225558</v>
      </c>
      <c r="I707">
        <v>-2.6331868691213698</v>
      </c>
      <c r="J707">
        <f>(Table2[[#This Row],[1M Return vs Nifty]]-AVERAGE(Table2[1M Return vs Nifty]))/_xlfn.STDEV.P(Table2[1M Return vs Nifty])</f>
        <v>-0.19523218355952071</v>
      </c>
      <c r="K707">
        <v>-9.3373060318591499</v>
      </c>
      <c r="L707">
        <f>(Table2[[#This Row],[6M Return vs Nifty]]-AVERAGE(Table2[6M Return vs Nifty]))/_xlfn.STDEV.P(Table2[6M Return vs Nifty])</f>
        <v>-0.54141456583050995</v>
      </c>
      <c r="M707">
        <v>4.5852301527899604</v>
      </c>
      <c r="N707">
        <f>(Table2[[#This Row],[1W Return vs Nifty]]-AVERAGE(Table2[1W Return vs Nifty]))/_xlfn.STDEV.P(Table2[1W Return vs Nifty])</f>
        <v>0.50979424376417604</v>
      </c>
      <c r="O707">
        <v>830.17</v>
      </c>
      <c r="P707">
        <v>856.38899989734</v>
      </c>
      <c r="Q707">
        <v>943.57361166570502</v>
      </c>
      <c r="R707">
        <v>71.285950228097704</v>
      </c>
      <c r="S707" s="1">
        <f>(Table2[[#This Row],[Close Price]]-Table2[[#This Row],[20D EMA]])/Table2[[#This Row],[20D EMA]]</f>
        <v>3.2378910343664545E-2</v>
      </c>
      <c r="T707" s="1">
        <f>(Table2[[#This Row],[Close Price]]-Table2[[#This Row],[50D EMA]])/Table2[[#This Row],[50D EMA]]</f>
        <v>7.7184562475603082E-4</v>
      </c>
      <c r="U707" s="1">
        <f>(Table2[[#This Row],[Close Price]]-Table2[[#This Row],[200D EMA]])/Table2[[#This Row],[200D EMA]]</f>
        <v>-9.1697786580703114E-2</v>
      </c>
      <c r="V707">
        <v>1.2220499302929599</v>
      </c>
      <c r="W707">
        <v>851.05</v>
      </c>
      <c r="X707">
        <v>870.8</v>
      </c>
      <c r="Y707">
        <v>828.55</v>
      </c>
      <c r="Z707">
        <v>870.8</v>
      </c>
      <c r="AA707">
        <v>828.55</v>
      </c>
      <c r="AB707">
        <v>870.8</v>
      </c>
      <c r="AC707" s="1">
        <f>(Table2[[#This Row],[Close Price]]/Table2[[#This Row],[Day Low]])-1</f>
        <v>7.0501145643617757E-3</v>
      </c>
      <c r="AD707" s="1">
        <f>(Table2[[#This Row],[Day High]]/Table2[[#This Row],[Close Price]])-1</f>
        <v>1.6043404702176023E-2</v>
      </c>
      <c r="AE707" s="1">
        <f>(Table2[[#This Row],[Close Price]]/Table2[[#This Row],[Current Week Low]])-1</f>
        <v>3.4397441313137378E-2</v>
      </c>
      <c r="AF707" s="1">
        <f>(Table2[[#This Row],[Current Week High]]/Table2[[#This Row],[Close Price]])-1</f>
        <v>1.6043404702176023E-2</v>
      </c>
      <c r="AG707" s="1">
        <f>(Table2[[#This Row],[Close Price]]/Table2[[#This Row],[Current Month Low]])-1</f>
        <v>3.4397441313137378E-2</v>
      </c>
      <c r="AH707" s="1">
        <f>(Table2[[#This Row],[Current Month High]]/Table2[[#This Row],[Close Price]])-1</f>
        <v>1.6043404702176023E-2</v>
      </c>
      <c r="AI707">
        <v>51.333061081617103</v>
      </c>
      <c r="AJ707">
        <v>10.7228215231574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0.05</v>
      </c>
      <c r="AM707" t="s">
        <v>3217</v>
      </c>
      <c r="AN707">
        <v>3.33</v>
      </c>
      <c r="AO707" t="s">
        <v>3217</v>
      </c>
      <c r="AP707">
        <v>-0.14152849803116899</v>
      </c>
      <c r="AQ707">
        <f>(Table2[[#This Row],[Sharpe Ratio]]-AVERAGE(Table2[Sharpe Ratio]))/_xlfn.STDEV.P(Table2[Sharpe Ratio])</f>
        <v>-2.3408508314097869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707</v>
      </c>
      <c r="AT707">
        <f>_xlfn.RANK.AVG(Table2[[#This Row],[6M Return vs Nifty Z-Score]],Table2[6M Return vs Nifty Z-Score])</f>
        <v>520</v>
      </c>
      <c r="AU707">
        <f>_xlfn.RANK.AVG(Table2[[#This Row],[Sharpe Ratio Z-Score]],Table2[Sharpe Ratio Z-Score])</f>
        <v>735</v>
      </c>
      <c r="AV707">
        <f>(Table2[[#This Row],[Rank 1Y]]+Table2[[#This Row],[Rank 6M]]+Table2[[#This Row],[Rank Sharpe]])/3</f>
        <v>654</v>
      </c>
    </row>
    <row r="708" spans="1:48" x14ac:dyDescent="0.3">
      <c r="A708" t="s">
        <v>1378</v>
      </c>
      <c r="B708" t="s">
        <v>1379</v>
      </c>
      <c r="C708" t="s">
        <v>3170</v>
      </c>
      <c r="D708" t="s">
        <v>243</v>
      </c>
      <c r="E708">
        <v>8367.7966440300006</v>
      </c>
      <c r="F708">
        <v>1538.1</v>
      </c>
      <c r="G708">
        <v>-51.252707537538598</v>
      </c>
      <c r="H708">
        <f>(Table2[[#This Row],[1Y Return vs Nifty]]-AVERAGE(Table2[1Y Return vs Nifty]))/_xlfn.STDEV.P(Table2[1Y Return vs Nifty])</f>
        <v>-1.3244930006401823</v>
      </c>
      <c r="I708">
        <v>-14.208088351805699</v>
      </c>
      <c r="J708">
        <f>(Table2[[#This Row],[1M Return vs Nifty]]-AVERAGE(Table2[1M Return vs Nifty]))/_xlfn.STDEV.P(Table2[1M Return vs Nifty])</f>
        <v>-1.4206447999607206</v>
      </c>
      <c r="K708">
        <v>-25.246566739141301</v>
      </c>
      <c r="L708">
        <f>(Table2[[#This Row],[6M Return vs Nifty]]-AVERAGE(Table2[6M Return vs Nifty]))/_xlfn.STDEV.P(Table2[6M Return vs Nifty])</f>
        <v>-1.0379742954135478</v>
      </c>
      <c r="M708">
        <v>1.1320060478339</v>
      </c>
      <c r="N708">
        <f>(Table2[[#This Row],[1W Return vs Nifty]]-AVERAGE(Table2[1W Return vs Nifty]))/_xlfn.STDEV.P(Table2[1W Return vs Nifty])</f>
        <v>-0.17134764347923456</v>
      </c>
      <c r="O708">
        <v>1765.77</v>
      </c>
      <c r="P708">
        <v>1903.1377402108201</v>
      </c>
      <c r="Q708">
        <v>1990.9013456177099</v>
      </c>
      <c r="R708">
        <v>24.221616887825899</v>
      </c>
      <c r="S708" s="1">
        <f>(Table2[[#This Row],[Close Price]]-Table2[[#This Row],[20D EMA]])/Table2[[#This Row],[20D EMA]]</f>
        <v>-0.12893525204301809</v>
      </c>
      <c r="T708" s="1">
        <f>(Table2[[#This Row],[Close Price]]-Table2[[#This Row],[50D EMA]])/Table2[[#This Row],[50D EMA]]</f>
        <v>-0.19180836599372103</v>
      </c>
      <c r="U708" s="1">
        <f>(Table2[[#This Row],[Close Price]]-Table2[[#This Row],[200D EMA]])/Table2[[#This Row],[200D EMA]]</f>
        <v>-0.22743535063372058</v>
      </c>
      <c r="V708">
        <v>2.31481910296927</v>
      </c>
      <c r="W708">
        <v>1534</v>
      </c>
      <c r="X708">
        <v>1665.45</v>
      </c>
      <c r="Y708">
        <v>1534</v>
      </c>
      <c r="Z708">
        <v>1707.45</v>
      </c>
      <c r="AA708">
        <v>1534</v>
      </c>
      <c r="AB708">
        <v>1707.45</v>
      </c>
      <c r="AC708" s="1">
        <f>(Table2[[#This Row],[Close Price]]/Table2[[#This Row],[Day Low]])-1</f>
        <v>2.6727509778357028E-3</v>
      </c>
      <c r="AD708" s="1">
        <f>(Table2[[#This Row],[Day High]]/Table2[[#This Row],[Close Price]])-1</f>
        <v>8.2796957284962058E-2</v>
      </c>
      <c r="AE708" s="1">
        <f>(Table2[[#This Row],[Close Price]]/Table2[[#This Row],[Current Week Low]])-1</f>
        <v>2.6727509778357028E-3</v>
      </c>
      <c r="AF708" s="1">
        <f>(Table2[[#This Row],[Current Week High]]/Table2[[#This Row],[Close Price]])-1</f>
        <v>0.11010337429295891</v>
      </c>
      <c r="AG708" s="1">
        <f>(Table2[[#This Row],[Close Price]]/Table2[[#This Row],[Current Month Low]])-1</f>
        <v>2.6727509778357028E-3</v>
      </c>
      <c r="AH708" s="1">
        <f>(Table2[[#This Row],[Current Month High]]/Table2[[#This Row],[Close Price]])-1</f>
        <v>0.11010337429295891</v>
      </c>
      <c r="AI708">
        <v>78.652233274819494</v>
      </c>
      <c r="AJ708">
        <v>0.26727509778357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-0.27</v>
      </c>
      <c r="AM708" t="s">
        <v>3218</v>
      </c>
      <c r="AN708">
        <v>-13.04</v>
      </c>
      <c r="AO708" t="s">
        <v>3218</v>
      </c>
      <c r="AP708">
        <v>-2.9866063680179999E-3</v>
      </c>
      <c r="AQ708">
        <f>(Table2[[#This Row],[Sharpe Ratio]]-AVERAGE(Table2[Sharpe Ratio]))/_xlfn.STDEV.P(Table2[Sharpe Ratio])</f>
        <v>-0.72830381878582884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715</v>
      </c>
      <c r="AT708">
        <f>_xlfn.RANK.AVG(Table2[[#This Row],[6M Return vs Nifty Z-Score]],Table2[6M Return vs Nifty Z-Score])</f>
        <v>678</v>
      </c>
      <c r="AU708">
        <f>_xlfn.RANK.AVG(Table2[[#This Row],[Sharpe Ratio Z-Score]],Table2[Sharpe Ratio Z-Score])</f>
        <v>569</v>
      </c>
      <c r="AV708">
        <f>(Table2[[#This Row],[Rank 1Y]]+Table2[[#This Row],[Rank 6M]]+Table2[[#This Row],[Rank Sharpe]])/3</f>
        <v>654</v>
      </c>
    </row>
    <row r="709" spans="1:48" x14ac:dyDescent="0.3">
      <c r="A709" t="s">
        <v>2085</v>
      </c>
      <c r="B709" t="s">
        <v>2086</v>
      </c>
      <c r="C709" t="s">
        <v>3189</v>
      </c>
      <c r="D709" t="s">
        <v>2087</v>
      </c>
      <c r="E709">
        <v>3161.406637</v>
      </c>
      <c r="F709">
        <v>17.86</v>
      </c>
      <c r="G709">
        <v>-30.9206398879967</v>
      </c>
      <c r="H709">
        <f>(Table2[[#This Row],[1Y Return vs Nifty]]-AVERAGE(Table2[1Y Return vs Nifty]))/_xlfn.STDEV.P(Table2[1Y Return vs Nifty])</f>
        <v>-0.92756991626259155</v>
      </c>
      <c r="I709">
        <v>-11.4450205709795</v>
      </c>
      <c r="J709">
        <f>(Table2[[#This Row],[1M Return vs Nifty]]-AVERAGE(Table2[1M Return vs Nifty]))/_xlfn.STDEV.P(Table2[1M Return vs Nifty])</f>
        <v>-1.1281241142631979</v>
      </c>
      <c r="K709">
        <v>-19.878594921376301</v>
      </c>
      <c r="L709">
        <f>(Table2[[#This Row],[6M Return vs Nifty]]-AVERAGE(Table2[6M Return vs Nifty]))/_xlfn.STDEV.P(Table2[6M Return vs Nifty])</f>
        <v>-0.87042919804653629</v>
      </c>
      <c r="M709">
        <v>-5.3047553828179597</v>
      </c>
      <c r="N709">
        <f>(Table2[[#This Row],[1W Return vs Nifty]]-AVERAGE(Table2[1W Return vs Nifty]))/_xlfn.STDEV.P(Table2[1W Return vs Nifty])</f>
        <v>-1.4409865940232771</v>
      </c>
      <c r="O709">
        <v>18.239999999999998</v>
      </c>
      <c r="P709">
        <v>19.178689666591101</v>
      </c>
      <c r="Q709">
        <v>20.471361121251199</v>
      </c>
      <c r="R709">
        <v>46.619123460659601</v>
      </c>
      <c r="S709" s="1">
        <f>(Table2[[#This Row],[Close Price]]-Table2[[#This Row],[20D EMA]])/Table2[[#This Row],[20D EMA]]</f>
        <v>-2.083333333333328E-2</v>
      </c>
      <c r="T709" s="1">
        <f>(Table2[[#This Row],[Close Price]]-Table2[[#This Row],[50D EMA]])/Table2[[#This Row],[50D EMA]]</f>
        <v>-6.875806895651651E-2</v>
      </c>
      <c r="U709" s="1">
        <f>(Table2[[#This Row],[Close Price]]-Table2[[#This Row],[200D EMA]])/Table2[[#This Row],[200D EMA]]</f>
        <v>-0.12756167534655824</v>
      </c>
      <c r="V709">
        <v>1.8637709713613999</v>
      </c>
      <c r="W709">
        <v>17.52</v>
      </c>
      <c r="X709">
        <v>17.93</v>
      </c>
      <c r="Y709">
        <v>17.149999999999999</v>
      </c>
      <c r="Z709">
        <v>17.93</v>
      </c>
      <c r="AA709">
        <v>17.149999999999999</v>
      </c>
      <c r="AB709">
        <v>17.93</v>
      </c>
      <c r="AC709" s="1">
        <f>(Table2[[#This Row],[Close Price]]/Table2[[#This Row],[Day Low]])-1</f>
        <v>1.9406392694063967E-2</v>
      </c>
      <c r="AD709" s="1">
        <f>(Table2[[#This Row],[Day High]]/Table2[[#This Row],[Close Price]])-1</f>
        <v>3.919372900335949E-3</v>
      </c>
      <c r="AE709" s="1">
        <f>(Table2[[#This Row],[Close Price]]/Table2[[#This Row],[Current Week Low]])-1</f>
        <v>4.1399416909621012E-2</v>
      </c>
      <c r="AF709" s="1">
        <f>(Table2[[#This Row],[Current Week High]]/Table2[[#This Row],[Close Price]])-1</f>
        <v>3.919372900335949E-3</v>
      </c>
      <c r="AG709" s="1">
        <f>(Table2[[#This Row],[Close Price]]/Table2[[#This Row],[Current Month Low]])-1</f>
        <v>4.1399416909621012E-2</v>
      </c>
      <c r="AH709" s="1">
        <f>(Table2[[#This Row],[Current Month High]]/Table2[[#This Row],[Close Price]])-1</f>
        <v>3.919372900335949E-3</v>
      </c>
      <c r="AI709">
        <v>56.494960806270903</v>
      </c>
      <c r="AJ709">
        <v>20.5128205128205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-0.14000000000000001</v>
      </c>
      <c r="AM709" t="s">
        <v>3218</v>
      </c>
      <c r="AN709">
        <v>-2.2999999999999998</v>
      </c>
      <c r="AO709" t="s">
        <v>3218</v>
      </c>
      <c r="AP709">
        <v>-6.5081428083333004E-2</v>
      </c>
      <c r="AQ709">
        <f>(Table2[[#This Row],[Sharpe Ratio]]-AVERAGE(Table2[Sharpe Ratio]))/_xlfn.STDEV.P(Table2[Sharpe Ratio])</f>
        <v>-1.45105141559146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644</v>
      </c>
      <c r="AT709">
        <f>_xlfn.RANK.AVG(Table2[[#This Row],[6M Return vs Nifty Z-Score]],Table2[6M Return vs Nifty Z-Score])</f>
        <v>637</v>
      </c>
      <c r="AU709">
        <f>_xlfn.RANK.AVG(Table2[[#This Row],[Sharpe Ratio Z-Score]],Table2[Sharpe Ratio Z-Score])</f>
        <v>685</v>
      </c>
      <c r="AV709">
        <f>(Table2[[#This Row],[Rank 1Y]]+Table2[[#This Row],[Rank 6M]]+Table2[[#This Row],[Rank Sharpe]])/3</f>
        <v>655.33333333333337</v>
      </c>
    </row>
    <row r="710" spans="1:48" x14ac:dyDescent="0.3">
      <c r="A710" t="s">
        <v>1669</v>
      </c>
      <c r="B710" t="s">
        <v>1670</v>
      </c>
      <c r="C710" t="s">
        <v>3182</v>
      </c>
      <c r="D710" t="s">
        <v>458</v>
      </c>
      <c r="E710">
        <v>5546.822149824</v>
      </c>
      <c r="F710">
        <v>56.44</v>
      </c>
      <c r="G710">
        <v>-35.781246738757403</v>
      </c>
      <c r="H710">
        <f>(Table2[[#This Row],[1Y Return vs Nifty]]-AVERAGE(Table2[1Y Return vs Nifty]))/_xlfn.STDEV.P(Table2[1Y Return vs Nifty])</f>
        <v>-1.0224587931050928</v>
      </c>
      <c r="I710">
        <v>-6.0749343776828004</v>
      </c>
      <c r="J710">
        <f>(Table2[[#This Row],[1M Return vs Nifty]]-AVERAGE(Table2[1M Return vs Nifty]))/_xlfn.STDEV.P(Table2[1M Return vs Nifty])</f>
        <v>-0.5596033901540568</v>
      </c>
      <c r="K710">
        <v>-23.332090130812201</v>
      </c>
      <c r="L710">
        <f>(Table2[[#This Row],[6M Return vs Nifty]]-AVERAGE(Table2[6M Return vs Nifty]))/_xlfn.STDEV.P(Table2[6M Return vs Nifty])</f>
        <v>-0.97821966542688799</v>
      </c>
      <c r="M710">
        <v>1.4287084136595301</v>
      </c>
      <c r="N710">
        <f>(Table2[[#This Row],[1W Return vs Nifty]]-AVERAGE(Table2[1W Return vs Nifty]))/_xlfn.STDEV.P(Table2[1W Return vs Nifty])</f>
        <v>-0.11282366609878998</v>
      </c>
      <c r="O710">
        <v>54.7</v>
      </c>
      <c r="P710">
        <v>57.650055177930199</v>
      </c>
      <c r="Q710">
        <v>64.456171251961905</v>
      </c>
      <c r="R710">
        <v>70.209582480273397</v>
      </c>
      <c r="S710" s="1">
        <f>(Table2[[#This Row],[Close Price]]-Table2[[#This Row],[20D EMA]])/Table2[[#This Row],[20D EMA]]</f>
        <v>3.1809872029250362E-2</v>
      </c>
      <c r="T710" s="1">
        <f>(Table2[[#This Row],[Close Price]]-Table2[[#This Row],[50D EMA]])/Table2[[#This Row],[50D EMA]]</f>
        <v>-2.0989662094780415E-2</v>
      </c>
      <c r="U710" s="1">
        <f>(Table2[[#This Row],[Close Price]]-Table2[[#This Row],[200D EMA]])/Table2[[#This Row],[200D EMA]]</f>
        <v>-0.12436623361673708</v>
      </c>
      <c r="V710">
        <v>0.80092132263816695</v>
      </c>
      <c r="W710">
        <v>52.1</v>
      </c>
      <c r="X710">
        <v>57.95</v>
      </c>
      <c r="Y710">
        <v>52.1</v>
      </c>
      <c r="Z710">
        <v>57.95</v>
      </c>
      <c r="AA710">
        <v>52.1</v>
      </c>
      <c r="AB710">
        <v>57.95</v>
      </c>
      <c r="AC710" s="1">
        <f>(Table2[[#This Row],[Close Price]]/Table2[[#This Row],[Day Low]])-1</f>
        <v>8.3301343570057584E-2</v>
      </c>
      <c r="AD710" s="1">
        <f>(Table2[[#This Row],[Day High]]/Table2[[#This Row],[Close Price]])-1</f>
        <v>2.6754075124025611E-2</v>
      </c>
      <c r="AE710" s="1">
        <f>(Table2[[#This Row],[Close Price]]/Table2[[#This Row],[Current Week Low]])-1</f>
        <v>8.3301343570057584E-2</v>
      </c>
      <c r="AF710" s="1">
        <f>(Table2[[#This Row],[Current Week High]]/Table2[[#This Row],[Close Price]])-1</f>
        <v>2.6754075124025611E-2</v>
      </c>
      <c r="AG710" s="1">
        <f>(Table2[[#This Row],[Close Price]]/Table2[[#This Row],[Current Month Low]])-1</f>
        <v>8.3301343570057584E-2</v>
      </c>
      <c r="AH710" s="1">
        <f>(Table2[[#This Row],[Current Month High]]/Table2[[#This Row],[Close Price]])-1</f>
        <v>2.6754075124025611E-2</v>
      </c>
      <c r="AI710">
        <v>73.6357193479801</v>
      </c>
      <c r="AJ710">
        <v>8.8944626664093995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-0.12</v>
      </c>
      <c r="AM710" t="s">
        <v>3218</v>
      </c>
      <c r="AN710">
        <v>7.36</v>
      </c>
      <c r="AO710" t="s">
        <v>3217</v>
      </c>
      <c r="AP710">
        <v>-3.1097438742931E-2</v>
      </c>
      <c r="AQ710">
        <f>(Table2[[#This Row],[Sharpe Ratio]]-AVERAGE(Table2[Sharpe Ratio]))/_xlfn.STDEV.P(Table2[Sharpe Ratio])</f>
        <v>-1.055497552207296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671</v>
      </c>
      <c r="AT710">
        <f>_xlfn.RANK.AVG(Table2[[#This Row],[6M Return vs Nifty Z-Score]],Table2[6M Return vs Nifty Z-Score])</f>
        <v>665</v>
      </c>
      <c r="AU710">
        <f>_xlfn.RANK.AVG(Table2[[#This Row],[Sharpe Ratio Z-Score]],Table2[Sharpe Ratio Z-Score])</f>
        <v>632</v>
      </c>
      <c r="AV710">
        <f>(Table2[[#This Row],[Rank 1Y]]+Table2[[#This Row],[Rank 6M]]+Table2[[#This Row],[Rank Sharpe]])/3</f>
        <v>656</v>
      </c>
    </row>
    <row r="711" spans="1:48" x14ac:dyDescent="0.3">
      <c r="A711" t="s">
        <v>2449</v>
      </c>
      <c r="B711" t="s">
        <v>2450</v>
      </c>
      <c r="C711" t="s">
        <v>3171</v>
      </c>
      <c r="D711" t="s">
        <v>24</v>
      </c>
      <c r="E711">
        <v>2096.529305472</v>
      </c>
      <c r="F711">
        <v>40.71</v>
      </c>
      <c r="G711">
        <v>-61.497871978682703</v>
      </c>
      <c r="H711">
        <f>(Table2[[#This Row],[1Y Return vs Nifty]]-AVERAGE(Table2[1Y Return vs Nifty]))/_xlfn.STDEV.P(Table2[1Y Return vs Nifty])</f>
        <v>-1.5244993325110165</v>
      </c>
      <c r="I711">
        <v>-11.4599844348401</v>
      </c>
      <c r="J711">
        <f>(Table2[[#This Row],[1M Return vs Nifty]]-AVERAGE(Table2[1M Return vs Nifty]))/_xlfn.STDEV.P(Table2[1M Return vs Nifty])</f>
        <v>-1.1297083098256675</v>
      </c>
      <c r="K711">
        <v>-29.3896566963666</v>
      </c>
      <c r="L711">
        <f>(Table2[[#This Row],[6M Return vs Nifty]]-AVERAGE(Table2[6M Return vs Nifty]))/_xlfn.STDEV.P(Table2[6M Return vs Nifty])</f>
        <v>-1.1672883890506147</v>
      </c>
      <c r="M711">
        <v>-0.15217669517714599</v>
      </c>
      <c r="N711">
        <f>(Table2[[#This Row],[1W Return vs Nifty]]-AVERAGE(Table2[1W Return vs Nifty]))/_xlfn.STDEV.P(Table2[1W Return vs Nifty])</f>
        <v>-0.42465024723570105</v>
      </c>
      <c r="O711">
        <v>41.03</v>
      </c>
      <c r="P711">
        <v>43.6134970990217</v>
      </c>
      <c r="Q711">
        <v>52.884105738409303</v>
      </c>
      <c r="R711">
        <v>53.828125552465899</v>
      </c>
      <c r="S711" s="1">
        <f>(Table2[[#This Row],[Close Price]]-Table2[[#This Row],[20D EMA]])/Table2[[#This Row],[20D EMA]]</f>
        <v>-7.7991713380453397E-3</v>
      </c>
      <c r="T711" s="1">
        <f>(Table2[[#This Row],[Close Price]]-Table2[[#This Row],[50D EMA]])/Table2[[#This Row],[50D EMA]]</f>
        <v>-6.6573361279181342E-2</v>
      </c>
      <c r="U711" s="1">
        <f>(Table2[[#This Row],[Close Price]]-Table2[[#This Row],[200D EMA]])/Table2[[#This Row],[200D EMA]]</f>
        <v>-0.23020349060317657</v>
      </c>
      <c r="V711">
        <v>0.63683538966659403</v>
      </c>
      <c r="W711">
        <v>40.01</v>
      </c>
      <c r="X711">
        <v>40.79</v>
      </c>
      <c r="Y711">
        <v>39.25</v>
      </c>
      <c r="Z711">
        <v>40.79</v>
      </c>
      <c r="AA711">
        <v>39.25</v>
      </c>
      <c r="AB711">
        <v>40.79</v>
      </c>
      <c r="AC711" s="1">
        <f>(Table2[[#This Row],[Close Price]]/Table2[[#This Row],[Day Low]])-1</f>
        <v>1.7495626093476657E-2</v>
      </c>
      <c r="AD711" s="1">
        <f>(Table2[[#This Row],[Day High]]/Table2[[#This Row],[Close Price]])-1</f>
        <v>1.9651191353475816E-3</v>
      </c>
      <c r="AE711" s="1">
        <f>(Table2[[#This Row],[Close Price]]/Table2[[#This Row],[Current Week Low]])-1</f>
        <v>3.7197452229299488E-2</v>
      </c>
      <c r="AF711" s="1">
        <f>(Table2[[#This Row],[Current Week High]]/Table2[[#This Row],[Close Price]])-1</f>
        <v>1.9651191353475816E-3</v>
      </c>
      <c r="AG711" s="1">
        <f>(Table2[[#This Row],[Close Price]]/Table2[[#This Row],[Current Month Low]])-1</f>
        <v>3.7197452229299488E-2</v>
      </c>
      <c r="AH711" s="1">
        <f>(Table2[[#This Row],[Current Month High]]/Table2[[#This Row],[Close Price]])-1</f>
        <v>1.9651191353475816E-3</v>
      </c>
      <c r="AI711">
        <v>102.4072709408</v>
      </c>
      <c r="AJ711">
        <v>7.4142480211081896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-0.19</v>
      </c>
      <c r="AM711" t="s">
        <v>3218</v>
      </c>
      <c r="AN711">
        <v>-3.19</v>
      </c>
      <c r="AO711" t="s">
        <v>3218</v>
      </c>
      <c r="AQ711">
        <f>(Table2[[#This Row],[Sharpe Ratio]]-AVERAGE(Table2[Sharpe Ratio]))/_xlfn.STDEV.P(Table2[Sharpe Ratio])</f>
        <v>-0.69354145832708192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731</v>
      </c>
      <c r="AT711">
        <f>_xlfn.RANK.AVG(Table2[[#This Row],[6M Return vs Nifty Z-Score]],Table2[6M Return vs Nifty Z-Score])</f>
        <v>700</v>
      </c>
      <c r="AU711">
        <f>_xlfn.RANK.AVG(Table2[[#This Row],[Sharpe Ratio Z-Score]],Table2[Sharpe Ratio Z-Score])</f>
        <v>538.5</v>
      </c>
      <c r="AV711">
        <f>(Table2[[#This Row],[Rank 1Y]]+Table2[[#This Row],[Rank 6M]]+Table2[[#This Row],[Rank Sharpe]])/3</f>
        <v>656.5</v>
      </c>
    </row>
    <row r="712" spans="1:48" x14ac:dyDescent="0.3">
      <c r="A712" t="s">
        <v>1924</v>
      </c>
      <c r="B712" t="s">
        <v>1925</v>
      </c>
      <c r="C712" t="s">
        <v>3171</v>
      </c>
      <c r="D712" t="s">
        <v>409</v>
      </c>
      <c r="E712">
        <v>3889.4902657050002</v>
      </c>
      <c r="F712">
        <v>35.4</v>
      </c>
      <c r="G712">
        <v>-50.291650008180099</v>
      </c>
      <c r="H712">
        <f>(Table2[[#This Row],[1Y Return vs Nifty]]-AVERAGE(Table2[1Y Return vs Nifty]))/_xlfn.STDEV.P(Table2[1Y Return vs Nifty])</f>
        <v>-1.3057312138218173</v>
      </c>
      <c r="I712">
        <v>-17.588581443604401</v>
      </c>
      <c r="J712">
        <f>(Table2[[#This Row],[1M Return vs Nifty]]-AVERAGE(Table2[1M Return vs Nifty]))/_xlfn.STDEV.P(Table2[1M Return vs Nifty])</f>
        <v>-1.7785311189539552</v>
      </c>
      <c r="K712">
        <v>-38.712681261138201</v>
      </c>
      <c r="L712">
        <f>(Table2[[#This Row],[6M Return vs Nifty]]-AVERAGE(Table2[6M Return vs Nifty]))/_xlfn.STDEV.P(Table2[6M Return vs Nifty])</f>
        <v>-1.458278564015814</v>
      </c>
      <c r="M712">
        <v>-3.6990573556468198</v>
      </c>
      <c r="N712">
        <f>(Table2[[#This Row],[1W Return vs Nifty]]-AVERAGE(Table2[1W Return vs Nifty]))/_xlfn.STDEV.P(Table2[1W Return vs Nifty])</f>
        <v>-1.1242657119349462</v>
      </c>
      <c r="O712">
        <v>37.24</v>
      </c>
      <c r="P712">
        <v>40.948062738641703</v>
      </c>
      <c r="Q712">
        <v>47.278605118482901</v>
      </c>
      <c r="R712">
        <v>31.735414927213601</v>
      </c>
      <c r="S712" s="1">
        <f>(Table2[[#This Row],[Close Price]]-Table2[[#This Row],[20D EMA]])/Table2[[#This Row],[20D EMA]]</f>
        <v>-4.940923737916228E-2</v>
      </c>
      <c r="T712" s="1">
        <f>(Table2[[#This Row],[Close Price]]-Table2[[#This Row],[50D EMA]])/Table2[[#This Row],[50D EMA]]</f>
        <v>-0.13549023732949717</v>
      </c>
      <c r="U712" s="1">
        <f>(Table2[[#This Row],[Close Price]]-Table2[[#This Row],[200D EMA]])/Table2[[#This Row],[200D EMA]]</f>
        <v>-0.25124694539346992</v>
      </c>
      <c r="V712">
        <v>0.95012713203612398</v>
      </c>
      <c r="W712">
        <v>35.25</v>
      </c>
      <c r="X712">
        <v>36.03</v>
      </c>
      <c r="Y712">
        <v>35.14</v>
      </c>
      <c r="Z712">
        <v>36.03</v>
      </c>
      <c r="AA712">
        <v>35.14</v>
      </c>
      <c r="AB712">
        <v>36.03</v>
      </c>
      <c r="AC712" s="1">
        <f>(Table2[[#This Row],[Close Price]]/Table2[[#This Row],[Day Low]])-1</f>
        <v>4.2553191489360653E-3</v>
      </c>
      <c r="AD712" s="1">
        <f>(Table2[[#This Row],[Day High]]/Table2[[#This Row],[Close Price]])-1</f>
        <v>1.7796610169491522E-2</v>
      </c>
      <c r="AE712" s="1">
        <f>(Table2[[#This Row],[Close Price]]/Table2[[#This Row],[Current Week Low]])-1</f>
        <v>7.3989755264654011E-3</v>
      </c>
      <c r="AF712" s="1">
        <f>(Table2[[#This Row],[Current Week High]]/Table2[[#This Row],[Close Price]])-1</f>
        <v>1.7796610169491522E-2</v>
      </c>
      <c r="AG712" s="1">
        <f>(Table2[[#This Row],[Close Price]]/Table2[[#This Row],[Current Month Low]])-1</f>
        <v>7.3989755264654011E-3</v>
      </c>
      <c r="AH712" s="1">
        <f>(Table2[[#This Row],[Current Month High]]/Table2[[#This Row],[Close Price]])-1</f>
        <v>1.7796610169491522E-2</v>
      </c>
      <c r="AI712">
        <v>92.937853107344594</v>
      </c>
      <c r="AJ712">
        <v>2.16450216450216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-0.28000000000000003</v>
      </c>
      <c r="AM712" t="s">
        <v>3218</v>
      </c>
      <c r="AN712">
        <v>0.31</v>
      </c>
      <c r="AO712" t="s">
        <v>3217</v>
      </c>
      <c r="AQ712">
        <f>(Table2[[#This Row],[Sharpe Ratio]]-AVERAGE(Table2[Sharpe Ratio]))/_xlfn.STDEV.P(Table2[Sharpe Ratio])</f>
        <v>-0.69354145832708192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712</v>
      </c>
      <c r="AT712">
        <f>_xlfn.RANK.AVG(Table2[[#This Row],[6M Return vs Nifty Z-Score]],Table2[6M Return vs Nifty Z-Score])</f>
        <v>725</v>
      </c>
      <c r="AU712">
        <f>_xlfn.RANK.AVG(Table2[[#This Row],[Sharpe Ratio Z-Score]],Table2[Sharpe Ratio Z-Score])</f>
        <v>538.5</v>
      </c>
      <c r="AV712">
        <f>(Table2[[#This Row],[Rank 1Y]]+Table2[[#This Row],[Rank 6M]]+Table2[[#This Row],[Rank Sharpe]])/3</f>
        <v>658.5</v>
      </c>
    </row>
    <row r="713" spans="1:48" x14ac:dyDescent="0.3">
      <c r="A713" t="s">
        <v>2397</v>
      </c>
      <c r="B713" t="s">
        <v>2398</v>
      </c>
      <c r="C713" t="s">
        <v>3185</v>
      </c>
      <c r="D713" t="s">
        <v>377</v>
      </c>
      <c r="E713">
        <v>2199.6230028</v>
      </c>
      <c r="F713">
        <v>191</v>
      </c>
      <c r="G713">
        <v>-60.445514774806597</v>
      </c>
      <c r="H713">
        <f>(Table2[[#This Row],[1Y Return vs Nifty]]-AVERAGE(Table2[1Y Return vs Nifty]))/_xlfn.STDEV.P(Table2[1Y Return vs Nifty])</f>
        <v>-1.5039551913823652</v>
      </c>
      <c r="I713">
        <v>-1.3250291189012999</v>
      </c>
      <c r="J713">
        <f>(Table2[[#This Row],[1M Return vs Nifty]]-AVERAGE(Table2[1M Return vs Nifty]))/_xlfn.STDEV.P(Table2[1M Return vs Nifty])</f>
        <v>-5.6740031919114316E-2</v>
      </c>
      <c r="K713">
        <v>-15.0985528810539</v>
      </c>
      <c r="L713">
        <f>(Table2[[#This Row],[6M Return vs Nifty]]-AVERAGE(Table2[6M Return vs Nifty]))/_xlfn.STDEV.P(Table2[6M Return vs Nifty])</f>
        <v>-0.72123456062057567</v>
      </c>
      <c r="M713">
        <v>3.0428882497443799</v>
      </c>
      <c r="N713">
        <f>(Table2[[#This Row],[1W Return vs Nifty]]-AVERAGE(Table2[1W Return vs Nifty]))/_xlfn.STDEV.P(Table2[1W Return vs Nifty])</f>
        <v>0.20557023666677754</v>
      </c>
      <c r="O713">
        <v>188.22</v>
      </c>
      <c r="P713">
        <v>194.82991777819001</v>
      </c>
      <c r="Q713">
        <v>226.80912906537699</v>
      </c>
      <c r="R713">
        <v>64.402660872073596</v>
      </c>
      <c r="S713" s="1">
        <f>(Table2[[#This Row],[Close Price]]-Table2[[#This Row],[20D EMA]])/Table2[[#This Row],[20D EMA]]</f>
        <v>1.4769950058442255E-2</v>
      </c>
      <c r="T713" s="1">
        <f>(Table2[[#This Row],[Close Price]]-Table2[[#This Row],[50D EMA]])/Table2[[#This Row],[50D EMA]]</f>
        <v>-1.9657749804885171E-2</v>
      </c>
      <c r="U713" s="1">
        <f>(Table2[[#This Row],[Close Price]]-Table2[[#This Row],[200D EMA]])/Table2[[#This Row],[200D EMA]]</f>
        <v>-0.15788222111225131</v>
      </c>
      <c r="V713">
        <v>0.936612243940945</v>
      </c>
      <c r="W713">
        <v>189.67</v>
      </c>
      <c r="X713">
        <v>194.65</v>
      </c>
      <c r="Y713">
        <v>186.5</v>
      </c>
      <c r="Z713">
        <v>194.65</v>
      </c>
      <c r="AA713">
        <v>186.5</v>
      </c>
      <c r="AB713">
        <v>194.65</v>
      </c>
      <c r="AC713" s="1">
        <f>(Table2[[#This Row],[Close Price]]/Table2[[#This Row],[Day Low]])-1</f>
        <v>7.012179047819922E-3</v>
      </c>
      <c r="AD713" s="1">
        <f>(Table2[[#This Row],[Day High]]/Table2[[#This Row],[Close Price]])-1</f>
        <v>1.9109947643979108E-2</v>
      </c>
      <c r="AE713" s="1">
        <f>(Table2[[#This Row],[Close Price]]/Table2[[#This Row],[Current Week Low]])-1</f>
        <v>2.4128686327077764E-2</v>
      </c>
      <c r="AF713" s="1">
        <f>(Table2[[#This Row],[Current Week High]]/Table2[[#This Row],[Close Price]])-1</f>
        <v>1.9109947643979108E-2</v>
      </c>
      <c r="AG713" s="1">
        <f>(Table2[[#This Row],[Close Price]]/Table2[[#This Row],[Current Month Low]])-1</f>
        <v>2.4128686327077764E-2</v>
      </c>
      <c r="AH713" s="1">
        <f>(Table2[[#This Row],[Current Month High]]/Table2[[#This Row],[Close Price]])-1</f>
        <v>1.9109947643979108E-2</v>
      </c>
      <c r="AI713">
        <v>126.047120418848</v>
      </c>
      <c r="AJ713">
        <v>10.0864553314121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-0.06</v>
      </c>
      <c r="AM713" t="s">
        <v>3218</v>
      </c>
      <c r="AN713">
        <v>3.61</v>
      </c>
      <c r="AO713" t="s">
        <v>3217</v>
      </c>
      <c r="AP713">
        <v>-4.7820028857317003E-2</v>
      </c>
      <c r="AQ713">
        <f>(Table2[[#This Row],[Sharpe Ratio]]-AVERAGE(Table2[Sharpe Ratio]))/_xlfn.STDEV.P(Table2[Sharpe Ratio])</f>
        <v>-1.2501387716144394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730</v>
      </c>
      <c r="AT713">
        <f>_xlfn.RANK.AVG(Table2[[#This Row],[6M Return vs Nifty Z-Score]],Table2[6M Return vs Nifty Z-Score])</f>
        <v>583</v>
      </c>
      <c r="AU713">
        <f>_xlfn.RANK.AVG(Table2[[#This Row],[Sharpe Ratio Z-Score]],Table2[Sharpe Ratio Z-Score])</f>
        <v>663</v>
      </c>
      <c r="AV713">
        <f>(Table2[[#This Row],[Rank 1Y]]+Table2[[#This Row],[Rank 6M]]+Table2[[#This Row],[Rank Sharpe]])/3</f>
        <v>658.66666666666663</v>
      </c>
    </row>
    <row r="714" spans="1:48" x14ac:dyDescent="0.3">
      <c r="A714" t="s">
        <v>702</v>
      </c>
      <c r="B714" t="s">
        <v>703</v>
      </c>
      <c r="C714" t="s">
        <v>3182</v>
      </c>
      <c r="D714" t="s">
        <v>458</v>
      </c>
      <c r="E714">
        <v>25314.131259005</v>
      </c>
      <c r="F714">
        <v>341.15</v>
      </c>
      <c r="G714">
        <v>-35.307191688661497</v>
      </c>
      <c r="H714">
        <f>(Table2[[#This Row],[1Y Return vs Nifty]]-AVERAGE(Table2[1Y Return vs Nifty]))/_xlfn.STDEV.P(Table2[1Y Return vs Nifty])</f>
        <v>-1.013204279698382</v>
      </c>
      <c r="I714">
        <v>-7.1626256163627797</v>
      </c>
      <c r="J714">
        <f>(Table2[[#This Row],[1M Return vs Nifty]]-AVERAGE(Table2[1M Return vs Nifty]))/_xlfn.STDEV.P(Table2[1M Return vs Nifty])</f>
        <v>-0.67475517512790084</v>
      </c>
      <c r="K714">
        <v>-17.6436165063602</v>
      </c>
      <c r="L714">
        <f>(Table2[[#This Row],[6M Return vs Nifty]]-AVERAGE(Table2[6M Return vs Nifty]))/_xlfn.STDEV.P(Table2[6M Return vs Nifty])</f>
        <v>-0.80067106799864962</v>
      </c>
      <c r="M714">
        <v>-3.3006279093983699</v>
      </c>
      <c r="N714">
        <f>(Table2[[#This Row],[1W Return vs Nifty]]-AVERAGE(Table2[1W Return vs Nifty]))/_xlfn.STDEV.P(Table2[1W Return vs Nifty])</f>
        <v>-1.0456762614091253</v>
      </c>
      <c r="O714">
        <v>346.38</v>
      </c>
      <c r="P714">
        <v>367.14714432846301</v>
      </c>
      <c r="Q714">
        <v>398.98562128944701</v>
      </c>
      <c r="R714">
        <v>48.3318213593354</v>
      </c>
      <c r="S714" s="1">
        <f>(Table2[[#This Row],[Close Price]]-Table2[[#This Row],[20D EMA]])/Table2[[#This Row],[20D EMA]]</f>
        <v>-1.5099024193082794E-2</v>
      </c>
      <c r="T714" s="1">
        <f>(Table2[[#This Row],[Close Price]]-Table2[[#This Row],[50D EMA]])/Table2[[#This Row],[50D EMA]]</f>
        <v>-7.0808515686574591E-2</v>
      </c>
      <c r="U714" s="1">
        <f>(Table2[[#This Row],[Close Price]]-Table2[[#This Row],[200D EMA]])/Table2[[#This Row],[200D EMA]]</f>
        <v>-0.1449566555870688</v>
      </c>
      <c r="V714">
        <v>1.8452452301007201</v>
      </c>
      <c r="W714">
        <v>331.05</v>
      </c>
      <c r="X714">
        <v>342.9</v>
      </c>
      <c r="Y714">
        <v>330.15</v>
      </c>
      <c r="Z714">
        <v>342.9</v>
      </c>
      <c r="AA714">
        <v>330.15</v>
      </c>
      <c r="AB714">
        <v>342.9</v>
      </c>
      <c r="AC714" s="1">
        <f>(Table2[[#This Row],[Close Price]]/Table2[[#This Row],[Day Low]])-1</f>
        <v>3.0508986557921558E-2</v>
      </c>
      <c r="AD714" s="1">
        <f>(Table2[[#This Row],[Day High]]/Table2[[#This Row],[Close Price]])-1</f>
        <v>5.1297083394401533E-3</v>
      </c>
      <c r="AE714" s="1">
        <f>(Table2[[#This Row],[Close Price]]/Table2[[#This Row],[Current Week Low]])-1</f>
        <v>3.3318188702105012E-2</v>
      </c>
      <c r="AF714" s="1">
        <f>(Table2[[#This Row],[Current Week High]]/Table2[[#This Row],[Close Price]])-1</f>
        <v>5.1297083394401533E-3</v>
      </c>
      <c r="AG714" s="1">
        <f>(Table2[[#This Row],[Close Price]]/Table2[[#This Row],[Current Month Low]])-1</f>
        <v>3.3318188702105012E-2</v>
      </c>
      <c r="AH714" s="1">
        <f>(Table2[[#This Row],[Current Month High]]/Table2[[#This Row],[Close Price]])-1</f>
        <v>5.1297083394401533E-3</v>
      </c>
      <c r="AI714">
        <v>43.045581122673298</v>
      </c>
      <c r="AJ714">
        <v>4.8079877112135101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-0.14000000000000001</v>
      </c>
      <c r="AM714" t="s">
        <v>3218</v>
      </c>
      <c r="AN714">
        <v>3.28</v>
      </c>
      <c r="AO714" t="s">
        <v>3217</v>
      </c>
      <c r="AP714">
        <v>-8.9390172982468999E-2</v>
      </c>
      <c r="AQ714">
        <f>(Table2[[#This Row],[Sharpe Ratio]]-AVERAGE(Table2[Sharpe Ratio]))/_xlfn.STDEV.P(Table2[Sharpe Ratio])</f>
        <v>-1.733991062922446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666</v>
      </c>
      <c r="AT714">
        <f>_xlfn.RANK.AVG(Table2[[#This Row],[6M Return vs Nifty Z-Score]],Table2[6M Return vs Nifty Z-Score])</f>
        <v>608</v>
      </c>
      <c r="AU714">
        <f>_xlfn.RANK.AVG(Table2[[#This Row],[Sharpe Ratio Z-Score]],Table2[Sharpe Ratio Z-Score])</f>
        <v>704</v>
      </c>
      <c r="AV714">
        <f>(Table2[[#This Row],[Rank 1Y]]+Table2[[#This Row],[Rank 6M]]+Table2[[#This Row],[Rank Sharpe]])/3</f>
        <v>659.33333333333337</v>
      </c>
    </row>
    <row r="715" spans="1:48" x14ac:dyDescent="0.3">
      <c r="A715" t="s">
        <v>1642</v>
      </c>
      <c r="B715" t="s">
        <v>1643</v>
      </c>
      <c r="C715" t="s">
        <v>3172</v>
      </c>
      <c r="D715" t="s">
        <v>669</v>
      </c>
      <c r="E715">
        <v>5767.9074743199999</v>
      </c>
      <c r="F715">
        <v>116.64</v>
      </c>
      <c r="G715">
        <v>-42.413764686764097</v>
      </c>
      <c r="H715">
        <f>(Table2[[#This Row],[1Y Return vs Nifty]]-AVERAGE(Table2[1Y Return vs Nifty]))/_xlfn.STDEV.P(Table2[1Y Return vs Nifty])</f>
        <v>-1.1519389584522637</v>
      </c>
      <c r="I715">
        <v>-1.78123641324862</v>
      </c>
      <c r="J715">
        <f>(Table2[[#This Row],[1M Return vs Nifty]]-AVERAGE(Table2[1M Return vs Nifty]))/_xlfn.STDEV.P(Table2[1M Return vs Nifty])</f>
        <v>-0.10503782305139915</v>
      </c>
      <c r="K715">
        <v>-13.178068206023701</v>
      </c>
      <c r="L715">
        <f>(Table2[[#This Row],[6M Return vs Nifty]]-AVERAGE(Table2[6M Return vs Nifty]))/_xlfn.STDEV.P(Table2[6M Return vs Nifty])</f>
        <v>-0.66129240689970181</v>
      </c>
      <c r="M715">
        <v>-1.64823714717349</v>
      </c>
      <c r="N715">
        <f>(Table2[[#This Row],[1W Return vs Nifty]]-AVERAGE(Table2[1W Return vs Nifty]))/_xlfn.STDEV.P(Table2[1W Return vs Nifty])</f>
        <v>-0.71974532613327702</v>
      </c>
      <c r="O715">
        <v>117.98</v>
      </c>
      <c r="P715">
        <v>121.143134050163</v>
      </c>
      <c r="Q715">
        <v>131.02150126792</v>
      </c>
      <c r="R715">
        <v>54.0372445539182</v>
      </c>
      <c r="S715" s="1">
        <f>(Table2[[#This Row],[Close Price]]-Table2[[#This Row],[20D EMA]])/Table2[[#This Row],[20D EMA]]</f>
        <v>-1.135785726394307E-2</v>
      </c>
      <c r="T715" s="1">
        <f>(Table2[[#This Row],[Close Price]]-Table2[[#This Row],[50D EMA]])/Table2[[#This Row],[50D EMA]]</f>
        <v>-3.7172012144727401E-2</v>
      </c>
      <c r="U715" s="1">
        <f>(Table2[[#This Row],[Close Price]]-Table2[[#This Row],[200D EMA]])/Table2[[#This Row],[200D EMA]]</f>
        <v>-0.1097644365905403</v>
      </c>
      <c r="V715">
        <v>0.530804322976965</v>
      </c>
      <c r="W715">
        <v>116.7</v>
      </c>
      <c r="X715">
        <v>118.99</v>
      </c>
      <c r="Y715">
        <v>116</v>
      </c>
      <c r="Z715">
        <v>118.99</v>
      </c>
      <c r="AA715">
        <v>116</v>
      </c>
      <c r="AB715">
        <v>118.99</v>
      </c>
      <c r="AC715" s="1">
        <f>(Table2[[#This Row],[Close Price]]/Table2[[#This Row],[Day Low]])-1</f>
        <v>-5.1413881748074708E-4</v>
      </c>
      <c r="AD715" s="1">
        <f>(Table2[[#This Row],[Day High]]/Table2[[#This Row],[Close Price]])-1</f>
        <v>2.0147462277091854E-2</v>
      </c>
      <c r="AE715" s="1">
        <f>(Table2[[#This Row],[Close Price]]/Table2[[#This Row],[Current Week Low]])-1</f>
        <v>5.5172413793103114E-3</v>
      </c>
      <c r="AF715" s="1">
        <f>(Table2[[#This Row],[Current Week High]]/Table2[[#This Row],[Close Price]])-1</f>
        <v>2.0147462277091854E-2</v>
      </c>
      <c r="AG715" s="1">
        <f>(Table2[[#This Row],[Close Price]]/Table2[[#This Row],[Current Month Low]])-1</f>
        <v>5.5172413793103114E-3</v>
      </c>
      <c r="AH715" s="1">
        <f>(Table2[[#This Row],[Current Month High]]/Table2[[#This Row],[Close Price]])-1</f>
        <v>2.0147462277091854E-2</v>
      </c>
      <c r="AI715">
        <v>32.930384087791403</v>
      </c>
      <c r="AJ715">
        <v>6.5205479452054904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-0.01</v>
      </c>
      <c r="AM715" t="s">
        <v>3218</v>
      </c>
      <c r="AN715">
        <v>0.73</v>
      </c>
      <c r="AO715" t="s">
        <v>3217</v>
      </c>
      <c r="AP715">
        <v>-0.11587001555936199</v>
      </c>
      <c r="AQ715">
        <f>(Table2[[#This Row],[Sharpe Ratio]]-AVERAGE(Table2[Sharpe Ratio]))/_xlfn.STDEV.P(Table2[Sharpe Ratio])</f>
        <v>-2.0422010240361699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695</v>
      </c>
      <c r="AT715">
        <f>_xlfn.RANK.AVG(Table2[[#This Row],[6M Return vs Nifty Z-Score]],Table2[6M Return vs Nifty Z-Score])</f>
        <v>563</v>
      </c>
      <c r="AU715">
        <f>_xlfn.RANK.AVG(Table2[[#This Row],[Sharpe Ratio Z-Score]],Table2[Sharpe Ratio Z-Score])</f>
        <v>724</v>
      </c>
      <c r="AV715">
        <f>(Table2[[#This Row],[Rank 1Y]]+Table2[[#This Row],[Rank 6M]]+Table2[[#This Row],[Rank Sharpe]])/3</f>
        <v>660.66666666666663</v>
      </c>
    </row>
    <row r="716" spans="1:48" x14ac:dyDescent="0.3">
      <c r="A716" t="s">
        <v>1369</v>
      </c>
      <c r="B716" t="s">
        <v>1370</v>
      </c>
      <c r="C716" t="s">
        <v>3173</v>
      </c>
      <c r="D716" t="s">
        <v>199</v>
      </c>
      <c r="E716">
        <v>8500.6442370200002</v>
      </c>
      <c r="F716">
        <v>261.7</v>
      </c>
      <c r="G716">
        <v>-52.536084986438702</v>
      </c>
      <c r="H716">
        <f>(Table2[[#This Row],[1Y Return vs Nifty]]-AVERAGE(Table2[1Y Return vs Nifty]))/_xlfn.STDEV.P(Table2[1Y Return vs Nifty])</f>
        <v>-1.3495471242157329</v>
      </c>
      <c r="I716">
        <v>-33.995976026363401</v>
      </c>
      <c r="J716">
        <f>(Table2[[#This Row],[1M Return vs Nifty]]-AVERAGE(Table2[1M Return vs Nifty]))/_xlfn.STDEV.P(Table2[1M Return vs Nifty])</f>
        <v>-3.5155505099235662</v>
      </c>
      <c r="K716">
        <v>-48.026856864835501</v>
      </c>
      <c r="L716">
        <f>(Table2[[#This Row],[6M Return vs Nifty]]-AVERAGE(Table2[6M Return vs Nifty]))/_xlfn.STDEV.P(Table2[6M Return vs Nifty])</f>
        <v>-1.7489925452722674</v>
      </c>
      <c r="M716">
        <v>13.494107462946401</v>
      </c>
      <c r="N716">
        <f>(Table2[[#This Row],[1W Return vs Nifty]]-AVERAGE(Table2[1W Return vs Nifty]))/_xlfn.STDEV.P(Table2[1W Return vs Nifty])</f>
        <v>2.2670533499863512</v>
      </c>
      <c r="O716">
        <v>297.76</v>
      </c>
      <c r="P716">
        <v>360.65066005827799</v>
      </c>
      <c r="Q716">
        <v>413.90769160171402</v>
      </c>
      <c r="R716">
        <v>37.727584032846501</v>
      </c>
      <c r="S716" s="1">
        <f>(Table2[[#This Row],[Close Price]]-Table2[[#This Row],[20D EMA]])/Table2[[#This Row],[20D EMA]]</f>
        <v>-0.12110424502955401</v>
      </c>
      <c r="T716" s="1">
        <f>(Table2[[#This Row],[Close Price]]-Table2[[#This Row],[50D EMA]])/Table2[[#This Row],[50D EMA]]</f>
        <v>-0.27436705659235017</v>
      </c>
      <c r="U716" s="1">
        <f>(Table2[[#This Row],[Close Price]]-Table2[[#This Row],[200D EMA]])/Table2[[#This Row],[200D EMA]]</f>
        <v>-0.36773342146097904</v>
      </c>
      <c r="V716">
        <v>1.4996362328711701</v>
      </c>
      <c r="W716">
        <v>257.55</v>
      </c>
      <c r="X716">
        <v>267.2</v>
      </c>
      <c r="Y716">
        <v>254.3</v>
      </c>
      <c r="Z716">
        <v>267.2</v>
      </c>
      <c r="AA716">
        <v>254.3</v>
      </c>
      <c r="AB716">
        <v>267.2</v>
      </c>
      <c r="AC716" s="1">
        <f>(Table2[[#This Row],[Close Price]]/Table2[[#This Row],[Day Low]])-1</f>
        <v>1.6113376043486616E-2</v>
      </c>
      <c r="AD716" s="1">
        <f>(Table2[[#This Row],[Day High]]/Table2[[#This Row],[Close Price]])-1</f>
        <v>2.1016431027894633E-2</v>
      </c>
      <c r="AE716" s="1">
        <f>(Table2[[#This Row],[Close Price]]/Table2[[#This Row],[Current Week Low]])-1</f>
        <v>2.909948879276425E-2</v>
      </c>
      <c r="AF716" s="1">
        <f>(Table2[[#This Row],[Current Week High]]/Table2[[#This Row],[Close Price]])-1</f>
        <v>2.1016431027894633E-2</v>
      </c>
      <c r="AG716" s="1">
        <f>(Table2[[#This Row],[Close Price]]/Table2[[#This Row],[Current Month Low]])-1</f>
        <v>2.909948879276425E-2</v>
      </c>
      <c r="AH716" s="1">
        <f>(Table2[[#This Row],[Current Month High]]/Table2[[#This Row],[Close Price]])-1</f>
        <v>2.1016431027894633E-2</v>
      </c>
      <c r="AI716">
        <v>109.017959495605</v>
      </c>
      <c r="AJ716">
        <v>17.617977528089799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-0.47</v>
      </c>
      <c r="AM716" t="s">
        <v>3218</v>
      </c>
      <c r="AN716">
        <v>-28.15</v>
      </c>
      <c r="AO716" t="s">
        <v>3218</v>
      </c>
      <c r="AQ716">
        <f>(Table2[[#This Row],[Sharpe Ratio]]-AVERAGE(Table2[Sharpe Ratio]))/_xlfn.STDEV.P(Table2[Sharpe Ratio])</f>
        <v>-0.69354145832708192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719</v>
      </c>
      <c r="AT716">
        <f>_xlfn.RANK.AVG(Table2[[#This Row],[6M Return vs Nifty Z-Score]],Table2[6M Return vs Nifty Z-Score])</f>
        <v>732</v>
      </c>
      <c r="AU716">
        <f>_xlfn.RANK.AVG(Table2[[#This Row],[Sharpe Ratio Z-Score]],Table2[Sharpe Ratio Z-Score])</f>
        <v>538.5</v>
      </c>
      <c r="AV716">
        <f>(Table2[[#This Row],[Rank 1Y]]+Table2[[#This Row],[Rank 6M]]+Table2[[#This Row],[Rank Sharpe]])/3</f>
        <v>663.16666666666663</v>
      </c>
    </row>
    <row r="717" spans="1:48" x14ac:dyDescent="0.3">
      <c r="A717" t="s">
        <v>651</v>
      </c>
      <c r="B717" t="s">
        <v>652</v>
      </c>
      <c r="C717" t="s">
        <v>3171</v>
      </c>
      <c r="D717" t="s">
        <v>24</v>
      </c>
      <c r="E717">
        <v>28235.494413274999</v>
      </c>
      <c r="F717">
        <v>175.27</v>
      </c>
      <c r="G717">
        <v>-45.863579082475297</v>
      </c>
      <c r="H717">
        <f>(Table2[[#This Row],[1Y Return vs Nifty]]-AVERAGE(Table2[1Y Return vs Nifty]))/_xlfn.STDEV.P(Table2[1Y Return vs Nifty])</f>
        <v>-1.2192863130882174</v>
      </c>
      <c r="I717">
        <v>-7.3314144599018496</v>
      </c>
      <c r="J717">
        <f>(Table2[[#This Row],[1M Return vs Nifty]]-AVERAGE(Table2[1M Return vs Nifty]))/_xlfn.STDEV.P(Table2[1M Return vs Nifty])</f>
        <v>-0.69262452621395232</v>
      </c>
      <c r="K717">
        <v>-15.2701810699619</v>
      </c>
      <c r="L717">
        <f>(Table2[[#This Row],[6M Return vs Nifty]]-AVERAGE(Table2[6M Return vs Nifty]))/_xlfn.STDEV.P(Table2[6M Return vs Nifty])</f>
        <v>-0.72659141840554953</v>
      </c>
      <c r="M717">
        <v>-1.5285968284606399</v>
      </c>
      <c r="N717">
        <f>(Table2[[#This Row],[1W Return vs Nifty]]-AVERAGE(Table2[1W Return vs Nifty]))/_xlfn.STDEV.P(Table2[1W Return vs Nifty])</f>
        <v>-0.69614650080319873</v>
      </c>
      <c r="O717">
        <v>173.34</v>
      </c>
      <c r="P717">
        <v>180.99541878567501</v>
      </c>
      <c r="Q717">
        <v>195.88975551561401</v>
      </c>
      <c r="R717">
        <v>60.628321903922</v>
      </c>
      <c r="S717" s="1">
        <f>(Table2[[#This Row],[Close Price]]-Table2[[#This Row],[20D EMA]])/Table2[[#This Row],[20D EMA]]</f>
        <v>1.1134187146648244E-2</v>
      </c>
      <c r="T717" s="1">
        <f>(Table2[[#This Row],[Close Price]]-Table2[[#This Row],[50D EMA]])/Table2[[#This Row],[50D EMA]]</f>
        <v>-3.1632948635317314E-2</v>
      </c>
      <c r="U717" s="1">
        <f>(Table2[[#This Row],[Close Price]]-Table2[[#This Row],[200D EMA]])/Table2[[#This Row],[200D EMA]]</f>
        <v>-0.10526204119934408</v>
      </c>
      <c r="V717">
        <v>0.455788854967488</v>
      </c>
      <c r="W717">
        <v>171</v>
      </c>
      <c r="X717">
        <v>176</v>
      </c>
      <c r="Y717">
        <v>166.96</v>
      </c>
      <c r="Z717">
        <v>176</v>
      </c>
      <c r="AA717">
        <v>166.96</v>
      </c>
      <c r="AB717">
        <v>176</v>
      </c>
      <c r="AC717" s="1">
        <f>(Table2[[#This Row],[Close Price]]/Table2[[#This Row],[Day Low]])-1</f>
        <v>2.4970760233918199E-2</v>
      </c>
      <c r="AD717" s="1">
        <f>(Table2[[#This Row],[Day High]]/Table2[[#This Row],[Close Price]])-1</f>
        <v>4.1650025674673241E-3</v>
      </c>
      <c r="AE717" s="1">
        <f>(Table2[[#This Row],[Close Price]]/Table2[[#This Row],[Current Week Low]])-1</f>
        <v>4.9772400574987996E-2</v>
      </c>
      <c r="AF717" s="1">
        <f>(Table2[[#This Row],[Current Week High]]/Table2[[#This Row],[Close Price]])-1</f>
        <v>4.1650025674673241E-3</v>
      </c>
      <c r="AG717" s="1">
        <f>(Table2[[#This Row],[Close Price]]/Table2[[#This Row],[Current Month Low]])-1</f>
        <v>4.9772400574987996E-2</v>
      </c>
      <c r="AH717" s="1">
        <f>(Table2[[#This Row],[Current Month High]]/Table2[[#This Row],[Close Price]])-1</f>
        <v>4.1650025674673241E-3</v>
      </c>
      <c r="AI717">
        <v>50.111256917898103</v>
      </c>
      <c r="AJ717">
        <v>7.6597051597051502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-0.13</v>
      </c>
      <c r="AM717" t="s">
        <v>3218</v>
      </c>
      <c r="AN717">
        <v>6.16</v>
      </c>
      <c r="AO717" t="s">
        <v>3217</v>
      </c>
      <c r="AP717">
        <v>-8.6213166307611E-2</v>
      </c>
      <c r="AQ717">
        <f>(Table2[[#This Row],[Sharpe Ratio]]-AVERAGE(Table2[Sharpe Ratio]))/_xlfn.STDEV.P(Table2[Sharpe Ratio])</f>
        <v>-1.6970125536706395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706</v>
      </c>
      <c r="AT717">
        <f>_xlfn.RANK.AVG(Table2[[#This Row],[6M Return vs Nifty Z-Score]],Table2[6M Return vs Nifty Z-Score])</f>
        <v>584</v>
      </c>
      <c r="AU717">
        <f>_xlfn.RANK.AVG(Table2[[#This Row],[Sharpe Ratio Z-Score]],Table2[Sharpe Ratio Z-Score])</f>
        <v>701</v>
      </c>
      <c r="AV717">
        <f>(Table2[[#This Row],[Rank 1Y]]+Table2[[#This Row],[Rank 6M]]+Table2[[#This Row],[Rank Sharpe]])/3</f>
        <v>663.66666666666663</v>
      </c>
    </row>
    <row r="718" spans="1:48" x14ac:dyDescent="0.3">
      <c r="A718" t="s">
        <v>1441</v>
      </c>
      <c r="B718" t="s">
        <v>1442</v>
      </c>
      <c r="C718" t="s">
        <v>3174</v>
      </c>
      <c r="D718" t="s">
        <v>46</v>
      </c>
      <c r="E718">
        <v>7628.1920712749998</v>
      </c>
      <c r="F718">
        <v>297.35000000000002</v>
      </c>
      <c r="G718">
        <v>-34.242992093728198</v>
      </c>
      <c r="H718">
        <f>(Table2[[#This Row],[1Y Return vs Nifty]]-AVERAGE(Table2[1Y Return vs Nifty]))/_xlfn.STDEV.P(Table2[1Y Return vs Nifty])</f>
        <v>-0.99242895114374641</v>
      </c>
      <c r="I718">
        <v>-10.327433665328799</v>
      </c>
      <c r="J718">
        <f>(Table2[[#This Row],[1M Return vs Nifty]]-AVERAGE(Table2[1M Return vs Nifty]))/_xlfn.STDEV.P(Table2[1M Return vs Nifty])</f>
        <v>-1.0098073323745675</v>
      </c>
      <c r="K718">
        <v>-50.669484620380601</v>
      </c>
      <c r="L718">
        <f>(Table2[[#This Row],[6M Return vs Nifty]]-AVERAGE(Table2[6M Return vs Nifty]))/_xlfn.STDEV.P(Table2[6M Return vs Nifty])</f>
        <v>-1.8314742235743564</v>
      </c>
      <c r="M718">
        <v>0.62841161904140397</v>
      </c>
      <c r="N718">
        <f>(Table2[[#This Row],[1W Return vs Nifty]]-AVERAGE(Table2[1W Return vs Nifty]))/_xlfn.STDEV.P(Table2[1W Return vs Nifty])</f>
        <v>-0.27068068680552421</v>
      </c>
      <c r="O718">
        <v>308.70999999999998</v>
      </c>
      <c r="P718">
        <v>351.06304969047898</v>
      </c>
      <c r="Q718">
        <v>407.57296901617201</v>
      </c>
      <c r="R718">
        <v>44.546978637100899</v>
      </c>
      <c r="S718" s="1">
        <f>(Table2[[#This Row],[Close Price]]-Table2[[#This Row],[20D EMA]])/Table2[[#This Row],[20D EMA]]</f>
        <v>-3.6798289656959471E-2</v>
      </c>
      <c r="T718" s="1">
        <f>(Table2[[#This Row],[Close Price]]-Table2[[#This Row],[50D EMA]])/Table2[[#This Row],[50D EMA]]</f>
        <v>-0.15300114819214392</v>
      </c>
      <c r="U718" s="1">
        <f>(Table2[[#This Row],[Close Price]]-Table2[[#This Row],[200D EMA]])/Table2[[#This Row],[200D EMA]]</f>
        <v>-0.27043738764677122</v>
      </c>
      <c r="V718">
        <v>0.86711282003085099</v>
      </c>
      <c r="W718">
        <v>290.55</v>
      </c>
      <c r="X718">
        <v>300.64999999999998</v>
      </c>
      <c r="Y718">
        <v>288.89999999999998</v>
      </c>
      <c r="Z718">
        <v>300.64999999999998</v>
      </c>
      <c r="AA718">
        <v>288.89999999999998</v>
      </c>
      <c r="AB718">
        <v>300.64999999999998</v>
      </c>
      <c r="AC718" s="1">
        <f>(Table2[[#This Row],[Close Price]]/Table2[[#This Row],[Day Low]])-1</f>
        <v>2.3403889175701353E-2</v>
      </c>
      <c r="AD718" s="1">
        <f>(Table2[[#This Row],[Day High]]/Table2[[#This Row],[Close Price]])-1</f>
        <v>1.1098032621489784E-2</v>
      </c>
      <c r="AE718" s="1">
        <f>(Table2[[#This Row],[Close Price]]/Table2[[#This Row],[Current Week Low]])-1</f>
        <v>2.9248875043267786E-2</v>
      </c>
      <c r="AF718" s="1">
        <f>(Table2[[#This Row],[Current Week High]]/Table2[[#This Row],[Close Price]])-1</f>
        <v>1.1098032621489784E-2</v>
      </c>
      <c r="AG718" s="1">
        <f>(Table2[[#This Row],[Close Price]]/Table2[[#This Row],[Current Month Low]])-1</f>
        <v>2.9248875043267786E-2</v>
      </c>
      <c r="AH718" s="1">
        <f>(Table2[[#This Row],[Current Month High]]/Table2[[#This Row],[Close Price]])-1</f>
        <v>1.1098032621489784E-2</v>
      </c>
      <c r="AI718">
        <v>93.307550025222696</v>
      </c>
      <c r="AJ718">
        <v>5.5930397727272698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-0.32</v>
      </c>
      <c r="AM718" t="s">
        <v>3218</v>
      </c>
      <c r="AN718">
        <v>-3.83</v>
      </c>
      <c r="AO718" t="s">
        <v>3218</v>
      </c>
      <c r="AP718">
        <v>-1.6687900128023E-2</v>
      </c>
      <c r="AQ718">
        <f>(Table2[[#This Row],[Sharpe Ratio]]-AVERAGE(Table2[Sharpe Ratio]))/_xlfn.STDEV.P(Table2[Sharpe Ratio])</f>
        <v>-0.88777890647626079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658</v>
      </c>
      <c r="AT718">
        <f>_xlfn.RANK.AVG(Table2[[#This Row],[6M Return vs Nifty Z-Score]],Table2[6M Return vs Nifty Z-Score])</f>
        <v>734</v>
      </c>
      <c r="AU718">
        <f>_xlfn.RANK.AVG(Table2[[#This Row],[Sharpe Ratio Z-Score]],Table2[Sharpe Ratio Z-Score])</f>
        <v>601</v>
      </c>
      <c r="AV718">
        <f>(Table2[[#This Row],[Rank 1Y]]+Table2[[#This Row],[Rank 6M]]+Table2[[#This Row],[Rank Sharpe]])/3</f>
        <v>664.33333333333337</v>
      </c>
    </row>
    <row r="719" spans="1:48" x14ac:dyDescent="0.3">
      <c r="A719" t="s">
        <v>1734</v>
      </c>
      <c r="B719" t="s">
        <v>1735</v>
      </c>
      <c r="C719" t="s">
        <v>3180</v>
      </c>
      <c r="D719" t="s">
        <v>455</v>
      </c>
      <c r="E719">
        <v>4930.5379347099997</v>
      </c>
      <c r="F719">
        <v>294.45</v>
      </c>
      <c r="G719">
        <v>-52.104940714518399</v>
      </c>
      <c r="H719">
        <f>(Table2[[#This Row],[1Y Return vs Nifty]]-AVERAGE(Table2[1Y Return vs Nifty]))/_xlfn.STDEV.P(Table2[1Y Return vs Nifty])</f>
        <v>-1.3411303159908106</v>
      </c>
      <c r="I719">
        <v>0.435318315905241</v>
      </c>
      <c r="J719">
        <f>(Table2[[#This Row],[1M Return vs Nifty]]-AVERAGE(Table2[1M Return vs Nifty]))/_xlfn.STDEV.P(Table2[1M Return vs Nifty])</f>
        <v>0.12962457421498125</v>
      </c>
      <c r="K719">
        <v>-15.439883020843</v>
      </c>
      <c r="L719">
        <f>(Table2[[#This Row],[6M Return vs Nifty]]-AVERAGE(Table2[6M Return vs Nifty]))/_xlfn.STDEV.P(Table2[6M Return vs Nifty])</f>
        <v>-0.73188815446322575</v>
      </c>
      <c r="M719">
        <v>5.2140616885434898</v>
      </c>
      <c r="N719">
        <f>(Table2[[#This Row],[1W Return vs Nifty]]-AVERAGE(Table2[1W Return vs Nifty]))/_xlfn.STDEV.P(Table2[1W Return vs Nifty])</f>
        <v>0.63383006825833565</v>
      </c>
      <c r="O719">
        <v>283.47000000000003</v>
      </c>
      <c r="P719">
        <v>290.32339162189902</v>
      </c>
      <c r="Q719">
        <v>330.19624737663202</v>
      </c>
      <c r="R719">
        <v>72.561170025455894</v>
      </c>
      <c r="S719" s="1">
        <f>(Table2[[#This Row],[Close Price]]-Table2[[#This Row],[20D EMA]])/Table2[[#This Row],[20D EMA]]</f>
        <v>3.8734257593395986E-2</v>
      </c>
      <c r="T719" s="1">
        <f>(Table2[[#This Row],[Close Price]]-Table2[[#This Row],[50D EMA]])/Table2[[#This Row],[50D EMA]]</f>
        <v>1.4213833597932173E-2</v>
      </c>
      <c r="U719" s="1">
        <f>(Table2[[#This Row],[Close Price]]-Table2[[#This Row],[200D EMA]])/Table2[[#This Row],[200D EMA]]</f>
        <v>-0.10825758215192179</v>
      </c>
      <c r="V719">
        <v>0.78942467690357299</v>
      </c>
      <c r="W719">
        <v>292.05</v>
      </c>
      <c r="X719">
        <v>304.5</v>
      </c>
      <c r="Y719">
        <v>280</v>
      </c>
      <c r="Z719">
        <v>304.5</v>
      </c>
      <c r="AA719">
        <v>280</v>
      </c>
      <c r="AB719">
        <v>304.5</v>
      </c>
      <c r="AC719" s="1">
        <f>(Table2[[#This Row],[Close Price]]/Table2[[#This Row],[Day Low]])-1</f>
        <v>8.2177709296351598E-3</v>
      </c>
      <c r="AD719" s="1">
        <f>(Table2[[#This Row],[Day High]]/Table2[[#This Row],[Close Price]])-1</f>
        <v>3.4131431482424812E-2</v>
      </c>
      <c r="AE719" s="1">
        <f>(Table2[[#This Row],[Close Price]]/Table2[[#This Row],[Current Week Low]])-1</f>
        <v>5.160714285714274E-2</v>
      </c>
      <c r="AF719" s="1">
        <f>(Table2[[#This Row],[Current Week High]]/Table2[[#This Row],[Close Price]])-1</f>
        <v>3.4131431482424812E-2</v>
      </c>
      <c r="AG719" s="1">
        <f>(Table2[[#This Row],[Close Price]]/Table2[[#This Row],[Current Month Low]])-1</f>
        <v>5.160714285714274E-2</v>
      </c>
      <c r="AH719" s="1">
        <f>(Table2[[#This Row],[Current Month High]]/Table2[[#This Row],[Close Price]])-1</f>
        <v>3.4131431482424812E-2</v>
      </c>
      <c r="AI719">
        <v>84.207845134997399</v>
      </c>
      <c r="AJ719">
        <v>12.107367218732101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0.04</v>
      </c>
      <c r="AM719" t="s">
        <v>3217</v>
      </c>
      <c r="AN719">
        <v>10.16</v>
      </c>
      <c r="AO719" t="s">
        <v>3217</v>
      </c>
      <c r="AP719">
        <v>-9.3591089406028005E-2</v>
      </c>
      <c r="AQ719">
        <f>(Table2[[#This Row],[Sharpe Ratio]]-AVERAGE(Table2[Sharpe Ratio]))/_xlfn.STDEV.P(Table2[Sharpe Ratio])</f>
        <v>-1.782887285918763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717</v>
      </c>
      <c r="AT719">
        <f>_xlfn.RANK.AVG(Table2[[#This Row],[6M Return vs Nifty Z-Score]],Table2[6M Return vs Nifty Z-Score])</f>
        <v>586</v>
      </c>
      <c r="AU719">
        <f>_xlfn.RANK.AVG(Table2[[#This Row],[Sharpe Ratio Z-Score]],Table2[Sharpe Ratio Z-Score])</f>
        <v>709</v>
      </c>
      <c r="AV719">
        <f>(Table2[[#This Row],[Rank 1Y]]+Table2[[#This Row],[Rank 6M]]+Table2[[#This Row],[Rank Sharpe]])/3</f>
        <v>670.66666666666663</v>
      </c>
    </row>
    <row r="720" spans="1:48" x14ac:dyDescent="0.3">
      <c r="A720" t="s">
        <v>704</v>
      </c>
      <c r="B720" t="s">
        <v>705</v>
      </c>
      <c r="C720" t="s">
        <v>3169</v>
      </c>
      <c r="D720" t="s">
        <v>192</v>
      </c>
      <c r="E720">
        <v>25287.528900000001</v>
      </c>
      <c r="F720">
        <v>361.25</v>
      </c>
      <c r="G720">
        <v>-30.627010725233699</v>
      </c>
      <c r="H720">
        <f>(Table2[[#This Row],[1Y Return vs Nifty]]-AVERAGE(Table2[1Y Return vs Nifty]))/_xlfn.STDEV.P(Table2[1Y Return vs Nifty])</f>
        <v>-0.92183768110795772</v>
      </c>
      <c r="I720">
        <v>-19.382389204136899</v>
      </c>
      <c r="J720">
        <f>(Table2[[#This Row],[1M Return vs Nifty]]-AVERAGE(Table2[1M Return vs Nifty]))/_xlfn.STDEV.P(Table2[1M Return vs Nifty])</f>
        <v>-1.9684381055873423</v>
      </c>
      <c r="K720">
        <v>-28.0953926676235</v>
      </c>
      <c r="L720">
        <f>(Table2[[#This Row],[6M Return vs Nifty]]-AVERAGE(Table2[6M Return vs Nifty]))/_xlfn.STDEV.P(Table2[6M Return vs Nifty])</f>
        <v>-1.1268918295909063</v>
      </c>
      <c r="M720">
        <v>4.9483733166577704</v>
      </c>
      <c r="N720">
        <f>(Table2[[#This Row],[1W Return vs Nifty]]-AVERAGE(Table2[1W Return vs Nifty]))/_xlfn.STDEV.P(Table2[1W Return vs Nifty])</f>
        <v>0.58142354219906889</v>
      </c>
      <c r="O720">
        <v>365.95</v>
      </c>
      <c r="P720">
        <v>422.00026857981902</v>
      </c>
      <c r="Q720">
        <v>465.684665437734</v>
      </c>
      <c r="R720">
        <v>56.884385478307998</v>
      </c>
      <c r="S720" s="1">
        <f>(Table2[[#This Row],[Close Price]]-Table2[[#This Row],[20D EMA]])/Table2[[#This Row],[20D EMA]]</f>
        <v>-1.2843284601721516E-2</v>
      </c>
      <c r="T720" s="1">
        <f>(Table2[[#This Row],[Close Price]]-Table2[[#This Row],[50D EMA]])/Table2[[#This Row],[50D EMA]]</f>
        <v>-0.14395789079534305</v>
      </c>
      <c r="U720" s="1">
        <f>(Table2[[#This Row],[Close Price]]-Table2[[#This Row],[200D EMA]])/Table2[[#This Row],[200D EMA]]</f>
        <v>-0.22426047750481018</v>
      </c>
      <c r="V720">
        <v>1.73033992993131</v>
      </c>
      <c r="W720">
        <v>341</v>
      </c>
      <c r="X720">
        <v>362.7</v>
      </c>
      <c r="Y720">
        <v>326.3</v>
      </c>
      <c r="Z720">
        <v>362.7</v>
      </c>
      <c r="AA720">
        <v>326.3</v>
      </c>
      <c r="AB720">
        <v>362.7</v>
      </c>
      <c r="AC720" s="1">
        <f>(Table2[[#This Row],[Close Price]]/Table2[[#This Row],[Day Low]])-1</f>
        <v>5.9384164222873848E-2</v>
      </c>
      <c r="AD720" s="1">
        <f>(Table2[[#This Row],[Day High]]/Table2[[#This Row],[Close Price]])-1</f>
        <v>4.0138408304497553E-3</v>
      </c>
      <c r="AE720" s="1">
        <f>(Table2[[#This Row],[Close Price]]/Table2[[#This Row],[Current Week Low]])-1</f>
        <v>0.10711002145265081</v>
      </c>
      <c r="AF720" s="1">
        <f>(Table2[[#This Row],[Current Week High]]/Table2[[#This Row],[Close Price]])-1</f>
        <v>4.0138408304497553E-3</v>
      </c>
      <c r="AG720" s="1">
        <f>(Table2[[#This Row],[Close Price]]/Table2[[#This Row],[Current Month Low]])-1</f>
        <v>0.10711002145265081</v>
      </c>
      <c r="AH720" s="1">
        <f>(Table2[[#This Row],[Current Month High]]/Table2[[#This Row],[Close Price]])-1</f>
        <v>4.0138408304497553E-3</v>
      </c>
      <c r="AI720">
        <v>57.8823529411764</v>
      </c>
      <c r="AJ720">
        <v>18.016987912446901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-0.23</v>
      </c>
      <c r="AM720" t="s">
        <v>3218</v>
      </c>
      <c r="AN720">
        <v>-13.89</v>
      </c>
      <c r="AO720" t="s">
        <v>3218</v>
      </c>
      <c r="AP720">
        <v>-6.4877092388088003E-2</v>
      </c>
      <c r="AQ720">
        <f>(Table2[[#This Row],[Sharpe Ratio]]-AVERAGE(Table2[Sharpe Ratio]))/_xlfn.STDEV.P(Table2[Sharpe Ratio])</f>
        <v>-1.4486730669852428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640</v>
      </c>
      <c r="AT720">
        <f>_xlfn.RANK.AVG(Table2[[#This Row],[6M Return vs Nifty Z-Score]],Table2[6M Return vs Nifty Z-Score])</f>
        <v>692</v>
      </c>
      <c r="AU720">
        <f>_xlfn.RANK.AVG(Table2[[#This Row],[Sharpe Ratio Z-Score]],Table2[Sharpe Ratio Z-Score])</f>
        <v>684</v>
      </c>
      <c r="AV720">
        <f>(Table2[[#This Row],[Rank 1Y]]+Table2[[#This Row],[Rank 6M]]+Table2[[#This Row],[Rank Sharpe]])/3</f>
        <v>672</v>
      </c>
    </row>
    <row r="721" spans="1:48" x14ac:dyDescent="0.3">
      <c r="A721" t="s">
        <v>1305</v>
      </c>
      <c r="B721" t="s">
        <v>1306</v>
      </c>
      <c r="C721" t="s">
        <v>3180</v>
      </c>
      <c r="D721" t="s">
        <v>259</v>
      </c>
      <c r="E721">
        <v>9076.8352235999992</v>
      </c>
      <c r="F721">
        <v>787</v>
      </c>
      <c r="G721">
        <v>-42.698412189340999</v>
      </c>
      <c r="H721">
        <f>(Table2[[#This Row],[1Y Return vs Nifty]]-AVERAGE(Table2[1Y Return vs Nifty]))/_xlfn.STDEV.P(Table2[1Y Return vs Nifty])</f>
        <v>-1.1574958534336626</v>
      </c>
      <c r="I721">
        <v>-11.251802156193399</v>
      </c>
      <c r="J721">
        <f>(Table2[[#This Row],[1M Return vs Nifty]]-AVERAGE(Table2[1M Return vs Nifty]))/_xlfn.STDEV.P(Table2[1M Return vs Nifty])</f>
        <v>-1.1076684513312818</v>
      </c>
      <c r="K721">
        <v>-19.757384887024699</v>
      </c>
      <c r="L721">
        <f>(Table2[[#This Row],[6M Return vs Nifty]]-AVERAGE(Table2[6M Return vs Nifty]))/_xlfn.STDEV.P(Table2[6M Return vs Nifty])</f>
        <v>-0.86664599133518783</v>
      </c>
      <c r="M721">
        <v>2.50216348179256</v>
      </c>
      <c r="N721">
        <f>(Table2[[#This Row],[1W Return vs Nifty]]-AVERAGE(Table2[1W Return vs Nifty]))/_xlfn.STDEV.P(Table2[1W Return vs Nifty])</f>
        <v>9.8913304557054438E-2</v>
      </c>
      <c r="O721">
        <v>799.66</v>
      </c>
      <c r="P721">
        <v>853.78157022897904</v>
      </c>
      <c r="Q721">
        <v>942.67497615408399</v>
      </c>
      <c r="R721">
        <v>50.366126821113902</v>
      </c>
      <c r="S721" s="1">
        <f>(Table2[[#This Row],[Close Price]]-Table2[[#This Row],[20D EMA]])/Table2[[#This Row],[20D EMA]]</f>
        <v>-1.5831728484605918E-2</v>
      </c>
      <c r="T721" s="1">
        <f>(Table2[[#This Row],[Close Price]]-Table2[[#This Row],[50D EMA]])/Table2[[#This Row],[50D EMA]]</f>
        <v>-7.8218566150436611E-2</v>
      </c>
      <c r="U721" s="1">
        <f>(Table2[[#This Row],[Close Price]]-Table2[[#This Row],[200D EMA]])/Table2[[#This Row],[200D EMA]]</f>
        <v>-0.16514172974995603</v>
      </c>
      <c r="V721">
        <v>0.66118959867028404</v>
      </c>
      <c r="W721">
        <v>779.55</v>
      </c>
      <c r="X721">
        <v>798.7</v>
      </c>
      <c r="Y721">
        <v>760.05</v>
      </c>
      <c r="Z721">
        <v>798.7</v>
      </c>
      <c r="AA721">
        <v>760.05</v>
      </c>
      <c r="AB721">
        <v>798.7</v>
      </c>
      <c r="AC721" s="1">
        <f>(Table2[[#This Row],[Close Price]]/Table2[[#This Row],[Day Low]])-1</f>
        <v>9.5567955871977972E-3</v>
      </c>
      <c r="AD721" s="1">
        <f>(Table2[[#This Row],[Day High]]/Table2[[#This Row],[Close Price]])-1</f>
        <v>1.4866581956798131E-2</v>
      </c>
      <c r="AE721" s="1">
        <f>(Table2[[#This Row],[Close Price]]/Table2[[#This Row],[Current Week Low]])-1</f>
        <v>3.5458193539898764E-2</v>
      </c>
      <c r="AF721" s="1">
        <f>(Table2[[#This Row],[Current Week High]]/Table2[[#This Row],[Close Price]])-1</f>
        <v>1.4866581956798131E-2</v>
      </c>
      <c r="AG721" s="1">
        <f>(Table2[[#This Row],[Close Price]]/Table2[[#This Row],[Current Month Low]])-1</f>
        <v>3.5458193539898764E-2</v>
      </c>
      <c r="AH721" s="1">
        <f>(Table2[[#This Row],[Current Month High]]/Table2[[#This Row],[Close Price]])-1</f>
        <v>1.4866581956798131E-2</v>
      </c>
      <c r="AI721">
        <v>41.041931385006301</v>
      </c>
      <c r="AJ721">
        <v>6.8277453508891002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-0.13</v>
      </c>
      <c r="AM721" t="s">
        <v>3218</v>
      </c>
      <c r="AN721">
        <v>-2.38</v>
      </c>
      <c r="AO721" t="s">
        <v>3218</v>
      </c>
      <c r="AP721">
        <v>-7.2123467860757004E-2</v>
      </c>
      <c r="AQ721">
        <f>(Table2[[#This Row],[Sharpe Ratio]]-AVERAGE(Table2[Sharpe Ratio]))/_xlfn.STDEV.P(Table2[Sharpe Ratio])</f>
        <v>-1.5330166614065963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696</v>
      </c>
      <c r="AT721">
        <f>_xlfn.RANK.AVG(Table2[[#This Row],[6M Return vs Nifty Z-Score]],Table2[6M Return vs Nifty Z-Score])</f>
        <v>634</v>
      </c>
      <c r="AU721">
        <f>_xlfn.RANK.AVG(Table2[[#This Row],[Sharpe Ratio Z-Score]],Table2[Sharpe Ratio Z-Score])</f>
        <v>691</v>
      </c>
      <c r="AV721">
        <f>(Table2[[#This Row],[Rank 1Y]]+Table2[[#This Row],[Rank 6M]]+Table2[[#This Row],[Rank Sharpe]])/3</f>
        <v>673.66666666666663</v>
      </c>
    </row>
    <row r="722" spans="1:48" x14ac:dyDescent="0.3">
      <c r="A722" t="s">
        <v>2286</v>
      </c>
      <c r="B722" t="s">
        <v>2287</v>
      </c>
      <c r="C722" t="s">
        <v>3180</v>
      </c>
      <c r="D722" t="s">
        <v>1281</v>
      </c>
      <c r="E722">
        <v>2449.1653329599999</v>
      </c>
      <c r="F722">
        <v>292.8</v>
      </c>
      <c r="G722">
        <v>-61.774665911890501</v>
      </c>
      <c r="H722">
        <f>(Table2[[#This Row],[1Y Return vs Nifty]]-AVERAGE(Table2[1Y Return vs Nifty]))/_xlfn.STDEV.P(Table2[1Y Return vs Nifty])</f>
        <v>-1.5299029099336172</v>
      </c>
      <c r="I722">
        <v>-4.6399188670427298</v>
      </c>
      <c r="J722">
        <f>(Table2[[#This Row],[1M Return vs Nifty]]-AVERAGE(Table2[1M Return vs Nifty]))/_xlfn.STDEV.P(Table2[1M Return vs Nifty])</f>
        <v>-0.40768105076305722</v>
      </c>
      <c r="K722">
        <v>-20.7161299048792</v>
      </c>
      <c r="L722">
        <f>(Table2[[#This Row],[6M Return vs Nifty]]-AVERAGE(Table2[6M Return vs Nifty]))/_xlfn.STDEV.P(Table2[6M Return vs Nifty])</f>
        <v>-0.89657033386525919</v>
      </c>
      <c r="M722">
        <v>-1.7687540726159301</v>
      </c>
      <c r="N722">
        <f>(Table2[[#This Row],[1W Return vs Nifty]]-AVERAGE(Table2[1W Return vs Nifty]))/_xlfn.STDEV.P(Table2[1W Return vs Nifty])</f>
        <v>-0.74351706047360633</v>
      </c>
      <c r="O722">
        <v>287.64</v>
      </c>
      <c r="P722">
        <v>301.85141525289202</v>
      </c>
      <c r="Q722">
        <v>357.61630873818399</v>
      </c>
      <c r="R722">
        <v>58.014917529376</v>
      </c>
      <c r="S722" s="1">
        <f>(Table2[[#This Row],[Close Price]]-Table2[[#This Row],[20D EMA]])/Table2[[#This Row],[20D EMA]]</f>
        <v>1.793909052982904E-2</v>
      </c>
      <c r="T722" s="1">
        <f>(Table2[[#This Row],[Close Price]]-Table2[[#This Row],[50D EMA]])/Table2[[#This Row],[50D EMA]]</f>
        <v>-2.9986327032154911E-2</v>
      </c>
      <c r="U722" s="1">
        <f>(Table2[[#This Row],[Close Price]]-Table2[[#This Row],[200D EMA]])/Table2[[#This Row],[200D EMA]]</f>
        <v>-0.18124539388844518</v>
      </c>
      <c r="V722">
        <v>0.70869412326864001</v>
      </c>
      <c r="W722">
        <v>290.25</v>
      </c>
      <c r="X722">
        <v>298</v>
      </c>
      <c r="Y722">
        <v>283.8</v>
      </c>
      <c r="Z722">
        <v>298.2</v>
      </c>
      <c r="AA722">
        <v>283.8</v>
      </c>
      <c r="AB722">
        <v>298.2</v>
      </c>
      <c r="AC722" s="1">
        <f>(Table2[[#This Row],[Close Price]]/Table2[[#This Row],[Day Low]])-1</f>
        <v>8.7855297157624079E-3</v>
      </c>
      <c r="AD722" s="1">
        <f>(Table2[[#This Row],[Day High]]/Table2[[#This Row],[Close Price]])-1</f>
        <v>1.7759562841529908E-2</v>
      </c>
      <c r="AE722" s="1">
        <f>(Table2[[#This Row],[Close Price]]/Table2[[#This Row],[Current Week Low]])-1</f>
        <v>3.1712473572938604E-2</v>
      </c>
      <c r="AF722" s="1">
        <f>(Table2[[#This Row],[Current Week High]]/Table2[[#This Row],[Close Price]])-1</f>
        <v>1.8442622950819665E-2</v>
      </c>
      <c r="AG722" s="1">
        <f>(Table2[[#This Row],[Close Price]]/Table2[[#This Row],[Current Month Low]])-1</f>
        <v>3.1712473572938604E-2</v>
      </c>
      <c r="AH722" s="1">
        <f>(Table2[[#This Row],[Current Month High]]/Table2[[#This Row],[Close Price]])-1</f>
        <v>1.8442622950819665E-2</v>
      </c>
      <c r="AI722">
        <v>80.679613937665906</v>
      </c>
      <c r="AJ722">
        <v>17.4253057950671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-0.06</v>
      </c>
      <c r="AM722" t="s">
        <v>3218</v>
      </c>
      <c r="AN722">
        <v>12.18</v>
      </c>
      <c r="AO722" t="s">
        <v>3217</v>
      </c>
      <c r="AP722">
        <v>-3.8041372640279E-2</v>
      </c>
      <c r="AQ722">
        <f>(Table2[[#This Row],[Sharpe Ratio]]-AVERAGE(Table2[Sharpe Ratio]))/_xlfn.STDEV.P(Table2[Sharpe Ratio])</f>
        <v>-1.1363209026582339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732</v>
      </c>
      <c r="AT722">
        <f>_xlfn.RANK.AVG(Table2[[#This Row],[6M Return vs Nifty Z-Score]],Table2[6M Return vs Nifty Z-Score])</f>
        <v>648</v>
      </c>
      <c r="AU722">
        <f>_xlfn.RANK.AVG(Table2[[#This Row],[Sharpe Ratio Z-Score]],Table2[Sharpe Ratio Z-Score])</f>
        <v>646</v>
      </c>
      <c r="AV722">
        <f>(Table2[[#This Row],[Rank 1Y]]+Table2[[#This Row],[Rank 6M]]+Table2[[#This Row],[Rank Sharpe]])/3</f>
        <v>675.33333333333337</v>
      </c>
    </row>
    <row r="723" spans="1:48" x14ac:dyDescent="0.3">
      <c r="A723" t="s">
        <v>271</v>
      </c>
      <c r="B723" t="s">
        <v>272</v>
      </c>
      <c r="C723" t="s">
        <v>3177</v>
      </c>
      <c r="D723" t="s">
        <v>273</v>
      </c>
      <c r="E723">
        <v>96324.848648769999</v>
      </c>
      <c r="F723">
        <v>801.85</v>
      </c>
      <c r="G723">
        <v>-31.939716681725201</v>
      </c>
      <c r="H723">
        <f>(Table2[[#This Row],[1Y Return vs Nifty]]-AVERAGE(Table2[1Y Return vs Nifty]))/_xlfn.STDEV.P(Table2[1Y Return vs Nifty])</f>
        <v>-0.94746435647184679</v>
      </c>
      <c r="I723">
        <v>-17.582643101339698</v>
      </c>
      <c r="J723">
        <f>(Table2[[#This Row],[1M Return vs Nifty]]-AVERAGE(Table2[1M Return vs Nifty]))/_xlfn.STDEV.P(Table2[1M Return vs Nifty])</f>
        <v>-1.7779024380496244</v>
      </c>
      <c r="K723">
        <v>-39.5086670087058</v>
      </c>
      <c r="L723">
        <f>(Table2[[#This Row],[6M Return vs Nifty]]-AVERAGE(Table2[6M Return vs Nifty]))/_xlfn.STDEV.P(Table2[6M Return vs Nifty])</f>
        <v>-1.4831228653844628</v>
      </c>
      <c r="M723">
        <v>28.667618293874899</v>
      </c>
      <c r="N723">
        <f>(Table2[[#This Row],[1W Return vs Nifty]]-AVERAGE(Table2[1W Return vs Nifty]))/_xlfn.STDEV.P(Table2[1W Return vs Nifty])</f>
        <v>5.2599995038874967</v>
      </c>
      <c r="O723">
        <v>814.47</v>
      </c>
      <c r="P723">
        <v>898.42717129359903</v>
      </c>
      <c r="Q723">
        <v>999.12533111471203</v>
      </c>
      <c r="R723">
        <v>52.2567121111395</v>
      </c>
      <c r="S723" s="1">
        <f>(Table2[[#This Row],[Close Price]]-Table2[[#This Row],[20D EMA]])/Table2[[#This Row],[20D EMA]]</f>
        <v>-1.5494738909965996E-2</v>
      </c>
      <c r="T723" s="1">
        <f>(Table2[[#This Row],[Close Price]]-Table2[[#This Row],[50D EMA]])/Table2[[#This Row],[50D EMA]]</f>
        <v>-0.10749582646141759</v>
      </c>
      <c r="U723" s="1">
        <f>(Table2[[#This Row],[Close Price]]-Table2[[#This Row],[200D EMA]])/Table2[[#This Row],[200D EMA]]</f>
        <v>-0.19744803276543324</v>
      </c>
      <c r="V723">
        <v>3.1847074386486298</v>
      </c>
      <c r="W723">
        <v>798</v>
      </c>
      <c r="X723">
        <v>829</v>
      </c>
      <c r="Y723">
        <v>798</v>
      </c>
      <c r="Z723">
        <v>855.85</v>
      </c>
      <c r="AA723">
        <v>798</v>
      </c>
      <c r="AB723">
        <v>855.85</v>
      </c>
      <c r="AC723" s="1">
        <f>(Table2[[#This Row],[Close Price]]/Table2[[#This Row],[Day Low]])-1</f>
        <v>4.8245614035087314E-3</v>
      </c>
      <c r="AD723" s="1">
        <f>(Table2[[#This Row],[Day High]]/Table2[[#This Row],[Close Price]])-1</f>
        <v>3.385920059861558E-2</v>
      </c>
      <c r="AE723" s="1">
        <f>(Table2[[#This Row],[Close Price]]/Table2[[#This Row],[Current Week Low]])-1</f>
        <v>4.8245614035087314E-3</v>
      </c>
      <c r="AF723" s="1">
        <f>(Table2[[#This Row],[Current Week High]]/Table2[[#This Row],[Close Price]])-1</f>
        <v>6.7344266383986939E-2</v>
      </c>
      <c r="AG723" s="1">
        <f>(Table2[[#This Row],[Close Price]]/Table2[[#This Row],[Current Month Low]])-1</f>
        <v>4.8245614035087314E-3</v>
      </c>
      <c r="AH723" s="1">
        <f>(Table2[[#This Row],[Current Month High]]/Table2[[#This Row],[Close Price]])-1</f>
        <v>6.7344266383986939E-2</v>
      </c>
      <c r="AI723">
        <v>68.111242751137894</v>
      </c>
      <c r="AJ723">
        <v>36.369047619047599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-0.11</v>
      </c>
      <c r="AM723" t="s">
        <v>3218</v>
      </c>
      <c r="AN723">
        <v>-9.89</v>
      </c>
      <c r="AO723" t="s">
        <v>3218</v>
      </c>
      <c r="AP723">
        <v>-4.3540248370775997E-2</v>
      </c>
      <c r="AQ723">
        <f>(Table2[[#This Row],[Sharpe Ratio]]-AVERAGE(Table2[Sharpe Ratio]))/_xlfn.STDEV.P(Table2[Sharpe Ratio])</f>
        <v>-1.2003246168096398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648</v>
      </c>
      <c r="AT723">
        <f>_xlfn.RANK.AVG(Table2[[#This Row],[6M Return vs Nifty Z-Score]],Table2[6M Return vs Nifty Z-Score])</f>
        <v>726</v>
      </c>
      <c r="AU723">
        <f>_xlfn.RANK.AVG(Table2[[#This Row],[Sharpe Ratio Z-Score]],Table2[Sharpe Ratio Z-Score])</f>
        <v>659</v>
      </c>
      <c r="AV723">
        <f>(Table2[[#This Row],[Rank 1Y]]+Table2[[#This Row],[Rank 6M]]+Table2[[#This Row],[Rank Sharpe]])/3</f>
        <v>677.66666666666663</v>
      </c>
    </row>
    <row r="724" spans="1:48" x14ac:dyDescent="0.3">
      <c r="A724" t="s">
        <v>1826</v>
      </c>
      <c r="B724" t="s">
        <v>1827</v>
      </c>
      <c r="C724" t="s">
        <v>3183</v>
      </c>
      <c r="D724" t="s">
        <v>511</v>
      </c>
      <c r="E724">
        <v>4387.6500949419997</v>
      </c>
      <c r="F724">
        <v>88.07</v>
      </c>
      <c r="G724">
        <v>-43.819470866624599</v>
      </c>
      <c r="H724">
        <f>(Table2[[#This Row],[1Y Return vs Nifty]]-AVERAGE(Table2[1Y Return vs Nifty]))/_xlfn.STDEV.P(Table2[1Y Return vs Nifty])</f>
        <v>-1.1793811862795669</v>
      </c>
      <c r="I724">
        <v>-7.3069435788622199</v>
      </c>
      <c r="J724">
        <f>(Table2[[#This Row],[1M Return vs Nifty]]-AVERAGE(Table2[1M Return vs Nifty]))/_xlfn.STDEV.P(Table2[1M Return vs Nifty])</f>
        <v>-0.69003384097958775</v>
      </c>
      <c r="K724">
        <v>-17.801477152720199</v>
      </c>
      <c r="L724">
        <f>(Table2[[#This Row],[6M Return vs Nifty]]-AVERAGE(Table2[6M Return vs Nifty]))/_xlfn.STDEV.P(Table2[6M Return vs Nifty])</f>
        <v>-0.80559821334566406</v>
      </c>
      <c r="M724">
        <v>4.6216797719445397</v>
      </c>
      <c r="N724">
        <f>(Table2[[#This Row],[1W Return vs Nifty]]-AVERAGE(Table2[1W Return vs Nifty]))/_xlfn.STDEV.P(Table2[1W Return vs Nifty])</f>
        <v>0.51698386182129019</v>
      </c>
      <c r="O724">
        <v>87.11</v>
      </c>
      <c r="P724">
        <v>93.565482365360296</v>
      </c>
      <c r="Q724">
        <v>103.295635290509</v>
      </c>
      <c r="R724">
        <v>60.462024008991897</v>
      </c>
      <c r="S724" s="1">
        <f>(Table2[[#This Row],[Close Price]]-Table2[[#This Row],[20D EMA]])/Table2[[#This Row],[20D EMA]]</f>
        <v>1.102054873148885E-2</v>
      </c>
      <c r="T724" s="1">
        <f>(Table2[[#This Row],[Close Price]]-Table2[[#This Row],[50D EMA]])/Table2[[#This Row],[50D EMA]]</f>
        <v>-5.873407827794018E-2</v>
      </c>
      <c r="U724" s="1">
        <f>(Table2[[#This Row],[Close Price]]-Table2[[#This Row],[200D EMA]])/Table2[[#This Row],[200D EMA]]</f>
        <v>-0.14739863158485231</v>
      </c>
      <c r="V724">
        <v>0.89481474284859397</v>
      </c>
      <c r="W724">
        <v>86.33</v>
      </c>
      <c r="X724">
        <v>88.7</v>
      </c>
      <c r="Y724">
        <v>85.6</v>
      </c>
      <c r="Z724">
        <v>88.7</v>
      </c>
      <c r="AA724">
        <v>85.6</v>
      </c>
      <c r="AB724">
        <v>88.7</v>
      </c>
      <c r="AC724" s="1">
        <f>(Table2[[#This Row],[Close Price]]/Table2[[#This Row],[Day Low]])-1</f>
        <v>2.0155218348198778E-2</v>
      </c>
      <c r="AD724" s="1">
        <f>(Table2[[#This Row],[Day High]]/Table2[[#This Row],[Close Price]])-1</f>
        <v>7.153400703985513E-3</v>
      </c>
      <c r="AE724" s="1">
        <f>(Table2[[#This Row],[Close Price]]/Table2[[#This Row],[Current Week Low]])-1</f>
        <v>2.8855140186915929E-2</v>
      </c>
      <c r="AF724" s="1">
        <f>(Table2[[#This Row],[Current Week High]]/Table2[[#This Row],[Close Price]])-1</f>
        <v>7.153400703985513E-3</v>
      </c>
      <c r="AG724" s="1">
        <f>(Table2[[#This Row],[Close Price]]/Table2[[#This Row],[Current Month Low]])-1</f>
        <v>2.8855140186915929E-2</v>
      </c>
      <c r="AH724" s="1">
        <f>(Table2[[#This Row],[Current Month High]]/Table2[[#This Row],[Close Price]])-1</f>
        <v>7.153400703985513E-3</v>
      </c>
      <c r="AI724">
        <v>51.811059384580403</v>
      </c>
      <c r="AJ724">
        <v>13.4191886670959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-0.15</v>
      </c>
      <c r="AM724" t="s">
        <v>3218</v>
      </c>
      <c r="AN724">
        <v>3.97</v>
      </c>
      <c r="AO724" t="s">
        <v>3217</v>
      </c>
      <c r="AP724">
        <v>-0.115358588623377</v>
      </c>
      <c r="AQ724">
        <f>(Table2[[#This Row],[Sharpe Ratio]]-AVERAGE(Table2[Sharpe Ratio]))/_xlfn.STDEV.P(Table2[Sharpe Ratio])</f>
        <v>-2.0362483120593247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700</v>
      </c>
      <c r="AT724">
        <f>_xlfn.RANK.AVG(Table2[[#This Row],[6M Return vs Nifty Z-Score]],Table2[6M Return vs Nifty Z-Score])</f>
        <v>612</v>
      </c>
      <c r="AU724">
        <f>_xlfn.RANK.AVG(Table2[[#This Row],[Sharpe Ratio Z-Score]],Table2[Sharpe Ratio Z-Score])</f>
        <v>723</v>
      </c>
      <c r="AV724">
        <f>(Table2[[#This Row],[Rank 1Y]]+Table2[[#This Row],[Rank 6M]]+Table2[[#This Row],[Rank Sharpe]])/3</f>
        <v>678.33333333333337</v>
      </c>
    </row>
    <row r="725" spans="1:48" x14ac:dyDescent="0.3">
      <c r="A725" t="s">
        <v>1470</v>
      </c>
      <c r="B725" t="s">
        <v>1471</v>
      </c>
      <c r="C725" t="s">
        <v>3171</v>
      </c>
      <c r="D725" t="s">
        <v>24</v>
      </c>
      <c r="E725">
        <v>7310.6440193539902</v>
      </c>
      <c r="F725">
        <v>64.180000000000007</v>
      </c>
      <c r="G725">
        <v>-52.465345349416403</v>
      </c>
      <c r="H725">
        <f>(Table2[[#This Row],[1Y Return vs Nifty]]-AVERAGE(Table2[1Y Return vs Nifty]))/_xlfn.STDEV.P(Table2[1Y Return vs Nifty])</f>
        <v>-1.3481661434223073</v>
      </c>
      <c r="I725">
        <v>-12.5103008056949</v>
      </c>
      <c r="J725">
        <f>(Table2[[#This Row],[1M Return vs Nifty]]-AVERAGE(Table2[1M Return vs Nifty]))/_xlfn.STDEV.P(Table2[1M Return vs Nifty])</f>
        <v>-1.2409032892372511</v>
      </c>
      <c r="K725">
        <v>-38.100470953455698</v>
      </c>
      <c r="L725">
        <f>(Table2[[#This Row],[6M Return vs Nifty]]-AVERAGE(Table2[6M Return vs Nifty]))/_xlfn.STDEV.P(Table2[6M Return vs Nifty])</f>
        <v>-1.4391702603413621</v>
      </c>
      <c r="M725">
        <v>-1.3249262714256</v>
      </c>
      <c r="N725">
        <f>(Table2[[#This Row],[1W Return vs Nifty]]-AVERAGE(Table2[1W Return vs Nifty]))/_xlfn.STDEV.P(Table2[1W Return vs Nifty])</f>
        <v>-0.65597287077563671</v>
      </c>
      <c r="O725">
        <v>65.03</v>
      </c>
      <c r="P725">
        <v>69.849349813905107</v>
      </c>
      <c r="Q725">
        <v>82.407759402105697</v>
      </c>
      <c r="R725">
        <v>51.087442222117801</v>
      </c>
      <c r="S725" s="1">
        <f>(Table2[[#This Row],[Close Price]]-Table2[[#This Row],[20D EMA]])/Table2[[#This Row],[20D EMA]]</f>
        <v>-1.3070890358296084E-2</v>
      </c>
      <c r="T725" s="1">
        <f>(Table2[[#This Row],[Close Price]]-Table2[[#This Row],[50D EMA]])/Table2[[#This Row],[50D EMA]]</f>
        <v>-8.1165391360256967E-2</v>
      </c>
      <c r="U725" s="1">
        <f>(Table2[[#This Row],[Close Price]]-Table2[[#This Row],[200D EMA]])/Table2[[#This Row],[200D EMA]]</f>
        <v>-0.22118984346078377</v>
      </c>
      <c r="V725">
        <v>0.94179273388069196</v>
      </c>
      <c r="W725">
        <v>62.53</v>
      </c>
      <c r="X725">
        <v>65.39</v>
      </c>
      <c r="Y725">
        <v>61.35</v>
      </c>
      <c r="Z725">
        <v>65.39</v>
      </c>
      <c r="AA725">
        <v>61.35</v>
      </c>
      <c r="AB725">
        <v>65.39</v>
      </c>
      <c r="AC725" s="1">
        <f>(Table2[[#This Row],[Close Price]]/Table2[[#This Row],[Day Low]])-1</f>
        <v>2.6387334079641889E-2</v>
      </c>
      <c r="AD725" s="1">
        <f>(Table2[[#This Row],[Day High]]/Table2[[#This Row],[Close Price]])-1</f>
        <v>1.8853225303832932E-2</v>
      </c>
      <c r="AE725" s="1">
        <f>(Table2[[#This Row],[Close Price]]/Table2[[#This Row],[Current Week Low]])-1</f>
        <v>4.6128769356153398E-2</v>
      </c>
      <c r="AF725" s="1">
        <f>(Table2[[#This Row],[Current Week High]]/Table2[[#This Row],[Close Price]])-1</f>
        <v>1.8853225303832932E-2</v>
      </c>
      <c r="AG725" s="1">
        <f>(Table2[[#This Row],[Close Price]]/Table2[[#This Row],[Current Month Low]])-1</f>
        <v>4.6128769356153398E-2</v>
      </c>
      <c r="AH725" s="1">
        <f>(Table2[[#This Row],[Current Month High]]/Table2[[#This Row],[Close Price]])-1</f>
        <v>1.8853225303832932E-2</v>
      </c>
      <c r="AI725">
        <v>81.520722966656194</v>
      </c>
      <c r="AJ725">
        <v>4.6128769356153398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-0.23</v>
      </c>
      <c r="AM725" t="s">
        <v>3218</v>
      </c>
      <c r="AN725">
        <v>2.2799999999999998</v>
      </c>
      <c r="AO725" t="s">
        <v>3217</v>
      </c>
      <c r="AP725">
        <v>-1.6375052779256001E-2</v>
      </c>
      <c r="AQ725">
        <f>(Table2[[#This Row],[Sharpe Ratio]]-AVERAGE(Table2[Sharpe Ratio]))/_xlfn.STDEV.P(Table2[Sharpe Ratio])</f>
        <v>-0.8841375453572129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718</v>
      </c>
      <c r="AT725">
        <f>_xlfn.RANK.AVG(Table2[[#This Row],[6M Return vs Nifty Z-Score]],Table2[6M Return vs Nifty Z-Score])</f>
        <v>722</v>
      </c>
      <c r="AU725">
        <f>_xlfn.RANK.AVG(Table2[[#This Row],[Sharpe Ratio Z-Score]],Table2[Sharpe Ratio Z-Score])</f>
        <v>599</v>
      </c>
      <c r="AV725">
        <f>(Table2[[#This Row],[Rank 1Y]]+Table2[[#This Row],[Rank 6M]]+Table2[[#This Row],[Rank Sharpe]])/3</f>
        <v>679.66666666666663</v>
      </c>
    </row>
    <row r="726" spans="1:48" x14ac:dyDescent="0.3">
      <c r="A726" t="s">
        <v>115</v>
      </c>
      <c r="B726" t="s">
        <v>116</v>
      </c>
      <c r="C726" t="s">
        <v>3180</v>
      </c>
      <c r="D726" t="s">
        <v>117</v>
      </c>
      <c r="E726">
        <v>236741.92546597999</v>
      </c>
      <c r="F726">
        <v>2469.4</v>
      </c>
      <c r="G726">
        <v>-43.368981359011798</v>
      </c>
      <c r="H726">
        <f>(Table2[[#This Row],[1Y Return vs Nifty]]-AVERAGE(Table2[1Y Return vs Nifty]))/_xlfn.STDEV.P(Table2[1Y Return vs Nifty])</f>
        <v>-1.1705867199260456</v>
      </c>
      <c r="I726">
        <v>-16.490423608653899</v>
      </c>
      <c r="J726">
        <f>(Table2[[#This Row],[1M Return vs Nifty]]-AVERAGE(Table2[1M Return vs Nifty]))/_xlfn.STDEV.P(Table2[1M Return vs Nifty])</f>
        <v>-1.6622712555105132</v>
      </c>
      <c r="K726">
        <v>-18.980819900832699</v>
      </c>
      <c r="L726">
        <f>(Table2[[#This Row],[6M Return vs Nifty]]-AVERAGE(Table2[6M Return vs Nifty]))/_xlfn.STDEV.P(Table2[6M Return vs Nifty])</f>
        <v>-0.84240785062946366</v>
      </c>
      <c r="M726">
        <v>-0.51559758460183303</v>
      </c>
      <c r="N726">
        <f>(Table2[[#This Row],[1W Return vs Nifty]]-AVERAGE(Table2[1W Return vs Nifty]))/_xlfn.STDEV.P(Table2[1W Return vs Nifty])</f>
        <v>-0.49633432650850001</v>
      </c>
      <c r="O726">
        <v>2584.65</v>
      </c>
      <c r="P726">
        <v>2788.3282933718601</v>
      </c>
      <c r="Q726">
        <v>2964.3369454318299</v>
      </c>
      <c r="R726">
        <v>32.160980019470898</v>
      </c>
      <c r="S726" s="1">
        <f>(Table2[[#This Row],[Close Price]]-Table2[[#This Row],[20D EMA]])/Table2[[#This Row],[20D EMA]]</f>
        <v>-4.4590176619658368E-2</v>
      </c>
      <c r="T726" s="1">
        <f>(Table2[[#This Row],[Close Price]]-Table2[[#This Row],[50D EMA]])/Table2[[#This Row],[50D EMA]]</f>
        <v>-0.11437975009255008</v>
      </c>
      <c r="U726" s="1">
        <f>(Table2[[#This Row],[Close Price]]-Table2[[#This Row],[200D EMA]])/Table2[[#This Row],[200D EMA]]</f>
        <v>-0.16696379478538997</v>
      </c>
      <c r="V726">
        <v>1.1271941983134799</v>
      </c>
      <c r="W726">
        <v>2463.5</v>
      </c>
      <c r="X726">
        <v>2494</v>
      </c>
      <c r="Y726">
        <v>2461.35</v>
      </c>
      <c r="Z726">
        <v>2494</v>
      </c>
      <c r="AA726">
        <v>2461.35</v>
      </c>
      <c r="AB726">
        <v>2494</v>
      </c>
      <c r="AC726" s="1">
        <f>(Table2[[#This Row],[Close Price]]/Table2[[#This Row],[Day Low]])-1</f>
        <v>2.3949665110616358E-3</v>
      </c>
      <c r="AD726" s="1">
        <f>(Table2[[#This Row],[Day High]]/Table2[[#This Row],[Close Price]])-1</f>
        <v>9.9619340730541239E-3</v>
      </c>
      <c r="AE726" s="1">
        <f>(Table2[[#This Row],[Close Price]]/Table2[[#This Row],[Current Week Low]])-1</f>
        <v>3.270562902472296E-3</v>
      </c>
      <c r="AF726" s="1">
        <f>(Table2[[#This Row],[Current Week High]]/Table2[[#This Row],[Close Price]])-1</f>
        <v>9.9619340730541239E-3</v>
      </c>
      <c r="AG726" s="1">
        <f>(Table2[[#This Row],[Close Price]]/Table2[[#This Row],[Current Month Low]])-1</f>
        <v>3.270562902472296E-3</v>
      </c>
      <c r="AH726" s="1">
        <f>(Table2[[#This Row],[Current Month High]]/Table2[[#This Row],[Close Price]])-1</f>
        <v>9.9619340730541239E-3</v>
      </c>
      <c r="AI726">
        <v>38.614643233174</v>
      </c>
      <c r="AJ726">
        <v>1.91708454569843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-0.22</v>
      </c>
      <c r="AM726" t="s">
        <v>3218</v>
      </c>
      <c r="AN726">
        <v>-0.04</v>
      </c>
      <c r="AO726" t="s">
        <v>3218</v>
      </c>
      <c r="AP726">
        <v>-0.120257709025089</v>
      </c>
      <c r="AQ726">
        <f>(Table2[[#This Row],[Sharpe Ratio]]-AVERAGE(Table2[Sharpe Ratio]))/_xlfn.STDEV.P(Table2[Sharpe Ratio])</f>
        <v>-2.0932712231328496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697</v>
      </c>
      <c r="AT726">
        <f>_xlfn.RANK.AVG(Table2[[#This Row],[6M Return vs Nifty Z-Score]],Table2[6M Return vs Nifty Z-Score])</f>
        <v>621</v>
      </c>
      <c r="AU726">
        <f>_xlfn.RANK.AVG(Table2[[#This Row],[Sharpe Ratio Z-Score]],Table2[Sharpe Ratio Z-Score])</f>
        <v>727</v>
      </c>
      <c r="AV726">
        <f>(Table2[[#This Row],[Rank 1Y]]+Table2[[#This Row],[Rank 6M]]+Table2[[#This Row],[Rank Sharpe]])/3</f>
        <v>681.66666666666663</v>
      </c>
    </row>
    <row r="727" spans="1:48" x14ac:dyDescent="0.3">
      <c r="A727" t="s">
        <v>1223</v>
      </c>
      <c r="B727" t="s">
        <v>1224</v>
      </c>
      <c r="C727" t="s">
        <v>3171</v>
      </c>
      <c r="D727" t="s">
        <v>24</v>
      </c>
      <c r="E727">
        <v>9888.8124222740007</v>
      </c>
      <c r="F727">
        <v>162.71</v>
      </c>
      <c r="G727">
        <v>-53.558639123191</v>
      </c>
      <c r="H727">
        <f>(Table2[[#This Row],[1Y Return vs Nifty]]-AVERAGE(Table2[1Y Return vs Nifty]))/_xlfn.STDEV.P(Table2[1Y Return vs Nifty])</f>
        <v>-1.3695094491941238</v>
      </c>
      <c r="I727">
        <v>-11.130243449296399</v>
      </c>
      <c r="J727">
        <f>(Table2[[#This Row],[1M Return vs Nifty]]-AVERAGE(Table2[1M Return vs Nifty]))/_xlfn.STDEV.P(Table2[1M Return vs Nifty])</f>
        <v>-1.0947992642122522</v>
      </c>
      <c r="K727">
        <v>-42.847851867168899</v>
      </c>
      <c r="L727">
        <f>(Table2[[#This Row],[6M Return vs Nifty]]-AVERAGE(Table2[6M Return vs Nifty]))/_xlfn.STDEV.P(Table2[6M Return vs Nifty])</f>
        <v>-1.5873454789209451</v>
      </c>
      <c r="M727">
        <v>-3.4580342646324298</v>
      </c>
      <c r="N727">
        <f>(Table2[[#This Row],[1W Return vs Nifty]]-AVERAGE(Table2[1W Return vs Nifty]))/_xlfn.STDEV.P(Table2[1W Return vs Nifty])</f>
        <v>-1.0767243656182779</v>
      </c>
      <c r="O727">
        <v>162.22999999999999</v>
      </c>
      <c r="P727">
        <v>177.52079428729601</v>
      </c>
      <c r="Q727">
        <v>213.24312785552601</v>
      </c>
      <c r="R727">
        <v>59.271836689359901</v>
      </c>
      <c r="S727" s="1">
        <f>(Table2[[#This Row],[Close Price]]-Table2[[#This Row],[20D EMA]])/Table2[[#This Row],[20D EMA]]</f>
        <v>2.9587622511250584E-3</v>
      </c>
      <c r="T727" s="1">
        <f>(Table2[[#This Row],[Close Price]]-Table2[[#This Row],[50D EMA]])/Table2[[#This Row],[50D EMA]]</f>
        <v>-8.3431320520831603E-2</v>
      </c>
      <c r="U727" s="1">
        <f>(Table2[[#This Row],[Close Price]]-Table2[[#This Row],[200D EMA]])/Table2[[#This Row],[200D EMA]]</f>
        <v>-0.23697423857786692</v>
      </c>
      <c r="V727">
        <v>1.0936743578264401</v>
      </c>
      <c r="W727">
        <v>156</v>
      </c>
      <c r="X727">
        <v>164.26</v>
      </c>
      <c r="Y727">
        <v>147.5</v>
      </c>
      <c r="Z727">
        <v>164.26</v>
      </c>
      <c r="AA727">
        <v>147.5</v>
      </c>
      <c r="AB727">
        <v>164.26</v>
      </c>
      <c r="AC727" s="1">
        <f>(Table2[[#This Row],[Close Price]]/Table2[[#This Row],[Day Low]])-1</f>
        <v>4.3012820512820626E-2</v>
      </c>
      <c r="AD727" s="1">
        <f>(Table2[[#This Row],[Day High]]/Table2[[#This Row],[Close Price]])-1</f>
        <v>9.5261508204780299E-3</v>
      </c>
      <c r="AE727" s="1">
        <f>(Table2[[#This Row],[Close Price]]/Table2[[#This Row],[Current Week Low]])-1</f>
        <v>0.10311864406779669</v>
      </c>
      <c r="AF727" s="1">
        <f>(Table2[[#This Row],[Current Week High]]/Table2[[#This Row],[Close Price]])-1</f>
        <v>9.5261508204780299E-3</v>
      </c>
      <c r="AG727" s="1">
        <f>(Table2[[#This Row],[Close Price]]/Table2[[#This Row],[Current Month Low]])-1</f>
        <v>0.10311864406779669</v>
      </c>
      <c r="AH727" s="1">
        <f>(Table2[[#This Row],[Current Month High]]/Table2[[#This Row],[Close Price]])-1</f>
        <v>9.5261508204780299E-3</v>
      </c>
      <c r="AI727">
        <v>84.807325917276103</v>
      </c>
      <c r="AJ727">
        <v>10.3118644067796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-0.25</v>
      </c>
      <c r="AM727" t="s">
        <v>3218</v>
      </c>
      <c r="AN727">
        <v>6.96</v>
      </c>
      <c r="AO727" t="s">
        <v>3217</v>
      </c>
      <c r="AP727">
        <v>-1.6174216816700001E-2</v>
      </c>
      <c r="AQ727">
        <f>(Table2[[#This Row],[Sharpe Ratio]]-AVERAGE(Table2[Sharpe Ratio]))/_xlfn.STDEV.P(Table2[Sharpe Ratio])</f>
        <v>-0.88179993160328385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721</v>
      </c>
      <c r="AT727">
        <f>_xlfn.RANK.AVG(Table2[[#This Row],[6M Return vs Nifty Z-Score]],Table2[6M Return vs Nifty Z-Score])</f>
        <v>730</v>
      </c>
      <c r="AU727">
        <f>_xlfn.RANK.AVG(Table2[[#This Row],[Sharpe Ratio Z-Score]],Table2[Sharpe Ratio Z-Score])</f>
        <v>598</v>
      </c>
      <c r="AV727">
        <f>(Table2[[#This Row],[Rank 1Y]]+Table2[[#This Row],[Rank 6M]]+Table2[[#This Row],[Rank Sharpe]])/3</f>
        <v>683</v>
      </c>
    </row>
    <row r="728" spans="1:48" x14ac:dyDescent="0.3">
      <c r="A728" t="s">
        <v>335</v>
      </c>
      <c r="B728" t="s">
        <v>336</v>
      </c>
      <c r="C728" t="s">
        <v>3171</v>
      </c>
      <c r="D728" t="s">
        <v>24</v>
      </c>
      <c r="E728">
        <v>77775.845060955005</v>
      </c>
      <c r="F728">
        <v>998.35</v>
      </c>
      <c r="G728">
        <v>-54.756466431004597</v>
      </c>
      <c r="H728">
        <f>(Table2[[#This Row],[1Y Return vs Nifty]]-AVERAGE(Table2[1Y Return vs Nifty]))/_xlfn.STDEV.P(Table2[1Y Return vs Nifty])</f>
        <v>-1.3928934609810308</v>
      </c>
      <c r="I728">
        <v>-7.6908276863227103</v>
      </c>
      <c r="J728">
        <f>(Table2[[#This Row],[1M Return vs Nifty]]-AVERAGE(Table2[1M Return vs Nifty]))/_xlfn.STDEV.P(Table2[1M Return vs Nifty])</f>
        <v>-0.73067491505021609</v>
      </c>
      <c r="K728">
        <v>-39.864760645917499</v>
      </c>
      <c r="L728">
        <f>(Table2[[#This Row],[6M Return vs Nifty]]-AVERAGE(Table2[6M Return vs Nifty]))/_xlfn.STDEV.P(Table2[6M Return vs Nifty])</f>
        <v>-1.4942372574013807</v>
      </c>
      <c r="M728">
        <v>-2.15875290210366</v>
      </c>
      <c r="N728">
        <f>(Table2[[#This Row],[1W Return vs Nifty]]-AVERAGE(Table2[1W Return vs Nifty]))/_xlfn.STDEV.P(Table2[1W Return vs Nifty])</f>
        <v>-0.82044358787700911</v>
      </c>
      <c r="O728">
        <v>1038.01</v>
      </c>
      <c r="P728">
        <v>1151.6368311496799</v>
      </c>
      <c r="Q728">
        <v>1335.8516345355999</v>
      </c>
      <c r="R728">
        <v>36.088362360302398</v>
      </c>
      <c r="S728" s="1">
        <f>(Table2[[#This Row],[Close Price]]-Table2[[#This Row],[20D EMA]])/Table2[[#This Row],[20D EMA]]</f>
        <v>-3.8207724395718699E-2</v>
      </c>
      <c r="T728" s="1">
        <f>(Table2[[#This Row],[Close Price]]-Table2[[#This Row],[50D EMA]])/Table2[[#This Row],[50D EMA]]</f>
        <v>-0.13310344633268936</v>
      </c>
      <c r="U728" s="1">
        <f>(Table2[[#This Row],[Close Price]]-Table2[[#This Row],[200D EMA]])/Table2[[#This Row],[200D EMA]]</f>
        <v>-0.25264904111370884</v>
      </c>
      <c r="V728">
        <v>1.04110784607206</v>
      </c>
      <c r="W728">
        <v>991.4</v>
      </c>
      <c r="X728">
        <v>1011.5</v>
      </c>
      <c r="Y728">
        <v>979</v>
      </c>
      <c r="Z728">
        <v>1011.5</v>
      </c>
      <c r="AA728">
        <v>979</v>
      </c>
      <c r="AB728">
        <v>1011.5</v>
      </c>
      <c r="AC728" s="1">
        <f>(Table2[[#This Row],[Close Price]]/Table2[[#This Row],[Day Low]])-1</f>
        <v>7.0102884809359889E-3</v>
      </c>
      <c r="AD728" s="1">
        <f>(Table2[[#This Row],[Day High]]/Table2[[#This Row],[Close Price]])-1</f>
        <v>1.3171733360044069E-2</v>
      </c>
      <c r="AE728" s="1">
        <f>(Table2[[#This Row],[Close Price]]/Table2[[#This Row],[Current Week Low]])-1</f>
        <v>1.9765066394279884E-2</v>
      </c>
      <c r="AF728" s="1">
        <f>(Table2[[#This Row],[Current Week High]]/Table2[[#This Row],[Close Price]])-1</f>
        <v>1.3171733360044069E-2</v>
      </c>
      <c r="AG728" s="1">
        <f>(Table2[[#This Row],[Close Price]]/Table2[[#This Row],[Current Month Low]])-1</f>
        <v>1.9765066394279884E-2</v>
      </c>
      <c r="AH728" s="1">
        <f>(Table2[[#This Row],[Current Month High]]/Table2[[#This Row],[Close Price]])-1</f>
        <v>1.3171733360044069E-2</v>
      </c>
      <c r="AI728">
        <v>69.730054590073607</v>
      </c>
      <c r="AJ728">
        <v>3.30608443708608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-0.32</v>
      </c>
      <c r="AM728" t="s">
        <v>3218</v>
      </c>
      <c r="AN728">
        <v>-3.7</v>
      </c>
      <c r="AO728" t="s">
        <v>3218</v>
      </c>
      <c r="AP728">
        <v>-2.651219205551E-2</v>
      </c>
      <c r="AQ728">
        <f>(Table2[[#This Row],[Sharpe Ratio]]-AVERAGE(Table2[Sharpe Ratio]))/_xlfn.STDEV.P(Table2[Sharpe Ratio])</f>
        <v>-1.0021279485503591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722</v>
      </c>
      <c r="AT728">
        <f>_xlfn.RANK.AVG(Table2[[#This Row],[6M Return vs Nifty Z-Score]],Table2[6M Return vs Nifty Z-Score])</f>
        <v>727</v>
      </c>
      <c r="AU728">
        <f>_xlfn.RANK.AVG(Table2[[#This Row],[Sharpe Ratio Z-Score]],Table2[Sharpe Ratio Z-Score])</f>
        <v>622</v>
      </c>
      <c r="AV728">
        <f>(Table2[[#This Row],[Rank 1Y]]+Table2[[#This Row],[Rank 6M]]+Table2[[#This Row],[Rank Sharpe]])/3</f>
        <v>690.33333333333337</v>
      </c>
    </row>
    <row r="729" spans="1:48" x14ac:dyDescent="0.3">
      <c r="A729" t="s">
        <v>2168</v>
      </c>
      <c r="B729" t="s">
        <v>2169</v>
      </c>
      <c r="C729" t="s">
        <v>3171</v>
      </c>
      <c r="D729" t="s">
        <v>54</v>
      </c>
      <c r="E729">
        <v>2853.63186288</v>
      </c>
      <c r="F729">
        <v>394.5</v>
      </c>
      <c r="G729">
        <v>-83.249416805546304</v>
      </c>
      <c r="H729">
        <f>(Table2[[#This Row],[1Y Return vs Nifty]]-AVERAGE(Table2[1Y Return vs Nifty]))/_xlfn.STDEV.P(Table2[1Y Return vs Nifty])</f>
        <v>-1.9491334824397208</v>
      </c>
      <c r="I729">
        <v>-6.0243774936046801</v>
      </c>
      <c r="J729">
        <f>(Table2[[#This Row],[1M Return vs Nifty]]-AVERAGE(Table2[1M Return vs Nifty]))/_xlfn.STDEV.P(Table2[1M Return vs Nifty])</f>
        <v>-0.55425102981751817</v>
      </c>
      <c r="K729">
        <v>-54.678395493381302</v>
      </c>
      <c r="L729">
        <f>(Table2[[#This Row],[6M Return vs Nifty]]-AVERAGE(Table2[6M Return vs Nifty]))/_xlfn.STDEV.P(Table2[6M Return vs Nifty])</f>
        <v>-1.9566003206096849</v>
      </c>
      <c r="M729">
        <v>6.2029731481091996</v>
      </c>
      <c r="N729">
        <f>(Table2[[#This Row],[1W Return vs Nifty]]-AVERAGE(Table2[1W Return vs Nifty]))/_xlfn.STDEV.P(Table2[1W Return vs Nifty])</f>
        <v>0.82889097291218938</v>
      </c>
      <c r="O729">
        <v>396.23</v>
      </c>
      <c r="P729">
        <v>456.012691883988</v>
      </c>
      <c r="Q729">
        <v>641.19549004729197</v>
      </c>
      <c r="R729">
        <v>61.110108591767997</v>
      </c>
      <c r="S729" s="1">
        <f>(Table2[[#This Row],[Close Price]]-Table2[[#This Row],[20D EMA]])/Table2[[#This Row],[20D EMA]]</f>
        <v>-4.3661509729198142E-3</v>
      </c>
      <c r="T729" s="1">
        <f>(Table2[[#This Row],[Close Price]]-Table2[[#This Row],[50D EMA]])/Table2[[#This Row],[50D EMA]]</f>
        <v>-0.13489249965796379</v>
      </c>
      <c r="U729" s="1">
        <f>(Table2[[#This Row],[Close Price]]-Table2[[#This Row],[200D EMA]])/Table2[[#This Row],[200D EMA]]</f>
        <v>-0.38474302124161341</v>
      </c>
      <c r="V729">
        <v>0.94736005860787698</v>
      </c>
      <c r="W729">
        <v>395</v>
      </c>
      <c r="X729">
        <v>407.65</v>
      </c>
      <c r="Y729">
        <v>391.05</v>
      </c>
      <c r="Z729">
        <v>407.65</v>
      </c>
      <c r="AA729">
        <v>391.05</v>
      </c>
      <c r="AB729">
        <v>407.65</v>
      </c>
      <c r="AC729" s="1">
        <f>(Table2[[#This Row],[Close Price]]/Table2[[#This Row],[Day Low]])-1</f>
        <v>-1.2658227848101333E-3</v>
      </c>
      <c r="AD729" s="1">
        <f>(Table2[[#This Row],[Day High]]/Table2[[#This Row],[Close Price]])-1</f>
        <v>3.3333333333333215E-2</v>
      </c>
      <c r="AE729" s="1">
        <f>(Table2[[#This Row],[Close Price]]/Table2[[#This Row],[Current Week Low]])-1</f>
        <v>8.8224012274644714E-3</v>
      </c>
      <c r="AF729" s="1">
        <f>(Table2[[#This Row],[Current Week High]]/Table2[[#This Row],[Close Price]])-1</f>
        <v>3.3333333333333215E-2</v>
      </c>
      <c r="AG729" s="1">
        <f>(Table2[[#This Row],[Close Price]]/Table2[[#This Row],[Current Month Low]])-1</f>
        <v>8.8224012274644714E-3</v>
      </c>
      <c r="AH729" s="1">
        <f>(Table2[[#This Row],[Current Month High]]/Table2[[#This Row],[Close Price]])-1</f>
        <v>3.3333333333333215E-2</v>
      </c>
      <c r="AI729">
        <v>215.13307984790799</v>
      </c>
      <c r="AJ729">
        <v>8.9327626674030096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-0.35</v>
      </c>
      <c r="AM729" t="s">
        <v>3218</v>
      </c>
      <c r="AN729">
        <v>8.41</v>
      </c>
      <c r="AO729" t="s">
        <v>3217</v>
      </c>
      <c r="AP729">
        <v>-1.9179505834899999E-2</v>
      </c>
      <c r="AQ729">
        <f>(Table2[[#This Row],[Sharpe Ratio]]-AVERAGE(Table2[Sharpe Ratio]))/_xlfn.STDEV.P(Table2[Sharpe Ratio])</f>
        <v>-0.91677974724022426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736</v>
      </c>
      <c r="AT729">
        <f>_xlfn.RANK.AVG(Table2[[#This Row],[6M Return vs Nifty Z-Score]],Table2[6M Return vs Nifty Z-Score])</f>
        <v>736</v>
      </c>
      <c r="AU729">
        <f>_xlfn.RANK.AVG(Table2[[#This Row],[Sharpe Ratio Z-Score]],Table2[Sharpe Ratio Z-Score])</f>
        <v>607</v>
      </c>
      <c r="AV729">
        <f>(Table2[[#This Row],[Rank 1Y]]+Table2[[#This Row],[Rank 6M]]+Table2[[#This Row],[Rank Sharpe]])/3</f>
        <v>693</v>
      </c>
    </row>
    <row r="730" spans="1:48" x14ac:dyDescent="0.3">
      <c r="A730" t="s">
        <v>2453</v>
      </c>
      <c r="B730" t="s">
        <v>2454</v>
      </c>
      <c r="C730" t="s">
        <v>3189</v>
      </c>
      <c r="D730" t="s">
        <v>2087</v>
      </c>
      <c r="E730">
        <v>2093.5082470980001</v>
      </c>
      <c r="F730">
        <v>11.37</v>
      </c>
      <c r="G730">
        <v>-59.867244569156497</v>
      </c>
      <c r="H730">
        <f>(Table2[[#This Row],[1Y Return vs Nifty]]-AVERAGE(Table2[1Y Return vs Nifty]))/_xlfn.STDEV.P(Table2[1Y Return vs Nifty])</f>
        <v>-1.4926661873525426</v>
      </c>
      <c r="I730">
        <v>-14.4112361536904</v>
      </c>
      <c r="J730">
        <f>(Table2[[#This Row],[1M Return vs Nifty]]-AVERAGE(Table2[1M Return vs Nifty]))/_xlfn.STDEV.P(Table2[1M Return vs Nifty])</f>
        <v>-1.4421516680577051</v>
      </c>
      <c r="K730">
        <v>-29.8311783350544</v>
      </c>
      <c r="L730">
        <f>(Table2[[#This Row],[6M Return vs Nifty]]-AVERAGE(Table2[6M Return vs Nifty]))/_xlfn.STDEV.P(Table2[6M Return vs Nifty])</f>
        <v>-1.181069159228799</v>
      </c>
      <c r="M730">
        <v>5.9486432316932101</v>
      </c>
      <c r="N730">
        <f>(Table2[[#This Row],[1W Return vs Nifty]]-AVERAGE(Table2[1W Return vs Nifty]))/_xlfn.STDEV.P(Table2[1W Return vs Nifty])</f>
        <v>0.7787248805924295</v>
      </c>
      <c r="O730">
        <v>11.44</v>
      </c>
      <c r="P730">
        <v>12.464169875804499</v>
      </c>
      <c r="Q730">
        <v>14.9842962805272</v>
      </c>
      <c r="R730">
        <v>56.532141689141298</v>
      </c>
      <c r="S730" s="1">
        <f>(Table2[[#This Row],[Close Price]]-Table2[[#This Row],[20D EMA]])/Table2[[#This Row],[20D EMA]]</f>
        <v>-6.1188811188811441E-3</v>
      </c>
      <c r="T730" s="1">
        <f>(Table2[[#This Row],[Close Price]]-Table2[[#This Row],[50D EMA]])/Table2[[#This Row],[50D EMA]]</f>
        <v>-8.7785218486832989E-2</v>
      </c>
      <c r="U730" s="1">
        <f>(Table2[[#This Row],[Close Price]]-Table2[[#This Row],[200D EMA]])/Table2[[#This Row],[200D EMA]]</f>
        <v>-0.24120560704770297</v>
      </c>
      <c r="V730">
        <v>1.1033663274768599</v>
      </c>
      <c r="W730">
        <v>11.24</v>
      </c>
      <c r="X730">
        <v>11.75</v>
      </c>
      <c r="Y730">
        <v>10.49</v>
      </c>
      <c r="Z730">
        <v>11.75</v>
      </c>
      <c r="AA730">
        <v>10.49</v>
      </c>
      <c r="AB730">
        <v>11.75</v>
      </c>
      <c r="AC730" s="1">
        <f>(Table2[[#This Row],[Close Price]]/Table2[[#This Row],[Day Low]])-1</f>
        <v>1.1565836298932375E-2</v>
      </c>
      <c r="AD730" s="1">
        <f>(Table2[[#This Row],[Day High]]/Table2[[#This Row],[Close Price]])-1</f>
        <v>3.3421284080914715E-2</v>
      </c>
      <c r="AE730" s="1">
        <f>(Table2[[#This Row],[Close Price]]/Table2[[#This Row],[Current Week Low]])-1</f>
        <v>8.3889418493803491E-2</v>
      </c>
      <c r="AF730" s="1">
        <f>(Table2[[#This Row],[Current Week High]]/Table2[[#This Row],[Close Price]])-1</f>
        <v>3.3421284080914715E-2</v>
      </c>
      <c r="AG730" s="1">
        <f>(Table2[[#This Row],[Close Price]]/Table2[[#This Row],[Current Month Low]])-1</f>
        <v>8.3889418493803491E-2</v>
      </c>
      <c r="AH730" s="1">
        <f>(Table2[[#This Row],[Current Month High]]/Table2[[#This Row],[Close Price]])-1</f>
        <v>3.3421284080914715E-2</v>
      </c>
      <c r="AI730">
        <v>129.11169744942799</v>
      </c>
      <c r="AJ730">
        <v>10.9268292682926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-0.18</v>
      </c>
      <c r="AM730" t="s">
        <v>3218</v>
      </c>
      <c r="AN730">
        <v>-3.32</v>
      </c>
      <c r="AO730" t="s">
        <v>3218</v>
      </c>
      <c r="AP730">
        <v>-4.8444823273342E-2</v>
      </c>
      <c r="AQ730">
        <f>(Table2[[#This Row],[Sharpe Ratio]]-AVERAGE(Table2[Sharpe Ratio]))/_xlfn.STDEV.P(Table2[Sharpe Ratio])</f>
        <v>-1.2574110150995716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727</v>
      </c>
      <c r="AT730">
        <f>_xlfn.RANK.AVG(Table2[[#This Row],[6M Return vs Nifty Z-Score]],Table2[6M Return vs Nifty Z-Score])</f>
        <v>704</v>
      </c>
      <c r="AU730">
        <f>_xlfn.RANK.AVG(Table2[[#This Row],[Sharpe Ratio Z-Score]],Table2[Sharpe Ratio Z-Score])</f>
        <v>664</v>
      </c>
      <c r="AV730">
        <f>(Table2[[#This Row],[Rank 1Y]]+Table2[[#This Row],[Rank 6M]]+Table2[[#This Row],[Rank Sharpe]])/3</f>
        <v>698.33333333333337</v>
      </c>
    </row>
    <row r="731" spans="1:48" x14ac:dyDescent="0.3">
      <c r="A731" t="s">
        <v>1255</v>
      </c>
      <c r="B731" t="s">
        <v>1256</v>
      </c>
      <c r="C731" t="s">
        <v>3170</v>
      </c>
      <c r="D731" t="s">
        <v>243</v>
      </c>
      <c r="E731">
        <v>9594.1791759299995</v>
      </c>
      <c r="F731">
        <v>707.65</v>
      </c>
      <c r="G731">
        <v>-43.721631744468198</v>
      </c>
      <c r="H731">
        <f>(Table2[[#This Row],[1Y Return vs Nifty]]-AVERAGE(Table2[1Y Return vs Nifty]))/_xlfn.STDEV.P(Table2[1Y Return vs Nifty])</f>
        <v>-1.177471168724614</v>
      </c>
      <c r="I731">
        <v>-8.732063951412</v>
      </c>
      <c r="J731">
        <f>(Table2[[#This Row],[1M Return vs Nifty]]-AVERAGE(Table2[1M Return vs Nifty]))/_xlfn.STDEV.P(Table2[1M Return vs Nifty])</f>
        <v>-0.84090860108233045</v>
      </c>
      <c r="K731">
        <v>-28.164701939541601</v>
      </c>
      <c r="L731">
        <f>(Table2[[#This Row],[6M Return vs Nifty]]-AVERAGE(Table2[6M Return vs Nifty]))/_xlfn.STDEV.P(Table2[6M Return vs Nifty])</f>
        <v>-1.1290551100823434</v>
      </c>
      <c r="M731">
        <v>1.4426753797562999</v>
      </c>
      <c r="N731">
        <f>(Table2[[#This Row],[1W Return vs Nifty]]-AVERAGE(Table2[1W Return vs Nifty]))/_xlfn.STDEV.P(Table2[1W Return vs Nifty])</f>
        <v>-0.11006870859905378</v>
      </c>
      <c r="O731">
        <v>722.18</v>
      </c>
      <c r="P731">
        <v>780.27769211347902</v>
      </c>
      <c r="Q731">
        <v>881.801139085763</v>
      </c>
      <c r="R731">
        <v>50.442215966522099</v>
      </c>
      <c r="S731" s="1">
        <f>(Table2[[#This Row],[Close Price]]-Table2[[#This Row],[20D EMA]])/Table2[[#This Row],[20D EMA]]</f>
        <v>-2.011963776343844E-2</v>
      </c>
      <c r="T731" s="1">
        <f>(Table2[[#This Row],[Close Price]]-Table2[[#This Row],[50D EMA]])/Table2[[#This Row],[50D EMA]]</f>
        <v>-9.3079288114412087E-2</v>
      </c>
      <c r="U731" s="1">
        <f>(Table2[[#This Row],[Close Price]]-Table2[[#This Row],[200D EMA]])/Table2[[#This Row],[200D EMA]]</f>
        <v>-0.19749479941284728</v>
      </c>
      <c r="V731">
        <v>0.983395392921395</v>
      </c>
      <c r="W731">
        <v>711.05</v>
      </c>
      <c r="X731">
        <v>724.05</v>
      </c>
      <c r="Y731">
        <v>693.5</v>
      </c>
      <c r="Z731">
        <v>724.05</v>
      </c>
      <c r="AA731">
        <v>693.5</v>
      </c>
      <c r="AB731">
        <v>724.05</v>
      </c>
      <c r="AC731" s="1">
        <f>(Table2[[#This Row],[Close Price]]/Table2[[#This Row],[Day Low]])-1</f>
        <v>-4.7816609239855756E-3</v>
      </c>
      <c r="AD731" s="1">
        <f>(Table2[[#This Row],[Day High]]/Table2[[#This Row],[Close Price]])-1</f>
        <v>2.3175298523281151E-2</v>
      </c>
      <c r="AE731" s="1">
        <f>(Table2[[#This Row],[Close Price]]/Table2[[#This Row],[Current Week Low]])-1</f>
        <v>2.0403749098774293E-2</v>
      </c>
      <c r="AF731" s="1">
        <f>(Table2[[#This Row],[Current Week High]]/Table2[[#This Row],[Close Price]])-1</f>
        <v>2.3175298523281151E-2</v>
      </c>
      <c r="AG731" s="1">
        <f>(Table2[[#This Row],[Close Price]]/Table2[[#This Row],[Current Month Low]])-1</f>
        <v>2.0403749098774293E-2</v>
      </c>
      <c r="AH731" s="1">
        <f>(Table2[[#This Row],[Current Month High]]/Table2[[#This Row],[Close Price]])-1</f>
        <v>2.3175298523281151E-2</v>
      </c>
      <c r="AI731">
        <v>76.358369250335599</v>
      </c>
      <c r="AJ731">
        <v>6.3255953722485199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-0.25</v>
      </c>
      <c r="AM731" t="s">
        <v>3218</v>
      </c>
      <c r="AN731">
        <v>-1.4</v>
      </c>
      <c r="AO731" t="s">
        <v>3218</v>
      </c>
      <c r="AP731">
        <v>-0.10015378443186999</v>
      </c>
      <c r="AQ731">
        <f>(Table2[[#This Row],[Sharpe Ratio]]-AVERAGE(Table2[Sharpe Ratio]))/_xlfn.STDEV.P(Table2[Sharpe Ratio])</f>
        <v>-1.8592732377174732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699</v>
      </c>
      <c r="AT731">
        <f>_xlfn.RANK.AVG(Table2[[#This Row],[6M Return vs Nifty Z-Score]],Table2[6M Return vs Nifty Z-Score])</f>
        <v>693</v>
      </c>
      <c r="AU731">
        <f>_xlfn.RANK.AVG(Table2[[#This Row],[Sharpe Ratio Z-Score]],Table2[Sharpe Ratio Z-Score])</f>
        <v>713</v>
      </c>
      <c r="AV731">
        <f>(Table2[[#This Row],[Rank 1Y]]+Table2[[#This Row],[Rank 6M]]+Table2[[#This Row],[Rank Sharpe]])/3</f>
        <v>701.66666666666663</v>
      </c>
    </row>
    <row r="732" spans="1:48" x14ac:dyDescent="0.3">
      <c r="A732" t="s">
        <v>1049</v>
      </c>
      <c r="B732" t="s">
        <v>1050</v>
      </c>
      <c r="C732" t="s">
        <v>3189</v>
      </c>
      <c r="D732" t="s">
        <v>629</v>
      </c>
      <c r="E732">
        <v>13271.496826139901</v>
      </c>
      <c r="F732">
        <v>130.51</v>
      </c>
      <c r="G732">
        <v>-69.668992828942194</v>
      </c>
      <c r="H732">
        <f>(Table2[[#This Row],[1Y Return vs Nifty]]-AVERAGE(Table2[1Y Return vs Nifty]))/_xlfn.STDEV.P(Table2[1Y Return vs Nifty])</f>
        <v>-1.6840161385049273</v>
      </c>
      <c r="I732">
        <v>5.5201469519059998</v>
      </c>
      <c r="J732">
        <f>(Table2[[#This Row],[1M Return vs Nifty]]-AVERAGE(Table2[1M Return vs Nifty]))/_xlfn.STDEV.P(Table2[1M Return vs Nifty])</f>
        <v>0.66794562792890044</v>
      </c>
      <c r="K732">
        <v>-21.6295114777203</v>
      </c>
      <c r="L732">
        <f>(Table2[[#This Row],[6M Return vs Nifty]]-AVERAGE(Table2[6M Return vs Nifty]))/_xlfn.STDEV.P(Table2[6M Return vs Nifty])</f>
        <v>-0.92507879287922856</v>
      </c>
      <c r="M732">
        <v>8.7898225983466993</v>
      </c>
      <c r="N732">
        <f>(Table2[[#This Row],[1W Return vs Nifty]]-AVERAGE(Table2[1W Return vs Nifty]))/_xlfn.STDEV.P(Table2[1W Return vs Nifty])</f>
        <v>1.3391421072131791</v>
      </c>
      <c r="O732">
        <v>124.09</v>
      </c>
      <c r="P732">
        <v>125.58076953723101</v>
      </c>
      <c r="Q732">
        <v>150.24070018739801</v>
      </c>
      <c r="R732">
        <v>82.971113776065195</v>
      </c>
      <c r="S732" s="1">
        <f>(Table2[[#This Row],[Close Price]]-Table2[[#This Row],[20D EMA]])/Table2[[#This Row],[20D EMA]]</f>
        <v>5.1736642759287514E-2</v>
      </c>
      <c r="T732" s="1">
        <f>(Table2[[#This Row],[Close Price]]-Table2[[#This Row],[50D EMA]])/Table2[[#This Row],[50D EMA]]</f>
        <v>3.9251475213389363E-2</v>
      </c>
      <c r="U732" s="1">
        <f>(Table2[[#This Row],[Close Price]]-Table2[[#This Row],[200D EMA]])/Table2[[#This Row],[200D EMA]]</f>
        <v>-0.13132726460132005</v>
      </c>
      <c r="V732">
        <v>1.0664207562419299</v>
      </c>
      <c r="W732">
        <v>130.63999999999999</v>
      </c>
      <c r="X732">
        <v>139</v>
      </c>
      <c r="Y732">
        <v>129.51</v>
      </c>
      <c r="Z732">
        <v>139</v>
      </c>
      <c r="AA732">
        <v>129.51</v>
      </c>
      <c r="AB732">
        <v>139</v>
      </c>
      <c r="AC732" s="1">
        <f>(Table2[[#This Row],[Close Price]]/Table2[[#This Row],[Day Low]])-1</f>
        <v>-9.951010410287342E-4</v>
      </c>
      <c r="AD732" s="1">
        <f>(Table2[[#This Row],[Day High]]/Table2[[#This Row],[Close Price]])-1</f>
        <v>6.5052486399509668E-2</v>
      </c>
      <c r="AE732" s="1">
        <f>(Table2[[#This Row],[Close Price]]/Table2[[#This Row],[Current Week Low]])-1</f>
        <v>7.7214114740173923E-3</v>
      </c>
      <c r="AF732" s="1">
        <f>(Table2[[#This Row],[Current Week High]]/Table2[[#This Row],[Close Price]])-1</f>
        <v>6.5052486399509668E-2</v>
      </c>
      <c r="AG732" s="1">
        <f>(Table2[[#This Row],[Close Price]]/Table2[[#This Row],[Current Month Low]])-1</f>
        <v>7.7214114740173923E-3</v>
      </c>
      <c r="AH732" s="1">
        <f>(Table2[[#This Row],[Current Month High]]/Table2[[#This Row],[Close Price]])-1</f>
        <v>6.5052486399509668E-2</v>
      </c>
      <c r="AI732">
        <v>129.63757566469999</v>
      </c>
      <c r="AJ732">
        <v>14.1220706540748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0.03</v>
      </c>
      <c r="AM732" t="s">
        <v>3217</v>
      </c>
      <c r="AN732">
        <v>20.25</v>
      </c>
      <c r="AO732" t="s">
        <v>3217</v>
      </c>
      <c r="AP732">
        <v>-0.121881507835063</v>
      </c>
      <c r="AQ732">
        <f>(Table2[[#This Row],[Sharpe Ratio]]-AVERAGE(Table2[Sharpe Ratio]))/_xlfn.STDEV.P(Table2[Sharpe Ratio])</f>
        <v>-2.1121712965235924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735</v>
      </c>
      <c r="AT732">
        <f>_xlfn.RANK.AVG(Table2[[#This Row],[6M Return vs Nifty Z-Score]],Table2[6M Return vs Nifty Z-Score])</f>
        <v>656</v>
      </c>
      <c r="AU732">
        <f>_xlfn.RANK.AVG(Table2[[#This Row],[Sharpe Ratio Z-Score]],Table2[Sharpe Ratio Z-Score])</f>
        <v>728</v>
      </c>
      <c r="AV732">
        <f>(Table2[[#This Row],[Rank 1Y]]+Table2[[#This Row],[Rank 6M]]+Table2[[#This Row],[Rank Sharpe]])/3</f>
        <v>706.33333333333337</v>
      </c>
    </row>
    <row r="733" spans="1:48" x14ac:dyDescent="0.3">
      <c r="A733" t="s">
        <v>1509</v>
      </c>
      <c r="B733" t="s">
        <v>1510</v>
      </c>
      <c r="C733" t="s">
        <v>3180</v>
      </c>
      <c r="D733" t="s">
        <v>83</v>
      </c>
      <c r="E733">
        <v>6958.391453753</v>
      </c>
      <c r="F733">
        <v>235.67</v>
      </c>
      <c r="G733">
        <v>-55.323480376310997</v>
      </c>
      <c r="H733">
        <f>(Table2[[#This Row],[1Y Return vs Nifty]]-AVERAGE(Table2[1Y Return vs Nifty]))/_xlfn.STDEV.P(Table2[1Y Return vs Nifty])</f>
        <v>-1.4039627200419111</v>
      </c>
      <c r="I733">
        <v>-11.253694040367201</v>
      </c>
      <c r="J733">
        <f>(Table2[[#This Row],[1M Return vs Nifty]]-AVERAGE(Table2[1M Return vs Nifty]))/_xlfn.STDEV.P(Table2[1M Return vs Nifty])</f>
        <v>-1.1078687414796526</v>
      </c>
      <c r="K733">
        <v>-23.3986557729088</v>
      </c>
      <c r="L733">
        <f>(Table2[[#This Row],[6M Return vs Nifty]]-AVERAGE(Table2[6M Return vs Nifty]))/_xlfn.STDEV.P(Table2[6M Return vs Nifty])</f>
        <v>-0.98029731176427426</v>
      </c>
      <c r="M733">
        <v>-1.7758165553371601</v>
      </c>
      <c r="N733">
        <f>(Table2[[#This Row],[1W Return vs Nifty]]-AVERAGE(Table2[1W Return vs Nifty]))/_xlfn.STDEV.P(Table2[1W Return vs Nifty])</f>
        <v>-0.74491012175869886</v>
      </c>
      <c r="O733">
        <v>242.05</v>
      </c>
      <c r="P733">
        <v>257.09926765223702</v>
      </c>
      <c r="Q733">
        <v>304.58659138641599</v>
      </c>
      <c r="R733">
        <v>42.581468062927698</v>
      </c>
      <c r="S733" s="1">
        <f>(Table2[[#This Row],[Close Price]]-Table2[[#This Row],[20D EMA]])/Table2[[#This Row],[20D EMA]]</f>
        <v>-2.6358190456517345E-2</v>
      </c>
      <c r="T733" s="1">
        <f>(Table2[[#This Row],[Close Price]]-Table2[[#This Row],[50D EMA]])/Table2[[#This Row],[50D EMA]]</f>
        <v>-8.3350169947676134E-2</v>
      </c>
      <c r="U733" s="1">
        <f>(Table2[[#This Row],[Close Price]]-Table2[[#This Row],[200D EMA]])/Table2[[#This Row],[200D EMA]]</f>
        <v>-0.22626272244198847</v>
      </c>
      <c r="V733">
        <v>0.99984349173527498</v>
      </c>
      <c r="W733">
        <v>232.82</v>
      </c>
      <c r="X733">
        <v>240.74</v>
      </c>
      <c r="Y733">
        <v>232.82</v>
      </c>
      <c r="Z733">
        <v>240.74</v>
      </c>
      <c r="AA733">
        <v>232.82</v>
      </c>
      <c r="AB733">
        <v>240.74</v>
      </c>
      <c r="AC733" s="1">
        <f>(Table2[[#This Row],[Close Price]]/Table2[[#This Row],[Day Low]])-1</f>
        <v>1.2241216390344478E-2</v>
      </c>
      <c r="AD733" s="1">
        <f>(Table2[[#This Row],[Day High]]/Table2[[#This Row],[Close Price]])-1</f>
        <v>2.1513132770399457E-2</v>
      </c>
      <c r="AE733" s="1">
        <f>(Table2[[#This Row],[Close Price]]/Table2[[#This Row],[Current Week Low]])-1</f>
        <v>1.2241216390344478E-2</v>
      </c>
      <c r="AF733" s="1">
        <f>(Table2[[#This Row],[Current Week High]]/Table2[[#This Row],[Close Price]])-1</f>
        <v>2.1513132770399457E-2</v>
      </c>
      <c r="AG733" s="1">
        <f>(Table2[[#This Row],[Close Price]]/Table2[[#This Row],[Current Month Low]])-1</f>
        <v>1.2241216390344478E-2</v>
      </c>
      <c r="AH733" s="1">
        <f>(Table2[[#This Row],[Current Month High]]/Table2[[#This Row],[Close Price]])-1</f>
        <v>2.1513132770399457E-2</v>
      </c>
      <c r="AI733">
        <v>70.832095727075995</v>
      </c>
      <c r="AJ733">
        <v>2.80043620501635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-0.12</v>
      </c>
      <c r="AM733" t="s">
        <v>3218</v>
      </c>
      <c r="AN733">
        <v>0.67</v>
      </c>
      <c r="AO733" t="s">
        <v>3217</v>
      </c>
      <c r="AP733">
        <v>-0.13939405317942299</v>
      </c>
      <c r="AQ733">
        <f>(Table2[[#This Row],[Sharpe Ratio]]-AVERAGE(Table2[Sharpe Ratio]))/_xlfn.STDEV.P(Table2[Sharpe Ratio])</f>
        <v>-2.3160071351964988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723</v>
      </c>
      <c r="AT733">
        <f>_xlfn.RANK.AVG(Table2[[#This Row],[6M Return vs Nifty Z-Score]],Table2[6M Return vs Nifty Z-Score])</f>
        <v>668</v>
      </c>
      <c r="AU733">
        <f>_xlfn.RANK.AVG(Table2[[#This Row],[Sharpe Ratio Z-Score]],Table2[Sharpe Ratio Z-Score])</f>
        <v>733</v>
      </c>
      <c r="AV733">
        <f>(Table2[[#This Row],[Rank 1Y]]+Table2[[#This Row],[Rank 6M]]+Table2[[#This Row],[Rank Sharpe]])/3</f>
        <v>708</v>
      </c>
    </row>
    <row r="734" spans="1:48" x14ac:dyDescent="0.3">
      <c r="A734" t="s">
        <v>945</v>
      </c>
      <c r="B734" t="s">
        <v>946</v>
      </c>
      <c r="C734" t="s">
        <v>3185</v>
      </c>
      <c r="D734" t="s">
        <v>494</v>
      </c>
      <c r="E734">
        <v>16135.7318175</v>
      </c>
      <c r="F734">
        <v>445.1</v>
      </c>
      <c r="G734">
        <v>-41.519388052219597</v>
      </c>
      <c r="H734">
        <f>(Table2[[#This Row],[1Y Return vs Nifty]]-AVERAGE(Table2[1Y Return vs Nifty]))/_xlfn.STDEV.P(Table2[1Y Return vs Nifty])</f>
        <v>-1.1344789175701622</v>
      </c>
      <c r="I734">
        <v>-15.913495108967499</v>
      </c>
      <c r="J734">
        <f>(Table2[[#This Row],[1M Return vs Nifty]]-AVERAGE(Table2[1M Return vs Nifty]))/_xlfn.STDEV.P(Table2[1M Return vs Nifty])</f>
        <v>-1.6011929419425972</v>
      </c>
      <c r="K734">
        <v>-33.941666590083599</v>
      </c>
      <c r="L734">
        <f>(Table2[[#This Row],[6M Return vs Nifty]]-AVERAGE(Table2[6M Return vs Nifty]))/_xlfn.STDEV.P(Table2[6M Return vs Nifty])</f>
        <v>-1.3093656887738381</v>
      </c>
      <c r="M734">
        <v>-0.38239027556097399</v>
      </c>
      <c r="N734">
        <f>(Table2[[#This Row],[1W Return vs Nifty]]-AVERAGE(Table2[1W Return vs Nifty]))/_xlfn.STDEV.P(Table2[1W Return vs Nifty])</f>
        <v>-0.47005943813838608</v>
      </c>
      <c r="O734">
        <v>458.53</v>
      </c>
      <c r="P734">
        <v>501.187429438751</v>
      </c>
      <c r="Q734">
        <v>585.357872106061</v>
      </c>
      <c r="R734">
        <v>43.304112390639702</v>
      </c>
      <c r="S734" s="1">
        <f>(Table2[[#This Row],[Close Price]]-Table2[[#This Row],[20D EMA]])/Table2[[#This Row],[20D EMA]]</f>
        <v>-2.9289250430724164E-2</v>
      </c>
      <c r="T734" s="1">
        <f>(Table2[[#This Row],[Close Price]]-Table2[[#This Row],[50D EMA]])/Table2[[#This Row],[50D EMA]]</f>
        <v>-0.11190909058026423</v>
      </c>
      <c r="U734" s="1">
        <f>(Table2[[#This Row],[Close Price]]-Table2[[#This Row],[200D EMA]])/Table2[[#This Row],[200D EMA]]</f>
        <v>-0.23961046530633767</v>
      </c>
      <c r="V734">
        <v>0.65067652662185405</v>
      </c>
      <c r="W734">
        <v>443.95</v>
      </c>
      <c r="X734">
        <v>449.65</v>
      </c>
      <c r="Y734">
        <v>440.2</v>
      </c>
      <c r="Z734">
        <v>449.65</v>
      </c>
      <c r="AA734">
        <v>440.2</v>
      </c>
      <c r="AB734">
        <v>449.65</v>
      </c>
      <c r="AC734" s="1">
        <f>(Table2[[#This Row],[Close Price]]/Table2[[#This Row],[Day Low]])-1</f>
        <v>2.5903817997523504E-3</v>
      </c>
      <c r="AD734" s="1">
        <f>(Table2[[#This Row],[Day High]]/Table2[[#This Row],[Close Price]])-1</f>
        <v>1.0222421927656544E-2</v>
      </c>
      <c r="AE734" s="1">
        <f>(Table2[[#This Row],[Close Price]]/Table2[[#This Row],[Current Week Low]])-1</f>
        <v>1.113130395274875E-2</v>
      </c>
      <c r="AF734" s="1">
        <f>(Table2[[#This Row],[Current Week High]]/Table2[[#This Row],[Close Price]])-1</f>
        <v>1.0222421927656544E-2</v>
      </c>
      <c r="AG734" s="1">
        <f>(Table2[[#This Row],[Close Price]]/Table2[[#This Row],[Current Month Low]])-1</f>
        <v>1.113130395274875E-2</v>
      </c>
      <c r="AH734" s="1">
        <f>(Table2[[#This Row],[Current Month High]]/Table2[[#This Row],[Close Price]])-1</f>
        <v>1.0222421927656544E-2</v>
      </c>
      <c r="AI734">
        <v>72.8263311615367</v>
      </c>
      <c r="AJ734">
        <v>5.3241836251774801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-0.16</v>
      </c>
      <c r="AM734" t="s">
        <v>3218</v>
      </c>
      <c r="AN734">
        <v>3.84</v>
      </c>
      <c r="AO734" t="s">
        <v>3217</v>
      </c>
      <c r="AP734">
        <v>-0.13248539821661801</v>
      </c>
      <c r="AQ734">
        <f>(Table2[[#This Row],[Sharpe Ratio]]-AVERAGE(Table2[Sharpe Ratio]))/_xlfn.STDEV.P(Table2[Sharpe Ratio])</f>
        <v>-2.2355944110176793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691</v>
      </c>
      <c r="AT734">
        <f>_xlfn.RANK.AVG(Table2[[#This Row],[6M Return vs Nifty Z-Score]],Table2[6M Return vs Nifty Z-Score])</f>
        <v>714</v>
      </c>
      <c r="AU734">
        <f>_xlfn.RANK.AVG(Table2[[#This Row],[Sharpe Ratio Z-Score]],Table2[Sharpe Ratio Z-Score])</f>
        <v>731</v>
      </c>
      <c r="AV734">
        <f>(Table2[[#This Row],[Rank 1Y]]+Table2[[#This Row],[Rank 6M]]+Table2[[#This Row],[Rank Sharpe]])/3</f>
        <v>712</v>
      </c>
    </row>
    <row r="735" spans="1:48" x14ac:dyDescent="0.3">
      <c r="A735" t="s">
        <v>405</v>
      </c>
      <c r="B735" t="s">
        <v>406</v>
      </c>
      <c r="C735" t="s">
        <v>3172</v>
      </c>
      <c r="D735" t="s">
        <v>27</v>
      </c>
      <c r="E735">
        <v>57223.549461440001</v>
      </c>
      <c r="F735">
        <v>8.2100000000000009</v>
      </c>
      <c r="G735">
        <v>-58.235923530544099</v>
      </c>
      <c r="H735">
        <f>(Table2[[#This Row],[1Y Return vs Nifty]]-AVERAGE(Table2[1Y Return vs Nifty]))/_xlfn.STDEV.P(Table2[1Y Return vs Nifty])</f>
        <v>-1.4608195011513645</v>
      </c>
      <c r="I735">
        <v>-2.29140187884708</v>
      </c>
      <c r="J735">
        <f>(Table2[[#This Row],[1M Return vs Nifty]]-AVERAGE(Table2[1M Return vs Nifty]))/_xlfn.STDEV.P(Table2[1M Return vs Nifty])</f>
        <v>-0.15904806226870641</v>
      </c>
      <c r="K735">
        <v>-53.8166915800875</v>
      </c>
      <c r="L735">
        <f>(Table2[[#This Row],[6M Return vs Nifty]]-AVERAGE(Table2[6M Return vs Nifty]))/_xlfn.STDEV.P(Table2[6M Return vs Nifty])</f>
        <v>-1.9297048243299639</v>
      </c>
      <c r="M735">
        <v>7.0084174774416903</v>
      </c>
      <c r="N735">
        <f>(Table2[[#This Row],[1W Return vs Nifty]]-AVERAGE(Table2[1W Return vs Nifty]))/_xlfn.STDEV.P(Table2[1W Return vs Nifty])</f>
        <v>0.98776333505157521</v>
      </c>
      <c r="O735">
        <v>7.93</v>
      </c>
      <c r="P735">
        <v>9.0663531328499296</v>
      </c>
      <c r="Q735">
        <v>11.992004162797199</v>
      </c>
      <c r="R735">
        <v>62.378429109318503</v>
      </c>
      <c r="S735" s="1">
        <f>(Table2[[#This Row],[Close Price]]-Table2[[#This Row],[20D EMA]])/Table2[[#This Row],[20D EMA]]</f>
        <v>3.5308953341740369E-2</v>
      </c>
      <c r="T735" s="1">
        <f>(Table2[[#This Row],[Close Price]]-Table2[[#This Row],[50D EMA]])/Table2[[#This Row],[50D EMA]]</f>
        <v>-9.4453979488965875E-2</v>
      </c>
      <c r="U735" s="1">
        <f>(Table2[[#This Row],[Close Price]]-Table2[[#This Row],[200D EMA]])/Table2[[#This Row],[200D EMA]]</f>
        <v>-0.31537715559923768</v>
      </c>
      <c r="V735">
        <v>1.3040830163844499</v>
      </c>
      <c r="W735">
        <v>8.19</v>
      </c>
      <c r="X735">
        <v>8.39</v>
      </c>
      <c r="Y735">
        <v>8.19</v>
      </c>
      <c r="Z735">
        <v>8.43</v>
      </c>
      <c r="AA735">
        <v>8.19</v>
      </c>
      <c r="AB735">
        <v>8.43</v>
      </c>
      <c r="AC735" s="1">
        <f>(Table2[[#This Row],[Close Price]]/Table2[[#This Row],[Day Low]])-1</f>
        <v>2.4420024420026554E-3</v>
      </c>
      <c r="AD735" s="1">
        <f>(Table2[[#This Row],[Day High]]/Table2[[#This Row],[Close Price]])-1</f>
        <v>2.1924482338611329E-2</v>
      </c>
      <c r="AE735" s="1">
        <f>(Table2[[#This Row],[Close Price]]/Table2[[#This Row],[Current Week Low]])-1</f>
        <v>2.4420024420026554E-3</v>
      </c>
      <c r="AF735" s="1">
        <f>(Table2[[#This Row],[Current Week High]]/Table2[[#This Row],[Close Price]])-1</f>
        <v>2.6796589524969328E-2</v>
      </c>
      <c r="AG735" s="1">
        <f>(Table2[[#This Row],[Close Price]]/Table2[[#This Row],[Current Month Low]])-1</f>
        <v>2.4420024420026554E-3</v>
      </c>
      <c r="AH735" s="1">
        <f>(Table2[[#This Row],[Current Month High]]/Table2[[#This Row],[Close Price]])-1</f>
        <v>2.6796589524969328E-2</v>
      </c>
      <c r="AI735">
        <v>133.61753958586999</v>
      </c>
      <c r="AJ735">
        <v>24.205748865355499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-0.39</v>
      </c>
      <c r="AM735" t="s">
        <v>3218</v>
      </c>
      <c r="AN735">
        <v>11.55</v>
      </c>
      <c r="AO735" t="s">
        <v>3217</v>
      </c>
      <c r="AP735">
        <v>-6.1567736904638001E-2</v>
      </c>
      <c r="AQ735">
        <f>(Table2[[#This Row],[Sharpe Ratio]]-AVERAGE(Table2[Sharpe Ratio]))/_xlfn.STDEV.P(Table2[Sharpe Ratio])</f>
        <v>-1.4101540946045052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725</v>
      </c>
      <c r="AT735">
        <f>_xlfn.RANK.AVG(Table2[[#This Row],[6M Return vs Nifty Z-Score]],Table2[6M Return vs Nifty Z-Score])</f>
        <v>735</v>
      </c>
      <c r="AU735">
        <f>_xlfn.RANK.AVG(Table2[[#This Row],[Sharpe Ratio Z-Score]],Table2[Sharpe Ratio Z-Score])</f>
        <v>679</v>
      </c>
      <c r="AV735">
        <f>(Table2[[#This Row],[Rank 1Y]]+Table2[[#This Row],[Rank 6M]]+Table2[[#This Row],[Rank Sharpe]])/3</f>
        <v>713</v>
      </c>
    </row>
    <row r="736" spans="1:48" x14ac:dyDescent="0.3">
      <c r="A736" t="s">
        <v>2081</v>
      </c>
      <c r="B736" t="s">
        <v>2082</v>
      </c>
      <c r="C736" t="s">
        <v>3182</v>
      </c>
      <c r="D736" t="s">
        <v>458</v>
      </c>
      <c r="E736">
        <v>3171.1491525000001</v>
      </c>
      <c r="F736">
        <v>826.25</v>
      </c>
      <c r="G736">
        <v>-62.0118513050136</v>
      </c>
      <c r="H736">
        <f>(Table2[[#This Row],[1Y Return vs Nifty]]-AVERAGE(Table2[1Y Return vs Nifty]))/_xlfn.STDEV.P(Table2[1Y Return vs Nifty])</f>
        <v>-1.5345332485411052</v>
      </c>
      <c r="I736">
        <v>-17.920986332659499</v>
      </c>
      <c r="J736">
        <f>(Table2[[#This Row],[1M Return vs Nifty]]-AVERAGE(Table2[1M Return vs Nifty]))/_xlfn.STDEV.P(Table2[1M Return vs Nifty])</f>
        <v>-1.8137221869220859</v>
      </c>
      <c r="K736">
        <v>-28.322312658405</v>
      </c>
      <c r="L736">
        <f>(Table2[[#This Row],[6M Return vs Nifty]]-AVERAGE(Table2[6M Return vs Nifty]))/_xlfn.STDEV.P(Table2[6M Return vs Nifty])</f>
        <v>-1.1339744546941499</v>
      </c>
      <c r="M736">
        <v>0.39440304818245903</v>
      </c>
      <c r="N736">
        <f>(Table2[[#This Row],[1W Return vs Nifty]]-AVERAGE(Table2[1W Return vs Nifty]))/_xlfn.STDEV.P(Table2[1W Return vs Nifty])</f>
        <v>-0.31683843236198395</v>
      </c>
      <c r="O736">
        <v>874.16</v>
      </c>
      <c r="P736">
        <v>956.97256844612002</v>
      </c>
      <c r="Q736">
        <v>1105.9543364843</v>
      </c>
      <c r="R736">
        <v>32.176534021285804</v>
      </c>
      <c r="S736" s="1">
        <f>(Table2[[#This Row],[Close Price]]-Table2[[#This Row],[20D EMA]])/Table2[[#This Row],[20D EMA]]</f>
        <v>-5.4806900338610749E-2</v>
      </c>
      <c r="T736" s="1">
        <f>(Table2[[#This Row],[Close Price]]-Table2[[#This Row],[50D EMA]])/Table2[[#This Row],[50D EMA]]</f>
        <v>-0.13660012079382819</v>
      </c>
      <c r="U736" s="1">
        <f>(Table2[[#This Row],[Close Price]]-Table2[[#This Row],[200D EMA]])/Table2[[#This Row],[200D EMA]]</f>
        <v>-0.25290767191478042</v>
      </c>
      <c r="V736">
        <v>1.7498183542021299</v>
      </c>
      <c r="W736">
        <v>822.75</v>
      </c>
      <c r="X736">
        <v>839.35</v>
      </c>
      <c r="Y736">
        <v>816.05</v>
      </c>
      <c r="Z736">
        <v>842.9</v>
      </c>
      <c r="AA736">
        <v>816.05</v>
      </c>
      <c r="AB736">
        <v>842.9</v>
      </c>
      <c r="AC736" s="1">
        <f>(Table2[[#This Row],[Close Price]]/Table2[[#This Row],[Day Low]])-1</f>
        <v>4.2540261318748662E-3</v>
      </c>
      <c r="AD736" s="1">
        <f>(Table2[[#This Row],[Day High]]/Table2[[#This Row],[Close Price]])-1</f>
        <v>1.5854765506807977E-2</v>
      </c>
      <c r="AE736" s="1">
        <f>(Table2[[#This Row],[Close Price]]/Table2[[#This Row],[Current Week Low]])-1</f>
        <v>1.2499234115556757E-2</v>
      </c>
      <c r="AF736" s="1">
        <f>(Table2[[#This Row],[Current Week High]]/Table2[[#This Row],[Close Price]])-1</f>
        <v>2.0151285930408491E-2</v>
      </c>
      <c r="AG736" s="1">
        <f>(Table2[[#This Row],[Close Price]]/Table2[[#This Row],[Current Month Low]])-1</f>
        <v>1.2499234115556757E-2</v>
      </c>
      <c r="AH736" s="1">
        <f>(Table2[[#This Row],[Current Month High]]/Table2[[#This Row],[Close Price]])-1</f>
        <v>2.0151285930408491E-2</v>
      </c>
      <c r="AI736">
        <v>75.219364599092202</v>
      </c>
      <c r="AJ736">
        <v>3.1780719280719301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-0.21</v>
      </c>
      <c r="AM736" t="s">
        <v>3218</v>
      </c>
      <c r="AN736">
        <v>-4.7300000000000004</v>
      </c>
      <c r="AO736" t="s">
        <v>3218</v>
      </c>
      <c r="AP736">
        <v>-0.18653276157148899</v>
      </c>
      <c r="AQ736">
        <f>(Table2[[#This Row],[Sharpe Ratio]]-AVERAGE(Table2[Sharpe Ratio]))/_xlfn.STDEV.P(Table2[Sharpe Ratio])</f>
        <v>-2.8646742746736753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733</v>
      </c>
      <c r="AT736">
        <f>_xlfn.RANK.AVG(Table2[[#This Row],[6M Return vs Nifty Z-Score]],Table2[6M Return vs Nifty Z-Score])</f>
        <v>696</v>
      </c>
      <c r="AU736">
        <f>_xlfn.RANK.AVG(Table2[[#This Row],[Sharpe Ratio Z-Score]],Table2[Sharpe Ratio Z-Score])</f>
        <v>737</v>
      </c>
      <c r="AV736">
        <f>(Table2[[#This Row],[Rank 1Y]]+Table2[[#This Row],[Rank 6M]]+Table2[[#This Row],[Rank Sharpe]])/3</f>
        <v>722</v>
      </c>
    </row>
    <row r="737" spans="1:48" x14ac:dyDescent="0.3">
      <c r="A737" t="s">
        <v>1745</v>
      </c>
      <c r="B737" t="s">
        <v>1746</v>
      </c>
      <c r="C737" t="s">
        <v>3179</v>
      </c>
      <c r="D737" t="s">
        <v>466</v>
      </c>
      <c r="E737">
        <v>4819.9102390050002</v>
      </c>
      <c r="F737">
        <v>435.95</v>
      </c>
      <c r="G737">
        <v>-59.803764060341898</v>
      </c>
      <c r="H737">
        <f>(Table2[[#This Row],[1Y Return vs Nifty]]-AVERAGE(Table2[1Y Return vs Nifty]))/_xlfn.STDEV.P(Table2[1Y Return vs Nifty])</f>
        <v>-1.4914269194241225</v>
      </c>
      <c r="I737">
        <v>-10.2007190925593</v>
      </c>
      <c r="J737">
        <f>(Table2[[#This Row],[1M Return vs Nifty]]-AVERAGE(Table2[1M Return vs Nifty]))/_xlfn.STDEV.P(Table2[1M Return vs Nifty])</f>
        <v>-0.99639230362586317</v>
      </c>
      <c r="K737">
        <v>-34.150682950976503</v>
      </c>
      <c r="L737">
        <f>(Table2[[#This Row],[6M Return vs Nifty]]-AVERAGE(Table2[6M Return vs Nifty]))/_xlfn.STDEV.P(Table2[6M Return vs Nifty])</f>
        <v>-1.3158895059111047</v>
      </c>
      <c r="M737">
        <v>-1.2699303366902399</v>
      </c>
      <c r="N737">
        <f>(Table2[[#This Row],[1W Return vs Nifty]]-AVERAGE(Table2[1W Return vs Nifty]))/_xlfn.STDEV.P(Table2[1W Return vs Nifty])</f>
        <v>-0.64512502724222798</v>
      </c>
      <c r="O737">
        <v>447.24</v>
      </c>
      <c r="P737">
        <v>492.21916736944098</v>
      </c>
      <c r="Q737">
        <v>578.29507954862697</v>
      </c>
      <c r="R737">
        <v>45.396711440095302</v>
      </c>
      <c r="S737" s="1">
        <f>(Table2[[#This Row],[Close Price]]-Table2[[#This Row],[20D EMA]])/Table2[[#This Row],[20D EMA]]</f>
        <v>-2.5243717019944593E-2</v>
      </c>
      <c r="T737" s="1">
        <f>(Table2[[#This Row],[Close Price]]-Table2[[#This Row],[50D EMA]])/Table2[[#This Row],[50D EMA]]</f>
        <v>-0.11431730233131596</v>
      </c>
      <c r="U737" s="1">
        <f>(Table2[[#This Row],[Close Price]]-Table2[[#This Row],[200D EMA]])/Table2[[#This Row],[200D EMA]]</f>
        <v>-0.24614610184774646</v>
      </c>
      <c r="V737">
        <v>0.913572361440253</v>
      </c>
      <c r="W737">
        <v>432.4</v>
      </c>
      <c r="X737">
        <v>439</v>
      </c>
      <c r="Y737">
        <v>427.05</v>
      </c>
      <c r="Z737">
        <v>439</v>
      </c>
      <c r="AA737">
        <v>427.05</v>
      </c>
      <c r="AB737">
        <v>439</v>
      </c>
      <c r="AC737" s="1">
        <f>(Table2[[#This Row],[Close Price]]/Table2[[#This Row],[Day Low]])-1</f>
        <v>8.209990749306284E-3</v>
      </c>
      <c r="AD737" s="1">
        <f>(Table2[[#This Row],[Day High]]/Table2[[#This Row],[Close Price]])-1</f>
        <v>6.9962151622893209E-3</v>
      </c>
      <c r="AE737" s="1">
        <f>(Table2[[#This Row],[Close Price]]/Table2[[#This Row],[Current Week Low]])-1</f>
        <v>2.0840650977637321E-2</v>
      </c>
      <c r="AF737" s="1">
        <f>(Table2[[#This Row],[Current Week High]]/Table2[[#This Row],[Close Price]])-1</f>
        <v>6.9962151622893209E-3</v>
      </c>
      <c r="AG737" s="1">
        <f>(Table2[[#This Row],[Close Price]]/Table2[[#This Row],[Current Month Low]])-1</f>
        <v>2.0840650977637321E-2</v>
      </c>
      <c r="AH737" s="1">
        <f>(Table2[[#This Row],[Current Month High]]/Table2[[#This Row],[Close Price]])-1</f>
        <v>6.9962151622893209E-3</v>
      </c>
      <c r="AI737">
        <v>78.002064456933098</v>
      </c>
      <c r="AJ737">
        <v>4.1323301086826802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-0.18</v>
      </c>
      <c r="AM737" t="s">
        <v>3218</v>
      </c>
      <c r="AN737">
        <v>-1.44</v>
      </c>
      <c r="AO737" t="s">
        <v>3218</v>
      </c>
      <c r="AP737">
        <v>-0.127339286886306</v>
      </c>
      <c r="AQ737">
        <f>(Table2[[#This Row],[Sharpe Ratio]]-AVERAGE(Table2[Sharpe Ratio]))/_xlfn.STDEV.P(Table2[Sharpe Ratio])</f>
        <v>-2.1756966692393194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726</v>
      </c>
      <c r="AT737">
        <f>_xlfn.RANK.AVG(Table2[[#This Row],[6M Return vs Nifty Z-Score]],Table2[6M Return vs Nifty Z-Score])</f>
        <v>715</v>
      </c>
      <c r="AU737">
        <f>_xlfn.RANK.AVG(Table2[[#This Row],[Sharpe Ratio Z-Score]],Table2[Sharpe Ratio Z-Score])</f>
        <v>730</v>
      </c>
      <c r="AV737">
        <f>(Table2[[#This Row],[Rank 1Y]]+Table2[[#This Row],[Rank 6M]]+Table2[[#This Row],[Rank Sharpe]])/3</f>
        <v>723.66666666666663</v>
      </c>
    </row>
    <row r="738" spans="1:48" x14ac:dyDescent="0.3">
      <c r="A738" t="s">
        <v>2604</v>
      </c>
      <c r="B738" t="s">
        <v>2605</v>
      </c>
      <c r="C738" t="s">
        <v>3171</v>
      </c>
      <c r="D738" t="s">
        <v>54</v>
      </c>
      <c r="E738">
        <v>1796.3666731349999</v>
      </c>
      <c r="F738">
        <v>178.47</v>
      </c>
      <c r="G738">
        <v>-89.903998328189402</v>
      </c>
      <c r="H738">
        <f>(Table2[[#This Row],[1Y Return vs Nifty]]-AVERAGE(Table2[1Y Return vs Nifty]))/_xlfn.STDEV.P(Table2[1Y Return vs Nifty])</f>
        <v>-2.0790443733898174</v>
      </c>
      <c r="I738">
        <v>-22.978039018533199</v>
      </c>
      <c r="J738">
        <f>(Table2[[#This Row],[1M Return vs Nifty]]-AVERAGE(Table2[1M Return vs Nifty]))/_xlfn.STDEV.P(Table2[1M Return vs Nifty])</f>
        <v>-2.3491026540773077</v>
      </c>
      <c r="K738">
        <v>-66.719636000619104</v>
      </c>
      <c r="L738">
        <f>(Table2[[#This Row],[6M Return vs Nifty]]-AVERAGE(Table2[6M Return vs Nifty]))/_xlfn.STDEV.P(Table2[6M Return vs Nifty])</f>
        <v>-2.3324314318178545</v>
      </c>
      <c r="M738">
        <v>-2.8153369027261999</v>
      </c>
      <c r="N738">
        <f>(Table2[[#This Row],[1W Return vs Nifty]]-AVERAGE(Table2[1W Return vs Nifty]))/_xlfn.STDEV.P(Table2[1W Return vs Nifty])</f>
        <v>-0.94995353328599852</v>
      </c>
      <c r="O738">
        <v>188.72</v>
      </c>
      <c r="P738">
        <v>219.42719250311399</v>
      </c>
      <c r="Q738">
        <v>351.82353586123799</v>
      </c>
      <c r="R738">
        <v>40.2615678099964</v>
      </c>
      <c r="S738" s="1">
        <f>(Table2[[#This Row],[Close Price]]-Table2[[#This Row],[20D EMA]])/Table2[[#This Row],[20D EMA]]</f>
        <v>-5.4313268334039849E-2</v>
      </c>
      <c r="T738" s="1">
        <f>(Table2[[#This Row],[Close Price]]-Table2[[#This Row],[50D EMA]])/Table2[[#This Row],[50D EMA]]</f>
        <v>-0.18665504505569766</v>
      </c>
      <c r="U738" s="1">
        <f>(Table2[[#This Row],[Close Price]]-Table2[[#This Row],[200D EMA]])/Table2[[#This Row],[200D EMA]]</f>
        <v>-0.4927286499946098</v>
      </c>
      <c r="V738">
        <v>1.43990892085383</v>
      </c>
      <c r="W738">
        <v>177.5</v>
      </c>
      <c r="X738">
        <v>185</v>
      </c>
      <c r="Y738">
        <v>176.19</v>
      </c>
      <c r="Z738">
        <v>185</v>
      </c>
      <c r="AA738">
        <v>176.19</v>
      </c>
      <c r="AB738">
        <v>185</v>
      </c>
      <c r="AC738" s="1">
        <f>(Table2[[#This Row],[Close Price]]/Table2[[#This Row],[Day Low]])-1</f>
        <v>5.4647887323944211E-3</v>
      </c>
      <c r="AD738" s="1">
        <f>(Table2[[#This Row],[Day High]]/Table2[[#This Row],[Close Price]])-1</f>
        <v>3.6588782428419453E-2</v>
      </c>
      <c r="AE738" s="1">
        <f>(Table2[[#This Row],[Close Price]]/Table2[[#This Row],[Current Week Low]])-1</f>
        <v>1.2940575515068886E-2</v>
      </c>
      <c r="AF738" s="1">
        <f>(Table2[[#This Row],[Current Week High]]/Table2[[#This Row],[Close Price]])-1</f>
        <v>3.6588782428419453E-2</v>
      </c>
      <c r="AG738" s="1">
        <f>(Table2[[#This Row],[Close Price]]/Table2[[#This Row],[Current Month Low]])-1</f>
        <v>1.2940575515068886E-2</v>
      </c>
      <c r="AH738" s="1">
        <f>(Table2[[#This Row],[Current Month High]]/Table2[[#This Row],[Close Price]])-1</f>
        <v>3.6588782428419453E-2</v>
      </c>
      <c r="AI738">
        <v>278.130778282064</v>
      </c>
      <c r="AJ738">
        <v>11.0716952949962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-0.43</v>
      </c>
      <c r="AM738" t="s">
        <v>3218</v>
      </c>
      <c r="AN738">
        <v>-4.5999999999999996</v>
      </c>
      <c r="AO738" t="s">
        <v>3218</v>
      </c>
      <c r="AP738">
        <v>-0.109673643146044</v>
      </c>
      <c r="AQ738">
        <f>(Table2[[#This Row],[Sharpe Ratio]]-AVERAGE(Table2[Sharpe Ratio]))/_xlfn.STDEV.P(Table2[Sharpe Ratio])</f>
        <v>-1.9700788543137027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737</v>
      </c>
      <c r="AT738">
        <f>_xlfn.RANK.AVG(Table2[[#This Row],[6M Return vs Nifty Z-Score]],Table2[6M Return vs Nifty Z-Score])</f>
        <v>737</v>
      </c>
      <c r="AU738">
        <f>_xlfn.RANK.AVG(Table2[[#This Row],[Sharpe Ratio Z-Score]],Table2[Sharpe Ratio Z-Score])</f>
        <v>721</v>
      </c>
      <c r="AV738">
        <f>(Table2[[#This Row],[Rank 1Y]]+Table2[[#This Row],[Rank 6M]]+Table2[[#This Row],[Rank Sharpe]])/3</f>
        <v>731.66666666666663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DC3C-4211-4B54-9F8A-E4BB285560BA}">
  <dimension ref="A1:Q1502"/>
  <sheetViews>
    <sheetView topLeftCell="E903" workbookViewId="0">
      <selection sqref="A1:Q1227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3168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3169</v>
      </c>
      <c r="D2" t="s">
        <v>18</v>
      </c>
      <c r="E2">
        <v>1790738.90559233</v>
      </c>
      <c r="F2">
        <v>1323.3</v>
      </c>
      <c r="G2">
        <v>-11.3147848131015</v>
      </c>
      <c r="H2">
        <v>-2.8835191420956998</v>
      </c>
      <c r="I2">
        <v>-17.512287933521399</v>
      </c>
      <c r="J2">
        <v>0.13605644120705601</v>
      </c>
      <c r="K2">
        <v>1339.8185463121099</v>
      </c>
      <c r="L2">
        <v>1393.6551605048801</v>
      </c>
      <c r="M2">
        <v>64.977282527217099</v>
      </c>
      <c r="N2">
        <v>0.996403306204527</v>
      </c>
      <c r="O2">
        <v>21.574850751908102</v>
      </c>
      <c r="P2">
        <v>10.3393646293671</v>
      </c>
      <c r="Q2">
        <v>-2.7992061980037002E-2</v>
      </c>
    </row>
    <row r="3" spans="1:17" x14ac:dyDescent="0.3">
      <c r="A3" t="s">
        <v>19</v>
      </c>
      <c r="B3" t="s">
        <v>20</v>
      </c>
      <c r="C3" t="s">
        <v>3170</v>
      </c>
      <c r="D3" t="s">
        <v>21</v>
      </c>
      <c r="E3">
        <v>1556772.6068074501</v>
      </c>
      <c r="F3">
        <v>4276.6499999999996</v>
      </c>
      <c r="G3">
        <v>1.0875097299702099</v>
      </c>
      <c r="H3">
        <v>7.0209189481167602</v>
      </c>
      <c r="I3">
        <v>10.366980287527801</v>
      </c>
      <c r="J3">
        <v>-1.99615318774257</v>
      </c>
      <c r="K3">
        <v>4191.5938418243904</v>
      </c>
      <c r="L3">
        <v>4075.7584396328698</v>
      </c>
      <c r="M3">
        <v>63.112894838040802</v>
      </c>
      <c r="N3">
        <v>1.04022794971355</v>
      </c>
      <c r="O3">
        <v>7.3796078706464199</v>
      </c>
      <c r="P3">
        <v>22.2598627787306</v>
      </c>
      <c r="Q3">
        <v>-2.1929535855705E-2</v>
      </c>
    </row>
    <row r="4" spans="1:17" x14ac:dyDescent="0.3">
      <c r="A4" t="s">
        <v>22</v>
      </c>
      <c r="B4" t="s">
        <v>23</v>
      </c>
      <c r="C4" t="s">
        <v>3171</v>
      </c>
      <c r="D4" t="s">
        <v>24</v>
      </c>
      <c r="E4">
        <v>1396180.5610003299</v>
      </c>
      <c r="F4">
        <v>1826.3</v>
      </c>
      <c r="G4">
        <v>-7.1923114057695496</v>
      </c>
      <c r="H4">
        <v>3.2090504935797899</v>
      </c>
      <c r="I4">
        <v>11.0328743148367</v>
      </c>
      <c r="J4">
        <v>-0.80496718199200501</v>
      </c>
      <c r="K4">
        <v>1729.32434465294</v>
      </c>
      <c r="L4">
        <v>1641.6177030766601</v>
      </c>
      <c r="M4">
        <v>73.681458597481793</v>
      </c>
      <c r="N4">
        <v>2.0822759578701699</v>
      </c>
      <c r="O4">
        <v>0.60778623446313595</v>
      </c>
      <c r="P4">
        <v>33.937149352792296</v>
      </c>
      <c r="Q4">
        <v>-2.9588231378761001E-2</v>
      </c>
    </row>
    <row r="5" spans="1:17" x14ac:dyDescent="0.3">
      <c r="A5" t="s">
        <v>25</v>
      </c>
      <c r="B5" t="s">
        <v>26</v>
      </c>
      <c r="C5" t="s">
        <v>3172</v>
      </c>
      <c r="D5" t="s">
        <v>27</v>
      </c>
      <c r="E5">
        <v>970247.49788925005</v>
      </c>
      <c r="F5">
        <v>1620.55</v>
      </c>
      <c r="G5">
        <v>36.223829676399802</v>
      </c>
      <c r="H5">
        <v>1.3822294948859399</v>
      </c>
      <c r="I5">
        <v>11.3649497469198</v>
      </c>
      <c r="J5">
        <v>2.1264544743117901</v>
      </c>
      <c r="K5">
        <v>1601.89153322019</v>
      </c>
      <c r="L5">
        <v>1441.07030442923</v>
      </c>
      <c r="M5">
        <v>61.897326703807799</v>
      </c>
      <c r="N5">
        <v>1.2887197434845801</v>
      </c>
      <c r="O5">
        <v>9.7775446607633203</v>
      </c>
      <c r="P5">
        <v>68.8072916666666</v>
      </c>
      <c r="Q5">
        <v>0.160404582443431</v>
      </c>
    </row>
    <row r="6" spans="1:17" x14ac:dyDescent="0.3">
      <c r="A6" t="s">
        <v>28</v>
      </c>
      <c r="B6" t="s">
        <v>29</v>
      </c>
      <c r="C6" t="s">
        <v>3171</v>
      </c>
      <c r="D6" t="s">
        <v>24</v>
      </c>
      <c r="E6">
        <v>923325.89649524004</v>
      </c>
      <c r="F6">
        <v>1308.4000000000001</v>
      </c>
      <c r="G6">
        <v>11.3322305984143</v>
      </c>
      <c r="H6">
        <v>0.80970739025901595</v>
      </c>
      <c r="I6">
        <v>7.6639118681882596</v>
      </c>
      <c r="J6">
        <v>-1.5319718065399399</v>
      </c>
      <c r="K6">
        <v>1270.1911945409699</v>
      </c>
      <c r="L6">
        <v>1184.0383234118001</v>
      </c>
      <c r="M6">
        <v>65.499639371493899</v>
      </c>
      <c r="N6">
        <v>1.0053541368336001</v>
      </c>
      <c r="O6">
        <v>4.1233567716294397</v>
      </c>
      <c r="P6">
        <v>36.093197420428503</v>
      </c>
      <c r="Q6">
        <v>9.5011157509910002E-2</v>
      </c>
    </row>
    <row r="7" spans="1:17" x14ac:dyDescent="0.3">
      <c r="A7" t="s">
        <v>30</v>
      </c>
      <c r="B7" t="s">
        <v>31</v>
      </c>
      <c r="C7" t="s">
        <v>3170</v>
      </c>
      <c r="D7" t="s">
        <v>21</v>
      </c>
      <c r="E7">
        <v>783709.64757938997</v>
      </c>
      <c r="F7">
        <v>1892.1</v>
      </c>
      <c r="G7">
        <v>8.5415290850482002</v>
      </c>
      <c r="H7">
        <v>7.5923767713771104</v>
      </c>
      <c r="I7">
        <v>29.453637924144498</v>
      </c>
      <c r="J7">
        <v>-2.2241820496335198</v>
      </c>
      <c r="K7">
        <v>1861.6367664844199</v>
      </c>
      <c r="L7">
        <v>1734.4134074354199</v>
      </c>
      <c r="M7">
        <v>57.140709089157703</v>
      </c>
      <c r="N7">
        <v>1.0579111207293901</v>
      </c>
      <c r="O7">
        <v>5.2507795571058598</v>
      </c>
      <c r="P7">
        <v>39.293996392682203</v>
      </c>
      <c r="Q7">
        <v>-3.5838412018229002E-2</v>
      </c>
    </row>
    <row r="8" spans="1:17" x14ac:dyDescent="0.3">
      <c r="A8" t="s">
        <v>32</v>
      </c>
      <c r="B8" t="s">
        <v>33</v>
      </c>
      <c r="C8" t="s">
        <v>3171</v>
      </c>
      <c r="D8" t="s">
        <v>34</v>
      </c>
      <c r="E8">
        <v>762117.92780343001</v>
      </c>
      <c r="F8">
        <v>836.4</v>
      </c>
      <c r="G8">
        <v>19.972957069381302</v>
      </c>
      <c r="H8">
        <v>0.88848037400340396</v>
      </c>
      <c r="I8">
        <v>-12.775633362233</v>
      </c>
      <c r="J8">
        <v>-1.9037914592885701</v>
      </c>
      <c r="K8">
        <v>818.28992242985305</v>
      </c>
      <c r="L8">
        <v>784.06333228106803</v>
      </c>
      <c r="M8">
        <v>65.253538205462903</v>
      </c>
      <c r="N8">
        <v>1.0073846275265701</v>
      </c>
      <c r="O8">
        <v>9.0387374461979793</v>
      </c>
      <c r="P8">
        <v>43.084423915832602</v>
      </c>
      <c r="Q8">
        <v>7.2592277411806003E-2</v>
      </c>
    </row>
    <row r="9" spans="1:17" x14ac:dyDescent="0.3">
      <c r="A9" t="s">
        <v>35</v>
      </c>
      <c r="B9" t="s">
        <v>36</v>
      </c>
      <c r="C9" t="s">
        <v>3171</v>
      </c>
      <c r="D9" t="s">
        <v>37</v>
      </c>
      <c r="E9">
        <v>613366.65205447504</v>
      </c>
      <c r="F9">
        <v>969.75</v>
      </c>
      <c r="G9">
        <v>14.2054425408372</v>
      </c>
      <c r="H9">
        <v>4.9065988152431004</v>
      </c>
      <c r="I9">
        <v>-14.2988632889809</v>
      </c>
      <c r="J9">
        <v>7.2684069496078498</v>
      </c>
      <c r="K9">
        <v>950.28787769273697</v>
      </c>
      <c r="L9">
        <v>956.37676607898095</v>
      </c>
      <c r="M9">
        <v>68.462288889886494</v>
      </c>
      <c r="N9">
        <v>1.5690684009595199</v>
      </c>
      <c r="O9">
        <v>26.011858726475801</v>
      </c>
      <c r="P9">
        <v>42.610294117647001</v>
      </c>
      <c r="Q9">
        <v>-2.4552491951556999E-2</v>
      </c>
    </row>
    <row r="10" spans="1:17" x14ac:dyDescent="0.3">
      <c r="A10" t="s">
        <v>38</v>
      </c>
      <c r="B10" t="s">
        <v>39</v>
      </c>
      <c r="C10" t="s">
        <v>3173</v>
      </c>
      <c r="D10" t="s">
        <v>40</v>
      </c>
      <c r="E10">
        <v>591198.41401900502</v>
      </c>
      <c r="F10">
        <v>472.55</v>
      </c>
      <c r="G10">
        <v>-16.5949424657462</v>
      </c>
      <c r="H10">
        <v>-3.2806728245369898</v>
      </c>
      <c r="I10">
        <v>4.6767803032631496</v>
      </c>
      <c r="J10">
        <v>-1.7516888743147701</v>
      </c>
      <c r="K10">
        <v>482.97889514047199</v>
      </c>
      <c r="L10">
        <v>468.32410218698197</v>
      </c>
      <c r="M10">
        <v>44.294793182836699</v>
      </c>
      <c r="N10">
        <v>1.0815538692604201</v>
      </c>
      <c r="O10">
        <v>11.840016929425399</v>
      </c>
      <c r="P10">
        <v>18.329785902090801</v>
      </c>
      <c r="Q10">
        <v>0.10738010581167</v>
      </c>
    </row>
    <row r="11" spans="1:17" x14ac:dyDescent="0.3">
      <c r="A11" t="s">
        <v>41</v>
      </c>
      <c r="B11" t="s">
        <v>42</v>
      </c>
      <c r="C11" t="s">
        <v>3173</v>
      </c>
      <c r="D11" t="s">
        <v>43</v>
      </c>
      <c r="E11">
        <v>583368.26648567</v>
      </c>
      <c r="F11">
        <v>2482.85</v>
      </c>
      <c r="G11">
        <v>-25.2595538406134</v>
      </c>
      <c r="H11">
        <v>-3.2199478221440101</v>
      </c>
      <c r="I11">
        <v>0.25940725687490801</v>
      </c>
      <c r="J11">
        <v>-1.3791685652805901</v>
      </c>
      <c r="K11">
        <v>2590.0902470605001</v>
      </c>
      <c r="L11">
        <v>2594.1348648687099</v>
      </c>
      <c r="M11">
        <v>52.458078757430599</v>
      </c>
      <c r="N11">
        <v>1.01689294442127</v>
      </c>
      <c r="O11">
        <v>22.238556497573299</v>
      </c>
      <c r="P11">
        <v>14.309062866876801</v>
      </c>
      <c r="Q11">
        <v>-4.8852368317064E-2</v>
      </c>
    </row>
    <row r="12" spans="1:17" x14ac:dyDescent="0.3">
      <c r="A12" t="s">
        <v>44</v>
      </c>
      <c r="B12" t="s">
        <v>45</v>
      </c>
      <c r="C12" t="s">
        <v>3174</v>
      </c>
      <c r="D12" t="s">
        <v>46</v>
      </c>
      <c r="E12">
        <v>520768.84712767502</v>
      </c>
      <c r="F12">
        <v>3787.05</v>
      </c>
      <c r="G12">
        <v>-6.3795735841062902</v>
      </c>
      <c r="H12">
        <v>2.0234877047516902</v>
      </c>
      <c r="I12">
        <v>-7.9543330296084003</v>
      </c>
      <c r="J12">
        <v>-2.3635623752530401</v>
      </c>
      <c r="K12">
        <v>3604.6992582886101</v>
      </c>
      <c r="L12">
        <v>3510.03948459611</v>
      </c>
      <c r="M12">
        <v>69.212319187040706</v>
      </c>
      <c r="N12">
        <v>0.97396136672335898</v>
      </c>
      <c r="O12">
        <v>3.5080075520523799</v>
      </c>
      <c r="P12">
        <v>19.275287003354201</v>
      </c>
      <c r="Q12">
        <v>0.112807689944218</v>
      </c>
    </row>
    <row r="13" spans="1:17" x14ac:dyDescent="0.3">
      <c r="A13" t="s">
        <v>47</v>
      </c>
      <c r="B13" t="s">
        <v>48</v>
      </c>
      <c r="C13" t="s">
        <v>3170</v>
      </c>
      <c r="D13" t="s">
        <v>21</v>
      </c>
      <c r="E13">
        <v>511662.14405467501</v>
      </c>
      <c r="F13">
        <v>1890.75</v>
      </c>
      <c r="G13">
        <v>20.647556488331599</v>
      </c>
      <c r="H13">
        <v>5.6280481387050001</v>
      </c>
      <c r="I13">
        <v>38.714241034313801</v>
      </c>
      <c r="J13">
        <v>-2.1272439672928498</v>
      </c>
      <c r="K13">
        <v>1818.66310476474</v>
      </c>
      <c r="L13">
        <v>1639.17202377736</v>
      </c>
      <c r="M13">
        <v>60.3668177423881</v>
      </c>
      <c r="N13">
        <v>1.1080368049748801</v>
      </c>
      <c r="O13">
        <v>1.5443607034245601</v>
      </c>
      <c r="P13">
        <v>53.097165991902799</v>
      </c>
      <c r="Q13">
        <v>5.2384419854364997E-2</v>
      </c>
    </row>
    <row r="14" spans="1:17" x14ac:dyDescent="0.3">
      <c r="A14" t="s">
        <v>49</v>
      </c>
      <c r="B14" t="s">
        <v>50</v>
      </c>
      <c r="C14" t="s">
        <v>3175</v>
      </c>
      <c r="D14" t="s">
        <v>51</v>
      </c>
      <c r="E14">
        <v>431892.29127485002</v>
      </c>
      <c r="F14">
        <v>1800.05</v>
      </c>
      <c r="G14">
        <v>25.539445536893901</v>
      </c>
      <c r="H14">
        <v>-1.8251211484554499</v>
      </c>
      <c r="I14">
        <v>18.751610869931302</v>
      </c>
      <c r="J14">
        <v>-0.98318066587774999</v>
      </c>
      <c r="K14">
        <v>1810.9170487879201</v>
      </c>
      <c r="L14">
        <v>1658.0502429542501</v>
      </c>
      <c r="M14">
        <v>55.1274597741943</v>
      </c>
      <c r="N14">
        <v>1.10926117247349</v>
      </c>
      <c r="O14">
        <v>8.9053081858837295</v>
      </c>
      <c r="P14">
        <v>48.942948161019402</v>
      </c>
      <c r="Q14">
        <v>0.145097323935653</v>
      </c>
    </row>
    <row r="15" spans="1:17" x14ac:dyDescent="0.3">
      <c r="A15" t="s">
        <v>52</v>
      </c>
      <c r="B15" t="s">
        <v>53</v>
      </c>
      <c r="C15" t="s">
        <v>3171</v>
      </c>
      <c r="D15" t="s">
        <v>54</v>
      </c>
      <c r="E15">
        <v>412986.70739865</v>
      </c>
      <c r="F15">
        <v>6675.45</v>
      </c>
      <c r="G15">
        <v>-30.553759893266299</v>
      </c>
      <c r="H15">
        <v>-4.8766460106510401</v>
      </c>
      <c r="I15">
        <v>-8.6010774026179906</v>
      </c>
      <c r="J15">
        <v>-1.87841121571912</v>
      </c>
      <c r="K15">
        <v>6868.6324049711002</v>
      </c>
      <c r="L15">
        <v>6986.7673303354404</v>
      </c>
      <c r="M15">
        <v>51.522017450224602</v>
      </c>
      <c r="N15">
        <v>0.87666116747088196</v>
      </c>
      <c r="O15">
        <v>17.295463227198098</v>
      </c>
      <c r="P15">
        <v>7.8808300203626303</v>
      </c>
      <c r="Q15">
        <v>-7.6372710964571003E-2</v>
      </c>
    </row>
    <row r="16" spans="1:17" x14ac:dyDescent="0.3">
      <c r="A16" t="s">
        <v>55</v>
      </c>
      <c r="B16" t="s">
        <v>56</v>
      </c>
      <c r="C16" t="s">
        <v>3176</v>
      </c>
      <c r="D16" t="s">
        <v>57</v>
      </c>
      <c r="E16">
        <v>362877.93336020998</v>
      </c>
      <c r="F16">
        <v>3027.3</v>
      </c>
      <c r="G16">
        <v>62.044802952241803</v>
      </c>
      <c r="H16">
        <v>4.4723512557999703</v>
      </c>
      <c r="I16">
        <v>9.8024712900718498</v>
      </c>
      <c r="J16">
        <v>-2.2471678113000202</v>
      </c>
      <c r="K16">
        <v>2920.0014549744301</v>
      </c>
      <c r="L16">
        <v>2586.9862388585202</v>
      </c>
      <c r="M16">
        <v>60.368952661773598</v>
      </c>
      <c r="N16">
        <v>1.0768086537038899</v>
      </c>
      <c r="O16">
        <v>6.4347768638720799</v>
      </c>
      <c r="P16">
        <v>92.209523809523802</v>
      </c>
      <c r="Q16">
        <v>0.19641547743767199</v>
      </c>
    </row>
    <row r="17" spans="1:17" x14ac:dyDescent="0.3">
      <c r="A17" t="s">
        <v>58</v>
      </c>
      <c r="B17" t="s">
        <v>59</v>
      </c>
      <c r="C17" t="s">
        <v>3171</v>
      </c>
      <c r="D17" t="s">
        <v>24</v>
      </c>
      <c r="E17">
        <v>359117.94398919999</v>
      </c>
      <c r="F17">
        <v>1160.5</v>
      </c>
      <c r="G17">
        <v>-17.568815020946499</v>
      </c>
      <c r="H17">
        <v>-3.70574825107304</v>
      </c>
      <c r="I17">
        <v>-10.3093533580106</v>
      </c>
      <c r="J17">
        <v>-2.5244262214895001</v>
      </c>
      <c r="K17">
        <v>1164.6860616159099</v>
      </c>
      <c r="L17">
        <v>1149.3911917298401</v>
      </c>
      <c r="M17">
        <v>59.897861448156299</v>
      </c>
      <c r="N17">
        <v>1.09845524336261</v>
      </c>
      <c r="O17">
        <v>15.437311503662199</v>
      </c>
      <c r="P17">
        <v>16.5511700311338</v>
      </c>
      <c r="Q17">
        <v>6.1387034806672999E-2</v>
      </c>
    </row>
    <row r="18" spans="1:17" x14ac:dyDescent="0.3">
      <c r="A18" t="s">
        <v>60</v>
      </c>
      <c r="B18" t="s">
        <v>61</v>
      </c>
      <c r="C18" t="s">
        <v>3177</v>
      </c>
      <c r="D18" t="s">
        <v>62</v>
      </c>
      <c r="E18">
        <v>356303.99709382898</v>
      </c>
      <c r="F18">
        <v>367.45</v>
      </c>
      <c r="G18">
        <v>13.0460457966125</v>
      </c>
      <c r="H18">
        <v>-13.0492319376777</v>
      </c>
      <c r="I18">
        <v>-11.344097144150901</v>
      </c>
      <c r="J18">
        <v>-3.14982883856193</v>
      </c>
      <c r="K18">
        <v>391.51775077421701</v>
      </c>
      <c r="L18">
        <v>370.24420660082501</v>
      </c>
      <c r="M18">
        <v>46.0515005846677</v>
      </c>
      <c r="N18">
        <v>0.99899555812363705</v>
      </c>
      <c r="O18">
        <v>22.043815485100001</v>
      </c>
      <c r="P18">
        <v>34.695747800586503</v>
      </c>
      <c r="Q18">
        <v>0.17581291112406899</v>
      </c>
    </row>
    <row r="19" spans="1:17" x14ac:dyDescent="0.3">
      <c r="A19" t="s">
        <v>63</v>
      </c>
      <c r="B19" t="s">
        <v>64</v>
      </c>
      <c r="C19" t="s">
        <v>3176</v>
      </c>
      <c r="D19" t="s">
        <v>57</v>
      </c>
      <c r="E19">
        <v>354622.52327895002</v>
      </c>
      <c r="F19">
        <v>11279.25</v>
      </c>
      <c r="G19">
        <v>-14.255843281384101</v>
      </c>
      <c r="H19">
        <v>0.341543038859773</v>
      </c>
      <c r="I19">
        <v>-14.722695986494999</v>
      </c>
      <c r="J19">
        <v>0.84894111040229003</v>
      </c>
      <c r="K19">
        <v>11592.2720804088</v>
      </c>
      <c r="L19">
        <v>11792.334587888001</v>
      </c>
      <c r="M19">
        <v>60.354078568429003</v>
      </c>
      <c r="N19">
        <v>0.89158208479136003</v>
      </c>
      <c r="O19">
        <v>21.284659884300801</v>
      </c>
      <c r="P19">
        <v>15.8313350757112</v>
      </c>
      <c r="Q19">
        <v>3.5169899149292E-2</v>
      </c>
    </row>
    <row r="20" spans="1:17" x14ac:dyDescent="0.3">
      <c r="A20" t="s">
        <v>65</v>
      </c>
      <c r="B20" t="s">
        <v>66</v>
      </c>
      <c r="C20" t="s">
        <v>3171</v>
      </c>
      <c r="D20" t="s">
        <v>24</v>
      </c>
      <c r="E20">
        <v>347908.84460850002</v>
      </c>
      <c r="F20">
        <v>1749.9</v>
      </c>
      <c r="G20">
        <v>-24.444369172012699</v>
      </c>
      <c r="H20">
        <v>4.5740582523326599E-2</v>
      </c>
      <c r="I20">
        <v>-3.2753456501088398</v>
      </c>
      <c r="J20">
        <v>-3.2116340512748698</v>
      </c>
      <c r="K20">
        <v>1775.7749056684099</v>
      </c>
      <c r="L20">
        <v>1781.9440215824</v>
      </c>
      <c r="M20">
        <v>46.058361641037003</v>
      </c>
      <c r="N20">
        <v>0.86444693682011597</v>
      </c>
      <c r="O20">
        <v>10.9777701582947</v>
      </c>
      <c r="P20">
        <v>13.346503870194599</v>
      </c>
      <c r="Q20">
        <v>-0.10210711354626301</v>
      </c>
    </row>
    <row r="21" spans="1:17" x14ac:dyDescent="0.3">
      <c r="A21" t="s">
        <v>67</v>
      </c>
      <c r="B21" t="s">
        <v>68</v>
      </c>
      <c r="C21" t="s">
        <v>3178</v>
      </c>
      <c r="D21" t="s">
        <v>69</v>
      </c>
      <c r="E21">
        <v>341590.06885414501</v>
      </c>
      <c r="F21">
        <v>11648.55</v>
      </c>
      <c r="G21">
        <v>4.3452390222637902</v>
      </c>
      <c r="H21">
        <v>3.9026064370367801</v>
      </c>
      <c r="I21">
        <v>6.1267241032185904</v>
      </c>
      <c r="J21">
        <v>1.0937895470330401</v>
      </c>
      <c r="K21">
        <v>11187.411992634199</v>
      </c>
      <c r="L21">
        <v>10715.8438803257</v>
      </c>
      <c r="M21">
        <v>73.654685112430002</v>
      </c>
      <c r="N21">
        <v>1.16474416819543</v>
      </c>
      <c r="O21">
        <v>4.20181052577359</v>
      </c>
      <c r="P21">
        <v>28.2011633089922</v>
      </c>
      <c r="Q21">
        <v>5.4956213076174001E-2</v>
      </c>
    </row>
    <row r="22" spans="1:17" x14ac:dyDescent="0.3">
      <c r="A22" t="s">
        <v>70</v>
      </c>
      <c r="B22" t="s">
        <v>71</v>
      </c>
      <c r="C22" t="s">
        <v>3169</v>
      </c>
      <c r="D22" t="s">
        <v>72</v>
      </c>
      <c r="E22">
        <v>330043.62496941001</v>
      </c>
      <c r="F22">
        <v>262.35000000000002</v>
      </c>
      <c r="G22">
        <v>9.1747143889559304</v>
      </c>
      <c r="H22">
        <v>-6.2880346997079197</v>
      </c>
      <c r="I22">
        <v>-12.784946595927</v>
      </c>
      <c r="J22">
        <v>-0.83256056259580502</v>
      </c>
      <c r="K22">
        <v>270.26498856248202</v>
      </c>
      <c r="L22">
        <v>271.765565587335</v>
      </c>
      <c r="M22">
        <v>63.259043672910998</v>
      </c>
      <c r="N22">
        <v>0.95724663387808595</v>
      </c>
      <c r="O22">
        <v>31.5037164093767</v>
      </c>
      <c r="P22">
        <v>36.605050768029102</v>
      </c>
      <c r="Q22">
        <v>6.0998567491705E-2</v>
      </c>
    </row>
    <row r="23" spans="1:17" x14ac:dyDescent="0.3">
      <c r="A23" t="s">
        <v>73</v>
      </c>
      <c r="B23" t="s">
        <v>74</v>
      </c>
      <c r="C23" t="s">
        <v>3177</v>
      </c>
      <c r="D23" t="s">
        <v>75</v>
      </c>
      <c r="E23">
        <v>306594.40489333501</v>
      </c>
      <c r="F23">
        <v>329.65</v>
      </c>
      <c r="G23">
        <v>34.168568483593397</v>
      </c>
      <c r="H23">
        <v>1.76043775226234</v>
      </c>
      <c r="I23">
        <v>-7.49850892052888</v>
      </c>
      <c r="J23">
        <v>-5.2370171486016197</v>
      </c>
      <c r="K23">
        <v>328.45568885638102</v>
      </c>
      <c r="L23">
        <v>309.69475996483698</v>
      </c>
      <c r="M23">
        <v>51.502949891011802</v>
      </c>
      <c r="N23">
        <v>1.28751785152989</v>
      </c>
      <c r="O23">
        <v>11.1026846655543</v>
      </c>
      <c r="P23">
        <v>55.826045852044402</v>
      </c>
      <c r="Q23">
        <v>0.10505163040330601</v>
      </c>
    </row>
    <row r="24" spans="1:17" x14ac:dyDescent="0.3">
      <c r="A24" t="s">
        <v>76</v>
      </c>
      <c r="B24" t="s">
        <v>77</v>
      </c>
      <c r="C24" t="s">
        <v>3170</v>
      </c>
      <c r="D24" t="s">
        <v>21</v>
      </c>
      <c r="E24">
        <v>304840.84314446</v>
      </c>
      <c r="F24">
        <v>292.27999999999997</v>
      </c>
      <c r="G24">
        <v>22.798526566437602</v>
      </c>
      <c r="H24">
        <v>5.5662373793801896</v>
      </c>
      <c r="I24">
        <v>26.4988201289869</v>
      </c>
      <c r="J24">
        <v>-1.1539592136102099</v>
      </c>
      <c r="K24">
        <v>276.72858146277702</v>
      </c>
      <c r="L24">
        <v>256.099116538798</v>
      </c>
      <c r="M24">
        <v>60.617400213137103</v>
      </c>
      <c r="N24">
        <v>0.90290926613634803</v>
      </c>
      <c r="O24">
        <v>1.9570275078691599</v>
      </c>
      <c r="P24">
        <v>45.376771947276701</v>
      </c>
      <c r="Q24">
        <v>-7.5725710310306005E-2</v>
      </c>
    </row>
    <row r="25" spans="1:17" x14ac:dyDescent="0.3">
      <c r="A25" t="s">
        <v>78</v>
      </c>
      <c r="B25" t="s">
        <v>79</v>
      </c>
      <c r="C25" t="s">
        <v>3179</v>
      </c>
      <c r="D25" t="s">
        <v>80</v>
      </c>
      <c r="E25">
        <v>302209.39087499998</v>
      </c>
      <c r="F25">
        <v>4518.8500000000004</v>
      </c>
      <c r="G25">
        <v>58.692766111597102</v>
      </c>
      <c r="H25">
        <v>4.9988339507224699</v>
      </c>
      <c r="I25">
        <v>-19.4418592770337</v>
      </c>
      <c r="J25">
        <v>2.6997444978048599</v>
      </c>
      <c r="K25">
        <v>4385.1969104765003</v>
      </c>
      <c r="L25">
        <v>4146.8167099426701</v>
      </c>
      <c r="M25">
        <v>71.792834275910195</v>
      </c>
      <c r="N25">
        <v>0.98734754387224799</v>
      </c>
      <c r="O25">
        <v>25.5795169124887</v>
      </c>
      <c r="P25">
        <v>82.727456530529693</v>
      </c>
      <c r="Q25">
        <v>0.25404017196654499</v>
      </c>
    </row>
    <row r="26" spans="1:17" x14ac:dyDescent="0.3">
      <c r="A26" t="s">
        <v>81</v>
      </c>
      <c r="B26" t="s">
        <v>82</v>
      </c>
      <c r="C26" t="s">
        <v>3180</v>
      </c>
      <c r="D26" t="s">
        <v>83</v>
      </c>
      <c r="E26">
        <v>295630.00902649999</v>
      </c>
      <c r="F26">
        <v>3306.85</v>
      </c>
      <c r="G26">
        <v>-25.873775304789401</v>
      </c>
      <c r="H26">
        <v>-0.108897703259591</v>
      </c>
      <c r="I26">
        <v>-3.7294000922916899</v>
      </c>
      <c r="J26">
        <v>-1.42162311135553</v>
      </c>
      <c r="K26">
        <v>3350.4585737809298</v>
      </c>
      <c r="L26">
        <v>3418.4241095651901</v>
      </c>
      <c r="M26">
        <v>61.993057161385202</v>
      </c>
      <c r="N26">
        <v>1.1362550169399199</v>
      </c>
      <c r="O26">
        <v>17.542374162722801</v>
      </c>
      <c r="P26">
        <v>8.2208368104985894</v>
      </c>
      <c r="Q26">
        <v>2.5258400573682002E-2</v>
      </c>
    </row>
    <row r="27" spans="1:17" x14ac:dyDescent="0.3">
      <c r="A27" t="s">
        <v>84</v>
      </c>
      <c r="B27" t="s">
        <v>85</v>
      </c>
      <c r="C27" t="s">
        <v>3176</v>
      </c>
      <c r="D27" t="s">
        <v>57</v>
      </c>
      <c r="E27">
        <v>294939.46581162501</v>
      </c>
      <c r="F27">
        <v>790.05</v>
      </c>
      <c r="G27">
        <v>-8.7008461916237501</v>
      </c>
      <c r="H27">
        <v>-6.7929555760879303</v>
      </c>
      <c r="I27">
        <v>-22.005408109100099</v>
      </c>
      <c r="J27">
        <v>-2.1623944295312101</v>
      </c>
      <c r="K27">
        <v>862.45293911945203</v>
      </c>
      <c r="L27">
        <v>907.28808429319997</v>
      </c>
      <c r="M27">
        <v>56.118427330587899</v>
      </c>
      <c r="N27">
        <v>0.89839669665663702</v>
      </c>
      <c r="O27">
        <v>49.231061325232503</v>
      </c>
      <c r="P27">
        <v>13.472172351885</v>
      </c>
      <c r="Q27">
        <v>5.3060861555252997E-2</v>
      </c>
    </row>
    <row r="28" spans="1:17" x14ac:dyDescent="0.3">
      <c r="A28" t="s">
        <v>86</v>
      </c>
      <c r="B28" t="s">
        <v>87</v>
      </c>
      <c r="C28" t="s">
        <v>3181</v>
      </c>
      <c r="D28" t="s">
        <v>88</v>
      </c>
      <c r="E28">
        <v>290184.11888517998</v>
      </c>
      <c r="F28">
        <v>2514.1999999999998</v>
      </c>
      <c r="G28">
        <v>-21.341001811393699</v>
      </c>
      <c r="H28">
        <v>-16.4831460951617</v>
      </c>
      <c r="I28">
        <v>-36.157241782405599</v>
      </c>
      <c r="J28">
        <v>8.2794773362776493</v>
      </c>
      <c r="K28">
        <v>2780.1874298637599</v>
      </c>
      <c r="L28">
        <v>2935.85895182076</v>
      </c>
      <c r="M28">
        <v>49.257989007270901</v>
      </c>
      <c r="N28">
        <v>3.9510032139104498</v>
      </c>
      <c r="O28">
        <v>48.910190120117697</v>
      </c>
      <c r="P28">
        <v>24.158024691358001</v>
      </c>
      <c r="Q28">
        <v>4.5622912317457E-2</v>
      </c>
    </row>
    <row r="29" spans="1:17" x14ac:dyDescent="0.3">
      <c r="A29" t="s">
        <v>89</v>
      </c>
      <c r="B29" t="s">
        <v>90</v>
      </c>
      <c r="C29" t="s">
        <v>3182</v>
      </c>
      <c r="D29" t="s">
        <v>91</v>
      </c>
      <c r="E29">
        <v>278366.30514742498</v>
      </c>
      <c r="F29">
        <v>1288.6500000000001</v>
      </c>
      <c r="G29">
        <v>25.993109991543701</v>
      </c>
      <c r="H29">
        <v>-12.559154018636001</v>
      </c>
      <c r="I29">
        <v>-23.7724568346726</v>
      </c>
      <c r="J29">
        <v>3.9057871207900399</v>
      </c>
      <c r="K29">
        <v>1322.0862894148499</v>
      </c>
      <c r="L29">
        <v>1322.7111845137199</v>
      </c>
      <c r="M29">
        <v>60.655511898807198</v>
      </c>
      <c r="N29">
        <v>3.8524238944692302</v>
      </c>
      <c r="O29">
        <v>25.821596244131399</v>
      </c>
      <c r="P29">
        <v>50.104834012813001</v>
      </c>
      <c r="Q29">
        <v>5.3550153144455999E-2</v>
      </c>
    </row>
    <row r="30" spans="1:17" x14ac:dyDescent="0.3">
      <c r="A30" t="s">
        <v>92</v>
      </c>
      <c r="B30" t="s">
        <v>93</v>
      </c>
      <c r="C30" t="s">
        <v>3179</v>
      </c>
      <c r="D30" t="s">
        <v>94</v>
      </c>
      <c r="E30">
        <v>275316.76241550001</v>
      </c>
      <c r="F30">
        <v>7731</v>
      </c>
      <c r="G30">
        <v>82.393234590510502</v>
      </c>
      <c r="H30">
        <v>7.4170202453470102</v>
      </c>
      <c r="I30">
        <v>1.15345895606856</v>
      </c>
      <c r="J30">
        <v>1.4760217664038999</v>
      </c>
      <c r="K30">
        <v>7129.57590503758</v>
      </c>
      <c r="L30">
        <v>6462.5978978023004</v>
      </c>
      <c r="M30">
        <v>79.390061134453504</v>
      </c>
      <c r="N30">
        <v>1.76262783777613</v>
      </c>
      <c r="O30">
        <v>5.1597464752295803</v>
      </c>
      <c r="P30">
        <v>106.67807303641101</v>
      </c>
      <c r="Q30">
        <v>0.16286368278560401</v>
      </c>
    </row>
    <row r="31" spans="1:17" x14ac:dyDescent="0.3">
      <c r="A31" t="s">
        <v>95</v>
      </c>
      <c r="B31" t="s">
        <v>96</v>
      </c>
      <c r="C31" t="s">
        <v>3183</v>
      </c>
      <c r="D31" t="s">
        <v>97</v>
      </c>
      <c r="E31">
        <v>266478.69241997501</v>
      </c>
      <c r="F31">
        <v>282.5</v>
      </c>
      <c r="G31">
        <v>119.960940073137</v>
      </c>
      <c r="H31">
        <v>15.230716204475399</v>
      </c>
      <c r="I31">
        <v>55.885342475198797</v>
      </c>
      <c r="J31">
        <v>2.39427617922729</v>
      </c>
      <c r="K31">
        <v>264.21097059486902</v>
      </c>
      <c r="L31">
        <v>221.62079887939399</v>
      </c>
      <c r="M31">
        <v>60.208507987242598</v>
      </c>
      <c r="N31">
        <v>0.97640028776973598</v>
      </c>
      <c r="O31">
        <v>5.5752212389380498</v>
      </c>
      <c r="P31">
        <v>147.48138414367</v>
      </c>
      <c r="Q31">
        <v>7.2217104611649999E-2</v>
      </c>
    </row>
    <row r="32" spans="1:17" x14ac:dyDescent="0.3">
      <c r="A32" t="s">
        <v>98</v>
      </c>
      <c r="B32" t="s">
        <v>99</v>
      </c>
      <c r="C32" t="s">
        <v>3169</v>
      </c>
      <c r="D32" t="s">
        <v>100</v>
      </c>
      <c r="E32">
        <v>260128.76268267</v>
      </c>
      <c r="F32">
        <v>422.1</v>
      </c>
      <c r="G32">
        <v>-1.6674101078583901</v>
      </c>
      <c r="H32">
        <v>-8.2417951467316009</v>
      </c>
      <c r="I32">
        <v>-22.744103261555299</v>
      </c>
      <c r="J32">
        <v>-0.38109968868588501</v>
      </c>
      <c r="K32">
        <v>448.84618569771197</v>
      </c>
      <c r="L32">
        <v>450.39909487279402</v>
      </c>
      <c r="M32">
        <v>53.795145700419098</v>
      </c>
      <c r="N32">
        <v>1.00439713960778</v>
      </c>
      <c r="O32">
        <v>28.772802653399602</v>
      </c>
      <c r="P32">
        <v>23.312883435582801</v>
      </c>
      <c r="Q32">
        <v>0.132591873672395</v>
      </c>
    </row>
    <row r="33" spans="1:17" x14ac:dyDescent="0.3">
      <c r="A33" t="s">
        <v>101</v>
      </c>
      <c r="B33" t="s">
        <v>102</v>
      </c>
      <c r="C33" t="s">
        <v>3171</v>
      </c>
      <c r="D33" t="s">
        <v>37</v>
      </c>
      <c r="E33">
        <v>256250.94447711</v>
      </c>
      <c r="F33">
        <v>1607.1</v>
      </c>
      <c r="G33">
        <v>-25.925094734076801</v>
      </c>
      <c r="H33">
        <v>-9.3446050803306697</v>
      </c>
      <c r="I33">
        <v>-3.1428989033519699</v>
      </c>
      <c r="J33">
        <v>-2.2126169637527702</v>
      </c>
      <c r="K33">
        <v>1704.2457053733799</v>
      </c>
      <c r="L33">
        <v>1677.5890622392401</v>
      </c>
      <c r="M33">
        <v>43.778150287892799</v>
      </c>
      <c r="N33">
        <v>1.13670332189028</v>
      </c>
      <c r="O33">
        <v>26.308257109078401</v>
      </c>
      <c r="P33">
        <v>13.251823402980801</v>
      </c>
      <c r="Q33">
        <v>-6.9584465301347001E-2</v>
      </c>
    </row>
    <row r="34" spans="1:17" x14ac:dyDescent="0.3">
      <c r="A34" t="s">
        <v>103</v>
      </c>
      <c r="B34" t="s">
        <v>104</v>
      </c>
      <c r="C34" t="s">
        <v>3176</v>
      </c>
      <c r="D34" t="s">
        <v>105</v>
      </c>
      <c r="E34">
        <v>255850.23529744</v>
      </c>
      <c r="F34">
        <v>9161.7999999999993</v>
      </c>
      <c r="G34">
        <v>27.061077396038499</v>
      </c>
      <c r="H34">
        <v>-6.00042998270116</v>
      </c>
      <c r="I34">
        <v>-6.9893054471213398</v>
      </c>
      <c r="J34">
        <v>-4.0574157703392402</v>
      </c>
      <c r="K34">
        <v>10052.899586219701</v>
      </c>
      <c r="L34">
        <v>9436.9167234012693</v>
      </c>
      <c r="M34">
        <v>34.692506405360596</v>
      </c>
      <c r="N34">
        <v>0.87048014808261998</v>
      </c>
      <c r="O34">
        <v>39.426750201925302</v>
      </c>
      <c r="P34">
        <v>53.006504838965498</v>
      </c>
      <c r="Q34">
        <v>0.14862045153390299</v>
      </c>
    </row>
    <row r="35" spans="1:17" x14ac:dyDescent="0.3">
      <c r="A35" t="s">
        <v>106</v>
      </c>
      <c r="B35" t="s">
        <v>107</v>
      </c>
      <c r="C35" t="s">
        <v>3183</v>
      </c>
      <c r="D35" t="s">
        <v>108</v>
      </c>
      <c r="E35">
        <v>249221.00404797899</v>
      </c>
      <c r="F35">
        <v>3829.85</v>
      </c>
      <c r="G35">
        <v>-24.129089689118501</v>
      </c>
      <c r="H35">
        <v>-7.7632560196654197</v>
      </c>
      <c r="I35">
        <v>-17.073505098199501</v>
      </c>
      <c r="J35">
        <v>-0.47013377098915599</v>
      </c>
      <c r="K35">
        <v>4114.4406876884696</v>
      </c>
      <c r="L35">
        <v>4407.4020798743204</v>
      </c>
      <c r="M35">
        <v>62.276999586919501</v>
      </c>
      <c r="N35">
        <v>1.1820537638338799</v>
      </c>
      <c r="O35">
        <v>43.213180672872298</v>
      </c>
      <c r="P35">
        <v>7.4593153759820297</v>
      </c>
      <c r="Q35">
        <v>-7.4796572422213006E-2</v>
      </c>
    </row>
    <row r="36" spans="1:17" x14ac:dyDescent="0.3">
      <c r="A36" t="s">
        <v>109</v>
      </c>
      <c r="B36" t="s">
        <v>110</v>
      </c>
      <c r="C36" t="s">
        <v>3181</v>
      </c>
      <c r="D36" t="s">
        <v>111</v>
      </c>
      <c r="E36">
        <v>243664.88643727999</v>
      </c>
      <c r="F36">
        <v>998.8</v>
      </c>
      <c r="G36">
        <v>1.1949404539275801</v>
      </c>
      <c r="H36">
        <v>2.0849468043377501</v>
      </c>
      <c r="I36">
        <v>3.9935004334598601</v>
      </c>
      <c r="J36">
        <v>2.5909703059517901</v>
      </c>
      <c r="K36">
        <v>967.50584836063695</v>
      </c>
      <c r="L36">
        <v>916.60656732420398</v>
      </c>
      <c r="M36">
        <v>65.745832681989796</v>
      </c>
      <c r="N36">
        <v>0.90010182664615401</v>
      </c>
      <c r="O36">
        <v>6.42771325590709</v>
      </c>
      <c r="P36">
        <v>31.119133574007201</v>
      </c>
      <c r="Q36">
        <v>3.1477724160797999E-2</v>
      </c>
    </row>
    <row r="37" spans="1:17" x14ac:dyDescent="0.3">
      <c r="A37" t="s">
        <v>112</v>
      </c>
      <c r="B37" t="s">
        <v>113</v>
      </c>
      <c r="C37" t="s">
        <v>3183</v>
      </c>
      <c r="D37" t="s">
        <v>114</v>
      </c>
      <c r="E37">
        <v>243201.41413123501</v>
      </c>
      <c r="F37">
        <v>6805.3</v>
      </c>
      <c r="G37">
        <v>120.923175457613</v>
      </c>
      <c r="H37">
        <v>-4.5832491176377497</v>
      </c>
      <c r="I37">
        <v>40.838377378772996</v>
      </c>
      <c r="J37">
        <v>-0.130964078454226</v>
      </c>
      <c r="K37">
        <v>6936.85446688928</v>
      </c>
      <c r="L37">
        <v>5741.7641660176696</v>
      </c>
      <c r="M37">
        <v>58.154100219240902</v>
      </c>
      <c r="N37">
        <v>0.84878200067305798</v>
      </c>
      <c r="O37">
        <v>22.625012857625599</v>
      </c>
      <c r="P37">
        <v>145.47930381459099</v>
      </c>
      <c r="Q37">
        <v>0.26434747662161701</v>
      </c>
    </row>
    <row r="38" spans="1:17" x14ac:dyDescent="0.3">
      <c r="A38" t="s">
        <v>115</v>
      </c>
      <c r="B38" t="s">
        <v>116</v>
      </c>
      <c r="C38" t="s">
        <v>3180</v>
      </c>
      <c r="D38" t="s">
        <v>117</v>
      </c>
      <c r="E38">
        <v>236741.92546597999</v>
      </c>
      <c r="F38">
        <v>2469.4</v>
      </c>
      <c r="G38">
        <v>-43.368981359011798</v>
      </c>
      <c r="H38">
        <v>-16.490423608653899</v>
      </c>
      <c r="I38">
        <v>-18.980819900832699</v>
      </c>
      <c r="J38">
        <v>-0.51559758460183303</v>
      </c>
      <c r="K38">
        <v>2788.3282933718601</v>
      </c>
      <c r="L38">
        <v>2964.3369454318299</v>
      </c>
      <c r="M38">
        <v>32.160980019470898</v>
      </c>
      <c r="N38">
        <v>1.1271941983134799</v>
      </c>
      <c r="O38">
        <v>38.614643233174</v>
      </c>
      <c r="P38">
        <v>1.91708454569843</v>
      </c>
      <c r="Q38">
        <v>-0.120257709025089</v>
      </c>
    </row>
    <row r="39" spans="1:17" x14ac:dyDescent="0.3">
      <c r="A39" t="s">
        <v>118</v>
      </c>
      <c r="B39" t="s">
        <v>119</v>
      </c>
      <c r="C39" t="s">
        <v>3179</v>
      </c>
      <c r="D39" t="s">
        <v>120</v>
      </c>
      <c r="E39">
        <v>228138.19725308899</v>
      </c>
      <c r="F39">
        <v>312.10000000000002</v>
      </c>
      <c r="G39">
        <v>82.586884709919502</v>
      </c>
      <c r="H39">
        <v>5.8229188628585202</v>
      </c>
      <c r="I39">
        <v>-7.1847384183113396</v>
      </c>
      <c r="J39">
        <v>3.0365601039539598</v>
      </c>
      <c r="K39">
        <v>290.56778807342499</v>
      </c>
      <c r="L39">
        <v>264.25926484836702</v>
      </c>
      <c r="M39">
        <v>74.732242450371103</v>
      </c>
      <c r="N39">
        <v>1.01197354876824</v>
      </c>
      <c r="O39">
        <v>9.0996475488625403</v>
      </c>
      <c r="P39">
        <v>108.136045348449</v>
      </c>
      <c r="Q39">
        <v>0.21888109316326601</v>
      </c>
    </row>
    <row r="40" spans="1:17" x14ac:dyDescent="0.3">
      <c r="A40" t="s">
        <v>121</v>
      </c>
      <c r="B40" t="s">
        <v>122</v>
      </c>
      <c r="C40" t="s">
        <v>3173</v>
      </c>
      <c r="D40" t="s">
        <v>123</v>
      </c>
      <c r="E40">
        <v>218063.42487720001</v>
      </c>
      <c r="F40">
        <v>2261.6999999999998</v>
      </c>
      <c r="G40">
        <v>-27.987396293658399</v>
      </c>
      <c r="H40">
        <v>-1.8633431631742901</v>
      </c>
      <c r="I40">
        <v>-9.0930140042399703</v>
      </c>
      <c r="J40">
        <v>-1.79546949401668</v>
      </c>
      <c r="K40">
        <v>2348.5072855901599</v>
      </c>
      <c r="L40">
        <v>2441.9054177694802</v>
      </c>
      <c r="M40">
        <v>54.242343565861098</v>
      </c>
      <c r="N40">
        <v>0.86958625071149098</v>
      </c>
      <c r="O40">
        <v>22.827961268072599</v>
      </c>
      <c r="P40">
        <v>4.2882833033614602</v>
      </c>
      <c r="Q40">
        <v>-3.2790961715031E-2</v>
      </c>
    </row>
    <row r="41" spans="1:17" x14ac:dyDescent="0.3">
      <c r="A41" t="s">
        <v>124</v>
      </c>
      <c r="B41" t="s">
        <v>125</v>
      </c>
      <c r="C41" t="s">
        <v>3171</v>
      </c>
      <c r="D41" t="s">
        <v>54</v>
      </c>
      <c r="E41">
        <v>216234.02733858</v>
      </c>
      <c r="F41">
        <v>340.35</v>
      </c>
      <c r="G41">
        <v>27.244566849733602</v>
      </c>
      <c r="H41">
        <v>1.4930343164547699</v>
      </c>
      <c r="I41">
        <v>-9.5521064916292993</v>
      </c>
      <c r="J41">
        <v>1.62470307320559</v>
      </c>
      <c r="K41">
        <v>327.41096576227602</v>
      </c>
      <c r="L41">
        <v>317.24295378827901</v>
      </c>
      <c r="M41">
        <v>74.276966432834797</v>
      </c>
      <c r="N41">
        <v>0.78463848442207496</v>
      </c>
      <c r="O41">
        <v>15.9688555898339</v>
      </c>
      <c r="P41">
        <v>49.341816586222002</v>
      </c>
    </row>
    <row r="42" spans="1:17" x14ac:dyDescent="0.3">
      <c r="A42" t="s">
        <v>126</v>
      </c>
      <c r="B42" t="s">
        <v>127</v>
      </c>
      <c r="C42" t="s">
        <v>3181</v>
      </c>
      <c r="D42" t="s">
        <v>128</v>
      </c>
      <c r="E42">
        <v>214287.05308499999</v>
      </c>
      <c r="F42">
        <v>507.15</v>
      </c>
      <c r="G42">
        <v>38.8619155440865</v>
      </c>
      <c r="H42">
        <v>-10.6734167595085</v>
      </c>
      <c r="I42">
        <v>-32.304665445681998</v>
      </c>
      <c r="J42">
        <v>-0.29383546859570497</v>
      </c>
      <c r="K42">
        <v>515.03322950568895</v>
      </c>
      <c r="L42">
        <v>498.43350877174203</v>
      </c>
      <c r="M42">
        <v>55.983878271387702</v>
      </c>
      <c r="N42">
        <v>0.46396221015404299</v>
      </c>
      <c r="O42">
        <v>59.262545597949298</v>
      </c>
      <c r="P42">
        <v>78.197470133520696</v>
      </c>
      <c r="Q42">
        <v>2.4930157712884999E-2</v>
      </c>
    </row>
    <row r="43" spans="1:17" x14ac:dyDescent="0.3">
      <c r="A43" t="s">
        <v>129</v>
      </c>
      <c r="B43" t="s">
        <v>130</v>
      </c>
      <c r="C43" t="s">
        <v>3173</v>
      </c>
      <c r="D43" t="s">
        <v>131</v>
      </c>
      <c r="E43">
        <v>210023.02511836999</v>
      </c>
      <c r="F43">
        <v>632.25</v>
      </c>
      <c r="G43">
        <v>26.9904790679863</v>
      </c>
      <c r="H43">
        <v>2.9509258809957699</v>
      </c>
      <c r="I43">
        <v>2.8333097006063599</v>
      </c>
      <c r="J43">
        <v>3.0828055974708501</v>
      </c>
      <c r="K43">
        <v>607.18930143316504</v>
      </c>
      <c r="L43">
        <v>577.55967391835395</v>
      </c>
      <c r="M43">
        <v>54.413297269450297</v>
      </c>
      <c r="N43">
        <v>1.2040776894951</v>
      </c>
      <c r="O43">
        <v>7.7295373665480396</v>
      </c>
      <c r="P43">
        <v>49.751302700142098</v>
      </c>
      <c r="Q43">
        <v>0.21359019253252201</v>
      </c>
    </row>
    <row r="44" spans="1:17" x14ac:dyDescent="0.3">
      <c r="A44" t="s">
        <v>132</v>
      </c>
      <c r="B44" t="s">
        <v>133</v>
      </c>
      <c r="C44" t="s">
        <v>3177</v>
      </c>
      <c r="D44" t="s">
        <v>62</v>
      </c>
      <c r="E44">
        <v>209894.61716922</v>
      </c>
      <c r="F44">
        <v>544.20000000000005</v>
      </c>
      <c r="G44">
        <v>-3.5615721153050099</v>
      </c>
      <c r="H44">
        <v>-7.7129090213236804</v>
      </c>
      <c r="I44">
        <v>-42.899345954015502</v>
      </c>
      <c r="J44">
        <v>20.4465825576711</v>
      </c>
      <c r="K44">
        <v>580.21439168116206</v>
      </c>
      <c r="L44">
        <v>598.08010964301297</v>
      </c>
      <c r="M44">
        <v>54.709843853413602</v>
      </c>
      <c r="N44">
        <v>4.2567926344952003</v>
      </c>
      <c r="O44">
        <v>64.617787578096198</v>
      </c>
      <c r="P44">
        <v>25.9722222222222</v>
      </c>
      <c r="Q44">
        <v>0.150982998942124</v>
      </c>
    </row>
    <row r="45" spans="1:17" x14ac:dyDescent="0.3">
      <c r="A45" t="s">
        <v>134</v>
      </c>
      <c r="B45" t="s">
        <v>135</v>
      </c>
      <c r="C45" t="s">
        <v>3184</v>
      </c>
      <c r="D45" t="s">
        <v>136</v>
      </c>
      <c r="E45">
        <v>209646.52493966999</v>
      </c>
      <c r="F45">
        <v>846.95</v>
      </c>
      <c r="G45">
        <v>9.7811362239840101</v>
      </c>
      <c r="H45">
        <v>2.4361842748600102</v>
      </c>
      <c r="I45">
        <v>-7.6834112199656301</v>
      </c>
      <c r="J45">
        <v>1.71103286886534</v>
      </c>
      <c r="K45">
        <v>822.35369808477697</v>
      </c>
      <c r="L45">
        <v>808.04643826535005</v>
      </c>
      <c r="M45">
        <v>69.991827519543406</v>
      </c>
      <c r="N45">
        <v>1.1159197406766701</v>
      </c>
      <c r="O45">
        <v>14.2452328945038</v>
      </c>
      <c r="P45">
        <v>33.841656131479098</v>
      </c>
      <c r="Q45">
        <v>9.8176745104590998E-2</v>
      </c>
    </row>
    <row r="46" spans="1:17" x14ac:dyDescent="0.3">
      <c r="A46" t="s">
        <v>137</v>
      </c>
      <c r="B46" t="s">
        <v>138</v>
      </c>
      <c r="C46" t="s">
        <v>3177</v>
      </c>
      <c r="D46" t="s">
        <v>139</v>
      </c>
      <c r="E46">
        <v>207951.78371183999</v>
      </c>
      <c r="F46">
        <v>1312.8</v>
      </c>
      <c r="G46">
        <v>-3.8462467879023001</v>
      </c>
      <c r="H46">
        <v>-18.926291480918501</v>
      </c>
      <c r="I46">
        <v>-40.713097370077698</v>
      </c>
      <c r="J46">
        <v>36.241206567005598</v>
      </c>
      <c r="K46">
        <v>1527.5185180605999</v>
      </c>
      <c r="L46">
        <v>1664.75098906266</v>
      </c>
      <c r="M46">
        <v>54.086444277455399</v>
      </c>
      <c r="N46">
        <v>4.36091127390777</v>
      </c>
      <c r="O46">
        <v>65.607861060329</v>
      </c>
      <c r="P46">
        <v>50.853203102556698</v>
      </c>
      <c r="Q46">
        <v>2.1129135721315001E-2</v>
      </c>
    </row>
    <row r="47" spans="1:17" x14ac:dyDescent="0.3">
      <c r="A47" t="s">
        <v>140</v>
      </c>
      <c r="B47" t="s">
        <v>141</v>
      </c>
      <c r="C47" t="s">
        <v>3169</v>
      </c>
      <c r="D47" t="s">
        <v>18</v>
      </c>
      <c r="E47">
        <v>197005.39668123299</v>
      </c>
      <c r="F47">
        <v>139.51</v>
      </c>
      <c r="G47">
        <v>-0.29837411564927702</v>
      </c>
      <c r="H47">
        <v>-4.6049758680617101</v>
      </c>
      <c r="I47">
        <v>-25.5456205589809</v>
      </c>
      <c r="J47">
        <v>-0.96920520083710804</v>
      </c>
      <c r="K47">
        <v>148.868949069248</v>
      </c>
      <c r="L47">
        <v>154.40154509001999</v>
      </c>
      <c r="M47">
        <v>56.194700760358003</v>
      </c>
      <c r="N47">
        <v>0.83523830447765501</v>
      </c>
      <c r="O47">
        <v>41.065156619597097</v>
      </c>
      <c r="P47">
        <v>23.351016799292601</v>
      </c>
      <c r="Q47">
        <v>6.2031345035512997E-2</v>
      </c>
    </row>
    <row r="48" spans="1:17" x14ac:dyDescent="0.3">
      <c r="A48" t="s">
        <v>142</v>
      </c>
      <c r="B48" t="s">
        <v>143</v>
      </c>
      <c r="C48" t="s">
        <v>3171</v>
      </c>
      <c r="D48" t="s">
        <v>144</v>
      </c>
      <c r="E48">
        <v>193675.25891999999</v>
      </c>
      <c r="F48">
        <v>148.19999999999999</v>
      </c>
      <c r="G48">
        <v>73.3096739850332</v>
      </c>
      <c r="H48">
        <v>-7.8714198244710598</v>
      </c>
      <c r="I48">
        <v>-26.6957435779706</v>
      </c>
      <c r="J48">
        <v>-0.53256303149256801</v>
      </c>
      <c r="K48">
        <v>151.689133109327</v>
      </c>
      <c r="L48">
        <v>150.59215963179801</v>
      </c>
      <c r="M48">
        <v>52.419344612784897</v>
      </c>
      <c r="N48">
        <v>0.95925464104464098</v>
      </c>
      <c r="O48">
        <v>54.520917678812403</v>
      </c>
      <c r="P48">
        <v>98.659517426273396</v>
      </c>
      <c r="Q48">
        <v>0.16000956683752399</v>
      </c>
    </row>
    <row r="49" spans="1:17" x14ac:dyDescent="0.3">
      <c r="A49" t="s">
        <v>145</v>
      </c>
      <c r="B49" t="s">
        <v>146</v>
      </c>
      <c r="C49" t="s">
        <v>3181</v>
      </c>
      <c r="D49" t="s">
        <v>111</v>
      </c>
      <c r="E49">
        <v>182933.671201814</v>
      </c>
      <c r="F49">
        <v>146.41</v>
      </c>
      <c r="G49">
        <v>-8.9060248279637708</v>
      </c>
      <c r="H49">
        <v>-2.9894809693435902</v>
      </c>
      <c r="I49">
        <v>-21.106236056414701</v>
      </c>
      <c r="J49">
        <v>0.55274272714194395</v>
      </c>
      <c r="K49">
        <v>149.449487042892</v>
      </c>
      <c r="L49">
        <v>151.95187194912501</v>
      </c>
      <c r="M49">
        <v>60.166887939774398</v>
      </c>
      <c r="N49">
        <v>0.83880128483133298</v>
      </c>
      <c r="O49">
        <v>26.084283860391999</v>
      </c>
      <c r="P49">
        <v>14.517012123582299</v>
      </c>
      <c r="Q49">
        <v>3.9330804587189997E-3</v>
      </c>
    </row>
    <row r="50" spans="1:17" x14ac:dyDescent="0.3">
      <c r="A50" t="s">
        <v>147</v>
      </c>
      <c r="B50" t="s">
        <v>148</v>
      </c>
      <c r="C50" t="s">
        <v>3181</v>
      </c>
      <c r="D50" t="s">
        <v>149</v>
      </c>
      <c r="E50">
        <v>182844.97396902001</v>
      </c>
      <c r="F50">
        <v>460.55</v>
      </c>
      <c r="G50">
        <v>69.719206719991405</v>
      </c>
      <c r="H50">
        <v>-2.3885063270566902</v>
      </c>
      <c r="I50">
        <v>-4.53947879205659</v>
      </c>
      <c r="J50">
        <v>2.3042532078483999</v>
      </c>
      <c r="K50">
        <v>459.66132146173402</v>
      </c>
      <c r="L50">
        <v>415.72976335874802</v>
      </c>
      <c r="M50">
        <v>71.391658681874006</v>
      </c>
      <c r="N50">
        <v>0.64194874133304702</v>
      </c>
      <c r="O50">
        <v>13.7010096623602</v>
      </c>
      <c r="P50">
        <v>92.698744769874395</v>
      </c>
      <c r="Q50">
        <v>2.1330324974802001E-2</v>
      </c>
    </row>
    <row r="51" spans="1:17" x14ac:dyDescent="0.3">
      <c r="A51" t="s">
        <v>150</v>
      </c>
      <c r="B51" t="s">
        <v>151</v>
      </c>
      <c r="C51" t="s">
        <v>3170</v>
      </c>
      <c r="D51" t="s">
        <v>21</v>
      </c>
      <c r="E51">
        <v>182620.55391439999</v>
      </c>
      <c r="F51">
        <v>6167</v>
      </c>
      <c r="G51">
        <v>-10.098149698317</v>
      </c>
      <c r="H51">
        <v>8.45112302905682</v>
      </c>
      <c r="I51">
        <v>27.511579272065301</v>
      </c>
      <c r="J51">
        <v>5.7158917763418998E-2</v>
      </c>
      <c r="K51">
        <v>6032.7098305755499</v>
      </c>
      <c r="L51">
        <v>5680.0626063133795</v>
      </c>
      <c r="M51">
        <v>58.062144117646703</v>
      </c>
      <c r="N51">
        <v>0.56872443792025995</v>
      </c>
      <c r="O51">
        <v>6.6150478352521498</v>
      </c>
      <c r="P51">
        <v>36.633027218043402</v>
      </c>
      <c r="Q51">
        <v>-4.8587601293465003E-2</v>
      </c>
    </row>
    <row r="52" spans="1:17" x14ac:dyDescent="0.3">
      <c r="A52" t="s">
        <v>152</v>
      </c>
      <c r="B52" t="s">
        <v>153</v>
      </c>
      <c r="C52" t="s">
        <v>3178</v>
      </c>
      <c r="D52" t="s">
        <v>69</v>
      </c>
      <c r="E52">
        <v>182076.59243995001</v>
      </c>
      <c r="F52">
        <v>2714</v>
      </c>
      <c r="G52">
        <v>12.056276390427801</v>
      </c>
      <c r="H52">
        <v>-0.53765320204835798</v>
      </c>
      <c r="I52">
        <v>9.4435878863088707</v>
      </c>
      <c r="J52">
        <v>1.5238968046289501</v>
      </c>
      <c r="K52">
        <v>2638.0955197088001</v>
      </c>
      <c r="L52">
        <v>2507.3177007510099</v>
      </c>
      <c r="M52">
        <v>71.533330542293797</v>
      </c>
      <c r="N52">
        <v>1.01890966613981</v>
      </c>
      <c r="O52">
        <v>6.0335298452468704</v>
      </c>
      <c r="P52">
        <v>34.586298380898</v>
      </c>
      <c r="Q52">
        <v>4.9934859512021999E-2</v>
      </c>
    </row>
    <row r="53" spans="1:17" x14ac:dyDescent="0.3">
      <c r="A53" t="s">
        <v>154</v>
      </c>
      <c r="B53" t="s">
        <v>155</v>
      </c>
      <c r="C53" t="s">
        <v>3170</v>
      </c>
      <c r="D53" t="s">
        <v>21</v>
      </c>
      <c r="E53">
        <v>171223.1983048</v>
      </c>
      <c r="F53">
        <v>1745.95</v>
      </c>
      <c r="G53">
        <v>21.9852450395414</v>
      </c>
      <c r="H53">
        <v>7.5399448295912199</v>
      </c>
      <c r="I53">
        <v>35.068343249478403</v>
      </c>
      <c r="J53">
        <v>-0.45445338131782098</v>
      </c>
      <c r="K53">
        <v>1670.4237855825399</v>
      </c>
      <c r="L53">
        <v>1502.96162411815</v>
      </c>
      <c r="M53">
        <v>61.520559354528501</v>
      </c>
      <c r="N53">
        <v>0.94352549173743605</v>
      </c>
      <c r="O53">
        <v>1.2514676823505799</v>
      </c>
      <c r="P53">
        <v>50.131132034911197</v>
      </c>
      <c r="Q53">
        <v>-1.8115147887651999E-2</v>
      </c>
    </row>
    <row r="54" spans="1:17" x14ac:dyDescent="0.3">
      <c r="A54" t="s">
        <v>156</v>
      </c>
      <c r="B54" t="s">
        <v>157</v>
      </c>
      <c r="C54" t="s">
        <v>3182</v>
      </c>
      <c r="D54" t="s">
        <v>158</v>
      </c>
      <c r="E54">
        <v>170224.26825195001</v>
      </c>
      <c r="F54">
        <v>4405.5</v>
      </c>
      <c r="G54">
        <v>35.5401722838455</v>
      </c>
      <c r="H54">
        <v>8.2363002809008101</v>
      </c>
      <c r="I54">
        <v>-2.6292206630438302</v>
      </c>
      <c r="J54">
        <v>2.1199560186631898</v>
      </c>
      <c r="K54">
        <v>4316.8194755301902</v>
      </c>
      <c r="L54">
        <v>4069.5970374318399</v>
      </c>
      <c r="M54">
        <v>77.981142228481602</v>
      </c>
      <c r="N54">
        <v>0.81668732091241503</v>
      </c>
      <c r="O54">
        <v>14.2889569855862</v>
      </c>
      <c r="P54">
        <v>58.425632911392398</v>
      </c>
      <c r="Q54">
        <v>0.102976024569052</v>
      </c>
    </row>
    <row r="55" spans="1:17" x14ac:dyDescent="0.3">
      <c r="A55" t="s">
        <v>159</v>
      </c>
      <c r="B55" t="s">
        <v>160</v>
      </c>
      <c r="C55" t="s">
        <v>3171</v>
      </c>
      <c r="D55" t="s">
        <v>144</v>
      </c>
      <c r="E55">
        <v>165384.59970240001</v>
      </c>
      <c r="F55">
        <v>501.15</v>
      </c>
      <c r="G55">
        <v>14.157089355476399</v>
      </c>
      <c r="H55">
        <v>8.7359651257478799</v>
      </c>
      <c r="I55">
        <v>-14.7993429859996</v>
      </c>
      <c r="J55">
        <v>1.34210864978704</v>
      </c>
      <c r="K55">
        <v>477.76804443306997</v>
      </c>
      <c r="L55">
        <v>454.02462225781102</v>
      </c>
      <c r="M55">
        <v>70.650677051658505</v>
      </c>
      <c r="N55">
        <v>1.2145213795254399</v>
      </c>
      <c r="O55">
        <v>15.7338122318667</v>
      </c>
      <c r="P55">
        <v>42.493602502132497</v>
      </c>
      <c r="Q55">
        <v>0.20493354852406401</v>
      </c>
    </row>
    <row r="56" spans="1:17" x14ac:dyDescent="0.3">
      <c r="A56" t="s">
        <v>161</v>
      </c>
      <c r="B56" t="s">
        <v>162</v>
      </c>
      <c r="C56" t="s">
        <v>3175</v>
      </c>
      <c r="D56" t="s">
        <v>163</v>
      </c>
      <c r="E56">
        <v>164870.58895189999</v>
      </c>
      <c r="F56">
        <v>6210.55</v>
      </c>
      <c r="G56">
        <v>42.8479013516788</v>
      </c>
      <c r="H56">
        <v>5.2147915772300202</v>
      </c>
      <c r="I56">
        <v>38.570338719086301</v>
      </c>
      <c r="J56">
        <v>0.53902568701871201</v>
      </c>
      <c r="K56">
        <v>5787.80935342476</v>
      </c>
      <c r="L56">
        <v>4922.6438739694504</v>
      </c>
      <c r="M56">
        <v>66.615999604785301</v>
      </c>
      <c r="N56">
        <v>0.75663075358578702</v>
      </c>
      <c r="O56">
        <v>1.2060123499529001</v>
      </c>
      <c r="P56">
        <v>85.389552238805905</v>
      </c>
      <c r="Q56">
        <v>1.9192637825886E-2</v>
      </c>
    </row>
    <row r="57" spans="1:17" x14ac:dyDescent="0.3">
      <c r="A57" t="s">
        <v>164</v>
      </c>
      <c r="B57" t="s">
        <v>165</v>
      </c>
      <c r="C57" t="s">
        <v>3185</v>
      </c>
      <c r="D57" t="s">
        <v>166</v>
      </c>
      <c r="E57">
        <v>160162.39272450001</v>
      </c>
      <c r="F57">
        <v>3149</v>
      </c>
      <c r="G57">
        <v>2.6539632378756002</v>
      </c>
      <c r="H57">
        <v>-1.4597189711151899</v>
      </c>
      <c r="I57">
        <v>0.37908423576712003</v>
      </c>
      <c r="J57">
        <v>2.80988048614351</v>
      </c>
      <c r="K57">
        <v>3108.5942431250501</v>
      </c>
      <c r="L57">
        <v>3025.5403071011301</v>
      </c>
      <c r="M57">
        <v>71.348565199168902</v>
      </c>
      <c r="N57">
        <v>0.75628511314473101</v>
      </c>
      <c r="O57">
        <v>8.4471260717687997</v>
      </c>
      <c r="P57">
        <v>26.562437201077099</v>
      </c>
      <c r="Q57">
        <v>8.9763653133590002E-3</v>
      </c>
    </row>
    <row r="58" spans="1:17" x14ac:dyDescent="0.3">
      <c r="A58" t="s">
        <v>167</v>
      </c>
      <c r="B58" t="s">
        <v>168</v>
      </c>
      <c r="C58" t="s">
        <v>3179</v>
      </c>
      <c r="D58" t="s">
        <v>169</v>
      </c>
      <c r="E58">
        <v>159726.997198125</v>
      </c>
      <c r="F58">
        <v>7537.55</v>
      </c>
      <c r="G58">
        <v>42.102305644611398</v>
      </c>
      <c r="H58">
        <v>0.784723953635174</v>
      </c>
      <c r="I58">
        <v>-18.768627877062801</v>
      </c>
      <c r="J58">
        <v>1.6400123867023899</v>
      </c>
      <c r="K58">
        <v>7499.8007124559199</v>
      </c>
      <c r="L58">
        <v>7133.37836608417</v>
      </c>
      <c r="M58">
        <v>68.519979447423694</v>
      </c>
      <c r="N58">
        <v>1.05489260000597</v>
      </c>
      <c r="O58">
        <v>21.391566225099599</v>
      </c>
      <c r="P58">
        <v>73.664262838974196</v>
      </c>
      <c r="Q58">
        <v>0.14701261315675801</v>
      </c>
    </row>
    <row r="59" spans="1:17" hidden="1" x14ac:dyDescent="0.3">
      <c r="A59" t="s">
        <v>170</v>
      </c>
      <c r="B59" t="s">
        <v>171</v>
      </c>
      <c r="C59" t="s">
        <v>3186</v>
      </c>
      <c r="D59" t="s">
        <v>57</v>
      </c>
      <c r="E59">
        <v>150255.10021199999</v>
      </c>
      <c r="F59">
        <v>1849.2</v>
      </c>
      <c r="G59">
        <v>-19.042652456886401</v>
      </c>
      <c r="H59">
        <v>2.04612445409203</v>
      </c>
      <c r="I59">
        <v>-3.5024604303843598</v>
      </c>
      <c r="J59">
        <v>0.36260370851597401</v>
      </c>
      <c r="M59">
        <v>48.015276391672899</v>
      </c>
      <c r="O59">
        <v>6.5325546182132701</v>
      </c>
      <c r="P59">
        <v>9.5173230678116703</v>
      </c>
    </row>
    <row r="60" spans="1:17" x14ac:dyDescent="0.3">
      <c r="A60" t="s">
        <v>172</v>
      </c>
      <c r="B60" t="s">
        <v>173</v>
      </c>
      <c r="C60" t="s">
        <v>3181</v>
      </c>
      <c r="D60" t="s">
        <v>174</v>
      </c>
      <c r="E60">
        <v>149262.71359291399</v>
      </c>
      <c r="F60">
        <v>667.55</v>
      </c>
      <c r="G60">
        <v>7.89104008142181</v>
      </c>
      <c r="H60">
        <v>-4.0186481119572601</v>
      </c>
      <c r="I60">
        <v>-9.2099445077404596</v>
      </c>
      <c r="J60">
        <v>-1.05538406391119</v>
      </c>
      <c r="K60">
        <v>678.70772067774703</v>
      </c>
      <c r="L60">
        <v>646.01644722679896</v>
      </c>
      <c r="M60">
        <v>56.862005224891703</v>
      </c>
      <c r="N60">
        <v>0.710589553181317</v>
      </c>
      <c r="O60">
        <v>15.744139015804</v>
      </c>
      <c r="P60">
        <v>34.491790067492602</v>
      </c>
      <c r="Q60">
        <v>3.2626108711211001E-2</v>
      </c>
    </row>
    <row r="61" spans="1:17" x14ac:dyDescent="0.3">
      <c r="A61" t="s">
        <v>175</v>
      </c>
      <c r="B61" t="s">
        <v>176</v>
      </c>
      <c r="C61" t="s">
        <v>3171</v>
      </c>
      <c r="D61" t="s">
        <v>37</v>
      </c>
      <c r="E61">
        <v>144389.67917423</v>
      </c>
      <c r="F61">
        <v>1422.05</v>
      </c>
      <c r="G61">
        <v>-22.8667701265347</v>
      </c>
      <c r="H61">
        <v>-13.979088580780999</v>
      </c>
      <c r="I61">
        <v>-2.9337190684095602</v>
      </c>
      <c r="J61">
        <v>-5.9174327465020404</v>
      </c>
      <c r="K61">
        <v>1617.05297172785</v>
      </c>
      <c r="L61">
        <v>1590.72587892411</v>
      </c>
      <c r="M61">
        <v>30.408239268701902</v>
      </c>
      <c r="N61">
        <v>1.8417109681891199</v>
      </c>
      <c r="O61">
        <v>36.141485883056099</v>
      </c>
      <c r="P61">
        <v>8.7443603272921706</v>
      </c>
      <c r="Q61">
        <v>-1.5703959068787E-2</v>
      </c>
    </row>
    <row r="62" spans="1:17" x14ac:dyDescent="0.3">
      <c r="A62" t="s">
        <v>177</v>
      </c>
      <c r="B62" t="s">
        <v>178</v>
      </c>
      <c r="C62" t="s">
        <v>3171</v>
      </c>
      <c r="D62" t="s">
        <v>144</v>
      </c>
      <c r="E62">
        <v>142115.09927999999</v>
      </c>
      <c r="F62">
        <v>539.70000000000005</v>
      </c>
      <c r="G62">
        <v>17.786234659187599</v>
      </c>
      <c r="H62">
        <v>0.70489330960415097</v>
      </c>
      <c r="I62">
        <v>-15.848794557754999</v>
      </c>
      <c r="J62">
        <v>1.5086940852355</v>
      </c>
      <c r="K62">
        <v>532.42915743185995</v>
      </c>
      <c r="L62">
        <v>508.789629311596</v>
      </c>
      <c r="M62">
        <v>66.339633532935196</v>
      </c>
      <c r="N62">
        <v>1.09930648520811</v>
      </c>
      <c r="O62">
        <v>21.178432462479101</v>
      </c>
      <c r="P62">
        <v>43.479994682972197</v>
      </c>
      <c r="Q62">
        <v>0.20482530737167401</v>
      </c>
    </row>
    <row r="63" spans="1:17" x14ac:dyDescent="0.3">
      <c r="A63" t="s">
        <v>179</v>
      </c>
      <c r="B63" t="s">
        <v>180</v>
      </c>
      <c r="C63" t="s">
        <v>3178</v>
      </c>
      <c r="D63" t="s">
        <v>69</v>
      </c>
      <c r="E63">
        <v>139548.26064609</v>
      </c>
      <c r="F63">
        <v>566.54999999999995</v>
      </c>
      <c r="G63">
        <v>-1.28259612371122</v>
      </c>
      <c r="H63">
        <v>-7.8441236942333097</v>
      </c>
      <c r="I63">
        <v>-20.6703364816976</v>
      </c>
      <c r="J63">
        <v>5.0923712657350197</v>
      </c>
      <c r="K63">
        <v>565.87224294365001</v>
      </c>
      <c r="L63">
        <v>586.31683445907095</v>
      </c>
      <c r="M63">
        <v>67.242460493596795</v>
      </c>
      <c r="N63">
        <v>2.55609108109685</v>
      </c>
      <c r="O63">
        <v>24.7815726767275</v>
      </c>
      <c r="P63">
        <v>25.052422469926</v>
      </c>
      <c r="Q63">
        <v>3.6888066131305998E-2</v>
      </c>
    </row>
    <row r="64" spans="1:17" x14ac:dyDescent="0.3">
      <c r="A64" t="s">
        <v>181</v>
      </c>
      <c r="B64" t="s">
        <v>182</v>
      </c>
      <c r="C64" t="s">
        <v>3177</v>
      </c>
      <c r="D64" t="s">
        <v>75</v>
      </c>
      <c r="E64">
        <v>136936.276286685</v>
      </c>
      <c r="F64">
        <v>416.5</v>
      </c>
      <c r="G64">
        <v>27.261712113531001</v>
      </c>
      <c r="H64">
        <v>-7.0752349208704102</v>
      </c>
      <c r="I64">
        <v>-13.9015056749293</v>
      </c>
      <c r="J64">
        <v>0.33899350176028398</v>
      </c>
      <c r="K64">
        <v>429.912725592561</v>
      </c>
      <c r="L64">
        <v>411.417076608206</v>
      </c>
      <c r="M64">
        <v>65.380206979862606</v>
      </c>
      <c r="N64">
        <v>0.77994118187949901</v>
      </c>
      <c r="O64">
        <v>18.8115246098439</v>
      </c>
      <c r="P64">
        <v>50.632911392404999</v>
      </c>
      <c r="Q64">
        <v>7.7190912784926999E-2</v>
      </c>
    </row>
    <row r="65" spans="1:17" x14ac:dyDescent="0.3">
      <c r="A65" t="s">
        <v>183</v>
      </c>
      <c r="B65" t="s">
        <v>184</v>
      </c>
      <c r="C65" t="s">
        <v>3171</v>
      </c>
      <c r="D65" t="s">
        <v>37</v>
      </c>
      <c r="E65">
        <v>136436.92439080001</v>
      </c>
      <c r="F65">
        <v>634</v>
      </c>
      <c r="G65">
        <v>-26.736499689262502</v>
      </c>
      <c r="H65">
        <v>-12.2032796757263</v>
      </c>
      <c r="I65">
        <v>10.122580824929599</v>
      </c>
      <c r="J65">
        <v>-7.4959274212313796</v>
      </c>
      <c r="K65">
        <v>696.34038890656404</v>
      </c>
      <c r="L65">
        <v>665.50112122134396</v>
      </c>
      <c r="M65">
        <v>15.5367475976236</v>
      </c>
      <c r="N65">
        <v>1.64483165668711</v>
      </c>
      <c r="O65">
        <v>20.063091482649799</v>
      </c>
      <c r="P65">
        <v>23.973406335549399</v>
      </c>
      <c r="Q65">
        <v>-6.1661649087464E-2</v>
      </c>
    </row>
    <row r="66" spans="1:17" x14ac:dyDescent="0.3">
      <c r="A66" t="s">
        <v>185</v>
      </c>
      <c r="B66" t="s">
        <v>186</v>
      </c>
      <c r="C66" t="s">
        <v>3176</v>
      </c>
      <c r="D66" t="s">
        <v>187</v>
      </c>
      <c r="E66">
        <v>132799.35826010001</v>
      </c>
      <c r="F66">
        <v>4844.3500000000004</v>
      </c>
      <c r="G66">
        <v>-4.7855461288665699</v>
      </c>
      <c r="H66">
        <v>-3.8915921199530898</v>
      </c>
      <c r="I66">
        <v>-1.4146642456623899</v>
      </c>
      <c r="J66">
        <v>-4.8649806997938603</v>
      </c>
      <c r="K66">
        <v>4828.8449948913103</v>
      </c>
      <c r="L66">
        <v>4578.0777679741996</v>
      </c>
      <c r="M66">
        <v>47.478844971278001</v>
      </c>
      <c r="N66">
        <v>0.90033344969963902</v>
      </c>
      <c r="O66">
        <v>5.3804948032243498</v>
      </c>
      <c r="P66">
        <v>35.983662928602499</v>
      </c>
      <c r="Q66">
        <v>8.2794164703383993E-2</v>
      </c>
    </row>
    <row r="67" spans="1:17" x14ac:dyDescent="0.3">
      <c r="A67" t="s">
        <v>188</v>
      </c>
      <c r="B67" t="s">
        <v>189</v>
      </c>
      <c r="C67" t="s">
        <v>3171</v>
      </c>
      <c r="D67" t="s">
        <v>34</v>
      </c>
      <c r="E67">
        <v>131637.02426644499</v>
      </c>
      <c r="F67">
        <v>254.55</v>
      </c>
      <c r="G67">
        <v>1.0957443532284901</v>
      </c>
      <c r="H67">
        <v>-3.00191115605665</v>
      </c>
      <c r="I67">
        <v>-19.407689643734599</v>
      </c>
      <c r="J67">
        <v>-1.1828811725094199</v>
      </c>
      <c r="K67">
        <v>247.15415907793201</v>
      </c>
      <c r="L67">
        <v>246.223140979986</v>
      </c>
      <c r="M67">
        <v>64.273746034990694</v>
      </c>
      <c r="N67">
        <v>1.04051618724793</v>
      </c>
      <c r="O67">
        <v>17.737183264584498</v>
      </c>
      <c r="P67">
        <v>24.079941506214901</v>
      </c>
      <c r="Q67">
        <v>0.131210409992574</v>
      </c>
    </row>
    <row r="68" spans="1:17" x14ac:dyDescent="0.3">
      <c r="A68" t="s">
        <v>190</v>
      </c>
      <c r="B68" t="s">
        <v>191</v>
      </c>
      <c r="C68" t="s">
        <v>3169</v>
      </c>
      <c r="D68" t="s">
        <v>192</v>
      </c>
      <c r="E68">
        <v>131495.417760357</v>
      </c>
      <c r="F68">
        <v>199.99</v>
      </c>
      <c r="G68">
        <v>20.267896167899298</v>
      </c>
      <c r="H68">
        <v>-1.4083042352698201</v>
      </c>
      <c r="I68">
        <v>-18.478411684073698</v>
      </c>
      <c r="J68">
        <v>-0.731756030913287</v>
      </c>
      <c r="K68">
        <v>206.855801453965</v>
      </c>
      <c r="L68">
        <v>201.72615182048401</v>
      </c>
      <c r="M68">
        <v>58.261972896695397</v>
      </c>
      <c r="N68">
        <v>0.86056070679818697</v>
      </c>
      <c r="O68">
        <v>23.156157807890398</v>
      </c>
      <c r="P68">
        <v>48.305524657026297</v>
      </c>
      <c r="Q68">
        <v>9.8675148160607004E-2</v>
      </c>
    </row>
    <row r="69" spans="1:17" x14ac:dyDescent="0.3">
      <c r="A69" t="s">
        <v>193</v>
      </c>
      <c r="B69" t="s">
        <v>194</v>
      </c>
      <c r="C69" t="s">
        <v>3184</v>
      </c>
      <c r="D69" t="s">
        <v>136</v>
      </c>
      <c r="E69">
        <v>129208.88125977</v>
      </c>
      <c r="F69">
        <v>1296.3</v>
      </c>
      <c r="G69">
        <v>21.3053165741232</v>
      </c>
      <c r="H69">
        <v>5.3980274395916101</v>
      </c>
      <c r="I69">
        <v>-14.7127864744169</v>
      </c>
      <c r="J69">
        <v>1.6674107471825701</v>
      </c>
      <c r="K69">
        <v>1230.4394853604001</v>
      </c>
      <c r="L69">
        <v>1199.87248153991</v>
      </c>
      <c r="M69">
        <v>65.210773863383693</v>
      </c>
      <c r="N69">
        <v>1.48196226545303</v>
      </c>
      <c r="O69">
        <v>27.2814934814471</v>
      </c>
      <c r="P69">
        <v>47.7685950413223</v>
      </c>
      <c r="Q69">
        <v>6.4159891986179995E-2</v>
      </c>
    </row>
    <row r="70" spans="1:17" x14ac:dyDescent="0.3">
      <c r="A70" t="s">
        <v>195</v>
      </c>
      <c r="B70" t="s">
        <v>196</v>
      </c>
      <c r="C70" t="s">
        <v>3169</v>
      </c>
      <c r="D70" t="s">
        <v>18</v>
      </c>
      <c r="E70">
        <v>127660.5239844</v>
      </c>
      <c r="F70">
        <v>294.25</v>
      </c>
      <c r="G70">
        <v>6.8495763067363802</v>
      </c>
      <c r="H70">
        <v>-6.2439675844070601</v>
      </c>
      <c r="I70">
        <v>-16.7857253937932</v>
      </c>
      <c r="J70">
        <v>-2.7569796071613601</v>
      </c>
      <c r="K70">
        <v>313.251033958378</v>
      </c>
      <c r="L70">
        <v>304.80921645242898</v>
      </c>
      <c r="M70">
        <v>45.475274285614297</v>
      </c>
      <c r="N70">
        <v>0.83816893693522898</v>
      </c>
      <c r="O70">
        <v>27.782497875955801</v>
      </c>
      <c r="P70">
        <v>36.085096542952897</v>
      </c>
      <c r="Q70">
        <v>3.1529801660997003E-2</v>
      </c>
    </row>
    <row r="71" spans="1:17" x14ac:dyDescent="0.3">
      <c r="A71" t="s">
        <v>197</v>
      </c>
      <c r="B71" t="s">
        <v>198</v>
      </c>
      <c r="C71" t="s">
        <v>3173</v>
      </c>
      <c r="D71" t="s">
        <v>199</v>
      </c>
      <c r="E71">
        <v>125876.000534115</v>
      </c>
      <c r="F71">
        <v>1230.45</v>
      </c>
      <c r="G71">
        <v>-2.5556327066617102</v>
      </c>
      <c r="H71">
        <v>-3.92656638079279</v>
      </c>
      <c r="I71">
        <v>-10.950087102475599</v>
      </c>
      <c r="J71">
        <v>-1.6366531140708001</v>
      </c>
      <c r="K71">
        <v>1285.4163190305801</v>
      </c>
      <c r="L71">
        <v>1296.8358220392799</v>
      </c>
      <c r="M71">
        <v>50.013558860601499</v>
      </c>
      <c r="N71">
        <v>1.0582882514863801</v>
      </c>
      <c r="O71">
        <v>25.307814214311801</v>
      </c>
      <c r="P71">
        <v>21.143054051393101</v>
      </c>
      <c r="Q71">
        <v>5.7352553276849997E-3</v>
      </c>
    </row>
    <row r="72" spans="1:17" x14ac:dyDescent="0.3">
      <c r="A72" t="s">
        <v>200</v>
      </c>
      <c r="B72" t="s">
        <v>201</v>
      </c>
      <c r="C72" t="s">
        <v>3171</v>
      </c>
      <c r="D72" t="s">
        <v>34</v>
      </c>
      <c r="E72">
        <v>124089.308464595</v>
      </c>
      <c r="F72">
        <v>107.97</v>
      </c>
      <c r="G72">
        <v>8.2500193784848896</v>
      </c>
      <c r="H72">
        <v>3.80735131471527</v>
      </c>
      <c r="I72">
        <v>-26.318972601985401</v>
      </c>
      <c r="J72">
        <v>-0.69357041660285501</v>
      </c>
      <c r="K72">
        <v>104.735571670601</v>
      </c>
      <c r="L72">
        <v>108.041841350395</v>
      </c>
      <c r="M72">
        <v>66.656248896772297</v>
      </c>
      <c r="N72">
        <v>0.854327556096527</v>
      </c>
      <c r="O72">
        <v>32.351579142354304</v>
      </c>
      <c r="P72">
        <v>31.190765492101999</v>
      </c>
      <c r="Q72">
        <v>0.119309618761132</v>
      </c>
    </row>
    <row r="73" spans="1:17" x14ac:dyDescent="0.3">
      <c r="A73" t="s">
        <v>202</v>
      </c>
      <c r="B73" t="s">
        <v>203</v>
      </c>
      <c r="C73" t="s">
        <v>3175</v>
      </c>
      <c r="D73" t="s">
        <v>51</v>
      </c>
      <c r="E73">
        <v>123879.68260212</v>
      </c>
      <c r="F73">
        <v>1533.9</v>
      </c>
      <c r="G73">
        <v>5.4218617694891904</v>
      </c>
      <c r="H73">
        <v>-5.0079551787848997</v>
      </c>
      <c r="I73">
        <v>0.48584611743711098</v>
      </c>
      <c r="J73">
        <v>-1.2577285288589699</v>
      </c>
      <c r="K73">
        <v>1541.4477121091099</v>
      </c>
      <c r="L73">
        <v>1490.6796144034899</v>
      </c>
      <c r="M73">
        <v>58.658786413236001</v>
      </c>
      <c r="N73">
        <v>1.1047164749640901</v>
      </c>
      <c r="O73">
        <v>10.9622530803833</v>
      </c>
      <c r="P73">
        <v>28.672091267511099</v>
      </c>
      <c r="Q73">
        <v>5.770010702529E-2</v>
      </c>
    </row>
    <row r="74" spans="1:17" x14ac:dyDescent="0.3">
      <c r="A74" t="s">
        <v>204</v>
      </c>
      <c r="B74" t="s">
        <v>205</v>
      </c>
      <c r="C74" t="s">
        <v>3176</v>
      </c>
      <c r="D74" t="s">
        <v>105</v>
      </c>
      <c r="E74">
        <v>121352.04546068</v>
      </c>
      <c r="F74">
        <v>2493.4</v>
      </c>
      <c r="G74">
        <v>10.2899378041616</v>
      </c>
      <c r="H74">
        <v>-1.6842495959228201</v>
      </c>
      <c r="I74">
        <v>5.6885861976901699</v>
      </c>
      <c r="J74">
        <v>-8.7096287967949701E-2</v>
      </c>
      <c r="K74">
        <v>2538.64812670538</v>
      </c>
      <c r="L74">
        <v>2377.1635760013501</v>
      </c>
      <c r="M74">
        <v>70.680533552791104</v>
      </c>
      <c r="N74">
        <v>0.84516060286726902</v>
      </c>
      <c r="O74">
        <v>18.633191625892302</v>
      </c>
      <c r="P74">
        <v>33.212234539869101</v>
      </c>
      <c r="Q74">
        <v>0.21542995545857799</v>
      </c>
    </row>
    <row r="75" spans="1:17" hidden="1" x14ac:dyDescent="0.3">
      <c r="A75" t="s">
        <v>206</v>
      </c>
      <c r="B75" t="s">
        <v>207</v>
      </c>
      <c r="C75" t="s">
        <v>3186</v>
      </c>
      <c r="D75" t="s">
        <v>139</v>
      </c>
      <c r="E75">
        <v>119754.997255828</v>
      </c>
      <c r="F75">
        <v>142.12</v>
      </c>
      <c r="G75">
        <v>-3.8424210089736199</v>
      </c>
      <c r="H75">
        <v>14.883152182252299</v>
      </c>
      <c r="I75">
        <v>11.697771017528501</v>
      </c>
      <c r="J75">
        <v>14.4262689219933</v>
      </c>
      <c r="O75">
        <v>0</v>
      </c>
      <c r="P75">
        <v>27.461883408071699</v>
      </c>
    </row>
    <row r="76" spans="1:17" x14ac:dyDescent="0.3">
      <c r="A76" t="s">
        <v>208</v>
      </c>
      <c r="B76" t="s">
        <v>209</v>
      </c>
      <c r="C76" t="s">
        <v>3171</v>
      </c>
      <c r="D76" t="s">
        <v>210</v>
      </c>
      <c r="E76">
        <v>118894.85673299999</v>
      </c>
      <c r="F76">
        <v>10683</v>
      </c>
      <c r="G76">
        <v>15.4206551834662</v>
      </c>
      <c r="H76">
        <v>2.1950981633173798</v>
      </c>
      <c r="I76">
        <v>28.170036050522601</v>
      </c>
      <c r="J76">
        <v>-3.1712439892538402</v>
      </c>
      <c r="K76">
        <v>10421.0772442575</v>
      </c>
      <c r="L76">
        <v>9469.9161416217194</v>
      </c>
      <c r="M76">
        <v>59.404571787738</v>
      </c>
      <c r="N76">
        <v>0.827376110329478</v>
      </c>
      <c r="O76">
        <v>6.2435645417953696</v>
      </c>
      <c r="P76">
        <v>45.207657960731503</v>
      </c>
      <c r="Q76">
        <v>7.3459356298138004E-2</v>
      </c>
    </row>
    <row r="77" spans="1:17" x14ac:dyDescent="0.3">
      <c r="A77" t="s">
        <v>211</v>
      </c>
      <c r="B77" t="s">
        <v>212</v>
      </c>
      <c r="C77" t="s">
        <v>3171</v>
      </c>
      <c r="D77" t="s">
        <v>54</v>
      </c>
      <c r="E77">
        <v>118659.167470425</v>
      </c>
      <c r="F77">
        <v>3155.55</v>
      </c>
      <c r="G77">
        <v>29.993081479709701</v>
      </c>
      <c r="H77">
        <v>-2.43285455828988</v>
      </c>
      <c r="I77">
        <v>20.632520553503401</v>
      </c>
      <c r="J77">
        <v>3.1804962941979098</v>
      </c>
      <c r="K77">
        <v>3109.6676215452599</v>
      </c>
      <c r="L77">
        <v>2836.9897024578299</v>
      </c>
      <c r="M77">
        <v>70.132253543478797</v>
      </c>
      <c r="N77">
        <v>1.1734781550840401</v>
      </c>
      <c r="O77">
        <v>15.740520669930699</v>
      </c>
      <c r="P77">
        <v>60.017748478701797</v>
      </c>
      <c r="Q77">
        <v>9.4115821607807001E-2</v>
      </c>
    </row>
    <row r="78" spans="1:17" x14ac:dyDescent="0.3">
      <c r="A78" t="s">
        <v>213</v>
      </c>
      <c r="B78" t="s">
        <v>214</v>
      </c>
      <c r="C78" t="s">
        <v>3173</v>
      </c>
      <c r="D78" t="s">
        <v>123</v>
      </c>
      <c r="E78">
        <v>118256.69860416</v>
      </c>
      <c r="F78">
        <v>4909.6000000000004</v>
      </c>
      <c r="G78">
        <v>-21.239481323161002</v>
      </c>
      <c r="H78">
        <v>-14.322337031300901</v>
      </c>
      <c r="I78">
        <v>-10.1255149672155</v>
      </c>
      <c r="J78">
        <v>-0.91717558599054105</v>
      </c>
      <c r="K78">
        <v>5449.8087777725996</v>
      </c>
      <c r="L78">
        <v>5436.5539156676396</v>
      </c>
      <c r="M78">
        <v>33.289325030798501</v>
      </c>
      <c r="N78">
        <v>1.1118707593511099</v>
      </c>
      <c r="O78">
        <v>31.780593123675999</v>
      </c>
      <c r="P78">
        <v>5.7875457875457803</v>
      </c>
      <c r="Q78">
        <v>6.8560375383830002E-3</v>
      </c>
    </row>
    <row r="79" spans="1:17" x14ac:dyDescent="0.3">
      <c r="A79" t="s">
        <v>215</v>
      </c>
      <c r="B79" t="s">
        <v>216</v>
      </c>
      <c r="C79" t="s">
        <v>3176</v>
      </c>
      <c r="D79" t="s">
        <v>217</v>
      </c>
      <c r="E79">
        <v>116943.224013539</v>
      </c>
      <c r="F79">
        <v>166.2</v>
      </c>
      <c r="G79">
        <v>58.136425968450503</v>
      </c>
      <c r="H79">
        <v>-9.4470458942565791</v>
      </c>
      <c r="I79">
        <v>6.07857021315428</v>
      </c>
      <c r="J79">
        <v>-1.2421943718869399</v>
      </c>
      <c r="K79">
        <v>180.63592143561101</v>
      </c>
      <c r="L79">
        <v>166.09044530023201</v>
      </c>
      <c r="M79">
        <v>46.181285698219703</v>
      </c>
      <c r="N79">
        <v>0.93104244485109999</v>
      </c>
      <c r="O79">
        <v>30.5595667870036</v>
      </c>
      <c r="P79">
        <v>84.2572062084257</v>
      </c>
      <c r="Q79">
        <v>1.6603247471175E-2</v>
      </c>
    </row>
    <row r="80" spans="1:17" x14ac:dyDescent="0.3">
      <c r="A80" t="s">
        <v>218</v>
      </c>
      <c r="B80" t="s">
        <v>219</v>
      </c>
      <c r="C80" t="s">
        <v>3179</v>
      </c>
      <c r="D80" t="s">
        <v>169</v>
      </c>
      <c r="E80">
        <v>116366.84379622</v>
      </c>
      <c r="F80">
        <v>761.3</v>
      </c>
      <c r="G80">
        <v>41.309339797665501</v>
      </c>
      <c r="H80">
        <v>4.1437809873796896</v>
      </c>
      <c r="I80">
        <v>5.8070561430453598</v>
      </c>
      <c r="J80">
        <v>0.70711713258585096</v>
      </c>
      <c r="K80">
        <v>736.81967287598195</v>
      </c>
      <c r="L80">
        <v>658.000805433506</v>
      </c>
      <c r="M80">
        <v>62.814261849074498</v>
      </c>
      <c r="N80">
        <v>0.80555003232667</v>
      </c>
      <c r="O80">
        <v>14.895573361355501</v>
      </c>
      <c r="P80">
        <v>83.7557325609461</v>
      </c>
      <c r="Q80">
        <v>0.18523066080287601</v>
      </c>
    </row>
    <row r="81" spans="1:17" x14ac:dyDescent="0.3">
      <c r="A81" t="s">
        <v>220</v>
      </c>
      <c r="B81" t="s">
        <v>221</v>
      </c>
      <c r="C81" t="s">
        <v>3183</v>
      </c>
      <c r="D81" t="s">
        <v>222</v>
      </c>
      <c r="E81">
        <v>114821.160590955</v>
      </c>
      <c r="F81">
        <v>806.65</v>
      </c>
      <c r="G81">
        <v>65.194671692949399</v>
      </c>
      <c r="H81">
        <v>15.9215751288455</v>
      </c>
      <c r="I81">
        <v>34.792751177934903</v>
      </c>
      <c r="J81">
        <v>-0.72223707635756296</v>
      </c>
      <c r="K81">
        <v>720.92785223140595</v>
      </c>
      <c r="L81">
        <v>627.94338435990403</v>
      </c>
      <c r="M81">
        <v>74.406656147585494</v>
      </c>
      <c r="N81">
        <v>1.42858099173984</v>
      </c>
      <c r="O81">
        <v>0.40290088638195098</v>
      </c>
      <c r="P81">
        <v>93.487646917725996</v>
      </c>
      <c r="Q81">
        <v>0.20996306700985901</v>
      </c>
    </row>
    <row r="82" spans="1:17" x14ac:dyDescent="0.3">
      <c r="A82" t="s">
        <v>223</v>
      </c>
      <c r="B82" t="s">
        <v>224</v>
      </c>
      <c r="C82" t="s">
        <v>3175</v>
      </c>
      <c r="D82" t="s">
        <v>51</v>
      </c>
      <c r="E82">
        <v>113822.5859264</v>
      </c>
      <c r="F82">
        <v>3339.15</v>
      </c>
      <c r="G82">
        <v>35.8337097567398</v>
      </c>
      <c r="H82">
        <v>3.29754312116401</v>
      </c>
      <c r="I82">
        <v>19.5613366224554</v>
      </c>
      <c r="J82">
        <v>1.17138575193932</v>
      </c>
      <c r="K82">
        <v>3263.8777877184498</v>
      </c>
      <c r="L82">
        <v>2988.3026579950301</v>
      </c>
      <c r="M82">
        <v>73.779442306052303</v>
      </c>
      <c r="N82">
        <v>0.99014697741716495</v>
      </c>
      <c r="O82">
        <v>7.5333542967521403</v>
      </c>
      <c r="P82">
        <v>64.8393148047588</v>
      </c>
      <c r="Q82">
        <v>0.10874304114139501</v>
      </c>
    </row>
    <row r="83" spans="1:17" hidden="1" x14ac:dyDescent="0.3">
      <c r="A83" t="s">
        <v>225</v>
      </c>
      <c r="B83" t="s">
        <v>226</v>
      </c>
      <c r="C83" t="s">
        <v>3186</v>
      </c>
      <c r="D83" t="s">
        <v>54</v>
      </c>
      <c r="E83">
        <v>113712.515055454</v>
      </c>
      <c r="F83">
        <v>136.54</v>
      </c>
      <c r="G83">
        <v>-37.917868455074498</v>
      </c>
      <c r="H83">
        <v>-2.70763567008304</v>
      </c>
      <c r="I83">
        <v>-23.486767337663299</v>
      </c>
      <c r="J83">
        <v>3.0823781586995298</v>
      </c>
      <c r="K83">
        <v>141.59091771644299</v>
      </c>
      <c r="M83">
        <v>64.744995777276898</v>
      </c>
      <c r="O83">
        <v>38.054782481324096</v>
      </c>
      <c r="P83">
        <v>8.9356949098451999</v>
      </c>
    </row>
    <row r="84" spans="1:17" hidden="1" x14ac:dyDescent="0.3">
      <c r="A84" t="s">
        <v>227</v>
      </c>
      <c r="B84" t="s">
        <v>228</v>
      </c>
      <c r="C84" t="s">
        <v>3186</v>
      </c>
      <c r="D84" t="s">
        <v>97</v>
      </c>
      <c r="E84">
        <v>112336.478302535</v>
      </c>
      <c r="F84">
        <v>493.7</v>
      </c>
      <c r="G84">
        <v>-12.401839746940601</v>
      </c>
      <c r="H84">
        <v>16.918925007251701</v>
      </c>
      <c r="I84">
        <v>3.1383522795615102</v>
      </c>
      <c r="J84">
        <v>10.3842804550748</v>
      </c>
      <c r="O84">
        <v>4.7194652623050404</v>
      </c>
      <c r="P84">
        <v>26.265984654731401</v>
      </c>
    </row>
    <row r="85" spans="1:17" x14ac:dyDescent="0.3">
      <c r="A85" t="s">
        <v>229</v>
      </c>
      <c r="B85" t="s">
        <v>230</v>
      </c>
      <c r="C85" t="s">
        <v>3173</v>
      </c>
      <c r="D85" t="s">
        <v>231</v>
      </c>
      <c r="E85">
        <v>112226.599863635</v>
      </c>
      <c r="F85">
        <v>1532.2</v>
      </c>
      <c r="G85">
        <v>25.205800855732299</v>
      </c>
      <c r="H85">
        <v>5.1570005191466697</v>
      </c>
      <c r="I85">
        <v>24.597334539631301</v>
      </c>
      <c r="J85">
        <v>2.0165019672561999</v>
      </c>
      <c r="K85">
        <v>1483.2579753653699</v>
      </c>
      <c r="L85">
        <v>1346.6781051554899</v>
      </c>
      <c r="M85">
        <v>72.4215413078457</v>
      </c>
      <c r="N85">
        <v>1.2670575396737001</v>
      </c>
      <c r="O85">
        <v>7.5251272679806602</v>
      </c>
      <c r="P85">
        <v>48.361171629145403</v>
      </c>
      <c r="Q85">
        <v>5.8059348285647003E-2</v>
      </c>
    </row>
    <row r="86" spans="1:17" x14ac:dyDescent="0.3">
      <c r="A86" t="s">
        <v>232</v>
      </c>
      <c r="B86" t="s">
        <v>233</v>
      </c>
      <c r="C86" t="s">
        <v>3177</v>
      </c>
      <c r="D86" t="s">
        <v>62</v>
      </c>
      <c r="E86">
        <v>112199.69928975499</v>
      </c>
      <c r="F86">
        <v>642.95000000000005</v>
      </c>
      <c r="G86">
        <v>30.7911582073089</v>
      </c>
      <c r="H86">
        <v>-6.0556751448055399</v>
      </c>
      <c r="I86">
        <v>-7.5202649063362701</v>
      </c>
      <c r="J86">
        <v>-4.6911311973117504</v>
      </c>
      <c r="K86">
        <v>693.73654335186995</v>
      </c>
      <c r="L86">
        <v>639.30524265282895</v>
      </c>
      <c r="M86">
        <v>28.308558718469399</v>
      </c>
      <c r="N86">
        <v>1.0979040959589501</v>
      </c>
      <c r="O86">
        <v>25.188583871218501</v>
      </c>
      <c r="P86">
        <v>61.687413554633402</v>
      </c>
      <c r="Q86">
        <v>7.8761551413190994E-2</v>
      </c>
    </row>
    <row r="87" spans="1:17" x14ac:dyDescent="0.3">
      <c r="A87" t="s">
        <v>234</v>
      </c>
      <c r="B87" t="s">
        <v>235</v>
      </c>
      <c r="C87" t="s">
        <v>3179</v>
      </c>
      <c r="D87" t="s">
        <v>236</v>
      </c>
      <c r="E87">
        <v>111490.20055625</v>
      </c>
      <c r="F87">
        <v>7412.5</v>
      </c>
      <c r="G87">
        <v>18.099899005361699</v>
      </c>
      <c r="H87">
        <v>12.4756189370255</v>
      </c>
      <c r="I87">
        <v>1.8464114881097999</v>
      </c>
      <c r="J87">
        <v>7.1674467222260798</v>
      </c>
      <c r="K87">
        <v>6806.4465293633903</v>
      </c>
      <c r="L87">
        <v>6294.0510163030203</v>
      </c>
      <c r="M87">
        <v>82.318967437696301</v>
      </c>
      <c r="N87">
        <v>0.79606992112987696</v>
      </c>
      <c r="O87">
        <v>2.5969645868465498</v>
      </c>
      <c r="P87">
        <v>95.014469876348301</v>
      </c>
      <c r="Q87">
        <v>0.14258135258697099</v>
      </c>
    </row>
    <row r="88" spans="1:17" x14ac:dyDescent="0.3">
      <c r="A88" t="s">
        <v>237</v>
      </c>
      <c r="B88" t="s">
        <v>238</v>
      </c>
      <c r="C88" t="s">
        <v>3180</v>
      </c>
      <c r="D88" t="s">
        <v>236</v>
      </c>
      <c r="E88">
        <v>110166.201147039</v>
      </c>
      <c r="F88">
        <v>1757.2</v>
      </c>
      <c r="G88">
        <v>13.0902266545048</v>
      </c>
      <c r="H88">
        <v>4.8663779838935204</v>
      </c>
      <c r="I88">
        <v>-11.6262915641242</v>
      </c>
      <c r="J88">
        <v>0.80956036779794904</v>
      </c>
      <c r="K88">
        <v>1757.73348582378</v>
      </c>
      <c r="L88">
        <v>1722.1197239298001</v>
      </c>
      <c r="M88">
        <v>77.360683437617098</v>
      </c>
      <c r="N88">
        <v>0.99379054813715495</v>
      </c>
      <c r="O88">
        <v>19.849760983382598</v>
      </c>
      <c r="P88">
        <v>37.28125</v>
      </c>
      <c r="Q88">
        <v>-1.4099563369329999E-3</v>
      </c>
    </row>
    <row r="89" spans="1:17" x14ac:dyDescent="0.3">
      <c r="A89" t="s">
        <v>239</v>
      </c>
      <c r="B89" t="s">
        <v>240</v>
      </c>
      <c r="C89" t="s">
        <v>3183</v>
      </c>
      <c r="D89" t="s">
        <v>97</v>
      </c>
      <c r="E89">
        <v>109549.73085725</v>
      </c>
      <c r="F89">
        <v>8472.5</v>
      </c>
      <c r="G89">
        <v>63.661661679343602</v>
      </c>
      <c r="H89">
        <v>12.2090129251624</v>
      </c>
      <c r="I89">
        <v>43.110651650482403</v>
      </c>
      <c r="J89">
        <v>1.7078003681720799</v>
      </c>
      <c r="K89">
        <v>7881.3071462640501</v>
      </c>
      <c r="L89">
        <v>6897.0113352254803</v>
      </c>
      <c r="M89">
        <v>70.171743084089599</v>
      </c>
      <c r="N89">
        <v>1.3919508111051699</v>
      </c>
      <c r="O89">
        <v>0.55827677781055096</v>
      </c>
      <c r="P89">
        <v>85.379675517192297</v>
      </c>
      <c r="Q89">
        <v>4.0404461835945003E-2</v>
      </c>
    </row>
    <row r="90" spans="1:17" x14ac:dyDescent="0.3">
      <c r="A90" t="s">
        <v>241</v>
      </c>
      <c r="B90" t="s">
        <v>242</v>
      </c>
      <c r="C90" t="s">
        <v>3170</v>
      </c>
      <c r="D90" t="s">
        <v>243</v>
      </c>
      <c r="E90">
        <v>108730.1767266</v>
      </c>
      <c r="F90">
        <v>12524.85</v>
      </c>
      <c r="G90">
        <v>188.433528535562</v>
      </c>
      <c r="H90">
        <v>12.4818576576972</v>
      </c>
      <c r="I90">
        <v>60.471141607806501</v>
      </c>
      <c r="J90">
        <v>1.49256991216503</v>
      </c>
      <c r="K90">
        <v>11421.918406922699</v>
      </c>
      <c r="L90">
        <v>9688.0784578976509</v>
      </c>
      <c r="M90">
        <v>73.071976098578602</v>
      </c>
      <c r="N90">
        <v>0.553151231144695</v>
      </c>
      <c r="O90">
        <v>0.75170560924882002</v>
      </c>
      <c r="P90">
        <v>215.646421370967</v>
      </c>
      <c r="Q90">
        <v>0.118115850627683</v>
      </c>
    </row>
    <row r="91" spans="1:17" x14ac:dyDescent="0.3">
      <c r="A91" t="s">
        <v>244</v>
      </c>
      <c r="B91" t="s">
        <v>245</v>
      </c>
      <c r="C91" t="s">
        <v>3171</v>
      </c>
      <c r="D91" t="s">
        <v>54</v>
      </c>
      <c r="E91">
        <v>105399.6333665</v>
      </c>
      <c r="F91">
        <v>1253.6500000000001</v>
      </c>
      <c r="G91">
        <v>-11.5377187534885</v>
      </c>
      <c r="H91">
        <v>-3.4260328724102198</v>
      </c>
      <c r="I91">
        <v>-7.8452122218444797</v>
      </c>
      <c r="J91">
        <v>-0.44103975631422498</v>
      </c>
      <c r="K91">
        <v>1335.6535042517701</v>
      </c>
      <c r="L91">
        <v>1324.88510446338</v>
      </c>
      <c r="M91">
        <v>49.774266998677398</v>
      </c>
      <c r="N91">
        <v>1.55440248818009</v>
      </c>
      <c r="O91">
        <v>31.775216368204799</v>
      </c>
      <c r="P91">
        <v>23.976463607594901</v>
      </c>
      <c r="Q91">
        <v>9.7246918032943996E-2</v>
      </c>
    </row>
    <row r="92" spans="1:17" x14ac:dyDescent="0.3">
      <c r="A92" t="s">
        <v>246</v>
      </c>
      <c r="B92" t="s">
        <v>247</v>
      </c>
      <c r="C92" t="s">
        <v>3176</v>
      </c>
      <c r="D92" t="s">
        <v>217</v>
      </c>
      <c r="E92">
        <v>103002.7035268</v>
      </c>
      <c r="F92">
        <v>34923.699999999997</v>
      </c>
      <c r="G92">
        <v>38.476550786844498</v>
      </c>
      <c r="H92">
        <v>-1.4009951767308999</v>
      </c>
      <c r="I92">
        <v>11.3244828076533</v>
      </c>
      <c r="J92">
        <v>-2.04091410009194</v>
      </c>
      <c r="K92">
        <v>35135.957186695901</v>
      </c>
      <c r="L92">
        <v>32079.5850499886</v>
      </c>
      <c r="M92">
        <v>53.792688728121902</v>
      </c>
      <c r="N92">
        <v>0.66413872673654994</v>
      </c>
      <c r="O92">
        <v>11.926285015619699</v>
      </c>
      <c r="P92">
        <v>63.722750925882501</v>
      </c>
      <c r="Q92">
        <v>0.119156272000413</v>
      </c>
    </row>
    <row r="93" spans="1:17" x14ac:dyDescent="0.3">
      <c r="A93" t="s">
        <v>248</v>
      </c>
      <c r="B93" t="s">
        <v>249</v>
      </c>
      <c r="C93" t="s">
        <v>3171</v>
      </c>
      <c r="D93" t="s">
        <v>34</v>
      </c>
      <c r="E93">
        <v>102923.63473392</v>
      </c>
      <c r="F93">
        <v>54.45</v>
      </c>
      <c r="G93">
        <v>11.8123682182277</v>
      </c>
      <c r="H93">
        <v>-2.52172840904948</v>
      </c>
      <c r="I93">
        <v>-30.743945678448199</v>
      </c>
      <c r="J93">
        <v>0.78465170700741405</v>
      </c>
      <c r="K93">
        <v>54.2698695745338</v>
      </c>
      <c r="L93">
        <v>56.2167468525966</v>
      </c>
      <c r="M93">
        <v>63.281172794327802</v>
      </c>
      <c r="N93">
        <v>1.0515977459945001</v>
      </c>
      <c r="O93">
        <v>53.810835629017397</v>
      </c>
      <c r="P93">
        <v>35.955056179775298</v>
      </c>
      <c r="Q93">
        <v>8.7759958255411996E-2</v>
      </c>
    </row>
    <row r="94" spans="1:17" x14ac:dyDescent="0.3">
      <c r="A94" t="s">
        <v>250</v>
      </c>
      <c r="B94" t="s">
        <v>251</v>
      </c>
      <c r="C94" t="s">
        <v>3175</v>
      </c>
      <c r="D94" t="s">
        <v>51</v>
      </c>
      <c r="E94">
        <v>102529.4411142</v>
      </c>
      <c r="F94">
        <v>2559</v>
      </c>
      <c r="G94">
        <v>12.34514455309</v>
      </c>
      <c r="H94">
        <v>-4.6368387371424102</v>
      </c>
      <c r="I94">
        <v>15.266009549058399</v>
      </c>
      <c r="J94">
        <v>-2.0395265368989701</v>
      </c>
      <c r="K94">
        <v>2567.72915270262</v>
      </c>
      <c r="L94">
        <v>2324.75416419369</v>
      </c>
      <c r="M94">
        <v>43.6550014024101</v>
      </c>
      <c r="N94">
        <v>0.67048495818568199</v>
      </c>
      <c r="O94">
        <v>12.3094958968346</v>
      </c>
      <c r="P94">
        <v>40.527182866556799</v>
      </c>
    </row>
    <row r="95" spans="1:17" x14ac:dyDescent="0.3">
      <c r="A95" t="s">
        <v>252</v>
      </c>
      <c r="B95" t="s">
        <v>253</v>
      </c>
      <c r="C95" t="s">
        <v>3175</v>
      </c>
      <c r="D95" t="s">
        <v>254</v>
      </c>
      <c r="E95">
        <v>102468.85473433499</v>
      </c>
      <c r="F95">
        <v>7126.55</v>
      </c>
      <c r="G95">
        <v>6.0800450334401503</v>
      </c>
      <c r="H95">
        <v>-0.53378109112445205</v>
      </c>
      <c r="I95">
        <v>16.667192067711099</v>
      </c>
      <c r="J95">
        <v>-1.44868550687164</v>
      </c>
      <c r="K95">
        <v>6950.8882444523897</v>
      </c>
      <c r="L95">
        <v>6508.4456853000102</v>
      </c>
      <c r="M95">
        <v>61.477791771458101</v>
      </c>
      <c r="N95">
        <v>1.062197355893</v>
      </c>
      <c r="O95">
        <v>5.8717051027495604</v>
      </c>
      <c r="P95">
        <v>34.848671201642397</v>
      </c>
      <c r="Q95">
        <v>1.3031704147279E-2</v>
      </c>
    </row>
    <row r="96" spans="1:17" x14ac:dyDescent="0.3">
      <c r="A96" t="s">
        <v>255</v>
      </c>
      <c r="B96" t="s">
        <v>256</v>
      </c>
      <c r="C96" t="s">
        <v>3175</v>
      </c>
      <c r="D96" t="s">
        <v>51</v>
      </c>
      <c r="E96">
        <v>102009.7043595</v>
      </c>
      <c r="F96">
        <v>1224.5</v>
      </c>
      <c r="G96">
        <v>-14.302114669828001</v>
      </c>
      <c r="H96">
        <v>-3.5796829989819399</v>
      </c>
      <c r="I96">
        <v>0.735971907886383</v>
      </c>
      <c r="J96">
        <v>9.4546922976303099E-2</v>
      </c>
      <c r="K96">
        <v>1271.27315317336</v>
      </c>
      <c r="L96">
        <v>1260.96929741791</v>
      </c>
      <c r="M96">
        <v>51.244119608650401</v>
      </c>
      <c r="N96">
        <v>1.0905845123877</v>
      </c>
      <c r="O96">
        <v>16.087382605144899</v>
      </c>
      <c r="P96">
        <v>14.013035381750401</v>
      </c>
      <c r="Q96">
        <v>4.4850271796619996E-3</v>
      </c>
    </row>
    <row r="97" spans="1:17" x14ac:dyDescent="0.3">
      <c r="A97" t="s">
        <v>257</v>
      </c>
      <c r="B97" t="s">
        <v>258</v>
      </c>
      <c r="C97" t="s">
        <v>3180</v>
      </c>
      <c r="D97" t="s">
        <v>259</v>
      </c>
      <c r="E97">
        <v>101318.831290125</v>
      </c>
      <c r="F97">
        <v>16866.45</v>
      </c>
      <c r="G97">
        <v>160.33508142289901</v>
      </c>
      <c r="H97">
        <v>19.318644442251198</v>
      </c>
      <c r="I97">
        <v>65.480256123735998</v>
      </c>
      <c r="J97">
        <v>6.0107806093085898</v>
      </c>
      <c r="K97">
        <v>14780.852068083101</v>
      </c>
      <c r="L97">
        <v>11676.712667194901</v>
      </c>
      <c r="M97">
        <v>82.614326408538005</v>
      </c>
      <c r="N97">
        <v>0.92441092799733804</v>
      </c>
      <c r="O97">
        <v>0.99932113752450002</v>
      </c>
      <c r="P97">
        <v>191.66328021650199</v>
      </c>
      <c r="Q97">
        <v>0.132382086494234</v>
      </c>
    </row>
    <row r="98" spans="1:17" x14ac:dyDescent="0.3">
      <c r="A98" t="s">
        <v>260</v>
      </c>
      <c r="B98" t="s">
        <v>261</v>
      </c>
      <c r="C98" t="s">
        <v>3175</v>
      </c>
      <c r="D98" t="s">
        <v>254</v>
      </c>
      <c r="E98">
        <v>100552.47890205499</v>
      </c>
      <c r="F98">
        <v>1034.3499999999999</v>
      </c>
      <c r="G98">
        <v>28.9328726849925</v>
      </c>
      <c r="H98">
        <v>-1.18969701612218</v>
      </c>
      <c r="I98">
        <v>30.044619188338899</v>
      </c>
      <c r="J98">
        <v>3.0047050871591399</v>
      </c>
      <c r="K98">
        <v>981.78455070496705</v>
      </c>
      <c r="L98">
        <v>881.39424096424398</v>
      </c>
      <c r="M98">
        <v>62.934238089325497</v>
      </c>
      <c r="N98">
        <v>0.88721783355163097</v>
      </c>
      <c r="O98">
        <v>8.0872045245806703</v>
      </c>
      <c r="P98">
        <v>63.948327785702901</v>
      </c>
      <c r="Q98">
        <v>0.113671454971215</v>
      </c>
    </row>
    <row r="99" spans="1:17" x14ac:dyDescent="0.3">
      <c r="A99" t="s">
        <v>262</v>
      </c>
      <c r="B99" t="s">
        <v>263</v>
      </c>
      <c r="C99" t="s">
        <v>3171</v>
      </c>
      <c r="D99" t="s">
        <v>37</v>
      </c>
      <c r="E99">
        <v>98874.356480019997</v>
      </c>
      <c r="F99">
        <v>684.2</v>
      </c>
      <c r="G99">
        <v>0.79342484361444199</v>
      </c>
      <c r="H99">
        <v>-7.5250137604776102</v>
      </c>
      <c r="I99">
        <v>18.808857509668702</v>
      </c>
      <c r="J99">
        <v>-1.5960381533115</v>
      </c>
      <c r="K99">
        <v>716.48990543680702</v>
      </c>
      <c r="L99">
        <v>666.76623816757296</v>
      </c>
      <c r="M99">
        <v>39.045935229522101</v>
      </c>
      <c r="N99">
        <v>1.18696352409537</v>
      </c>
      <c r="O99">
        <v>16.457176264250201</v>
      </c>
      <c r="P99">
        <v>47.6318912504045</v>
      </c>
      <c r="Q99">
        <v>-1.1325687925507999E-2</v>
      </c>
    </row>
    <row r="100" spans="1:17" x14ac:dyDescent="0.3">
      <c r="A100" t="s">
        <v>264</v>
      </c>
      <c r="B100" t="s">
        <v>265</v>
      </c>
      <c r="C100" t="s">
        <v>3175</v>
      </c>
      <c r="D100" t="s">
        <v>51</v>
      </c>
      <c r="E100">
        <v>98822.2401579</v>
      </c>
      <c r="F100">
        <v>974.55</v>
      </c>
      <c r="G100">
        <v>33.190736380780002</v>
      </c>
      <c r="H100">
        <v>-3.1736940403672702</v>
      </c>
      <c r="I100">
        <v>-10.718922749862299</v>
      </c>
      <c r="J100">
        <v>-0.22136699220143299</v>
      </c>
      <c r="K100">
        <v>1009.48715727816</v>
      </c>
      <c r="L100">
        <v>992.72545940014197</v>
      </c>
      <c r="M100">
        <v>64.639817796265703</v>
      </c>
      <c r="N100">
        <v>0.67345005684336501</v>
      </c>
      <c r="O100">
        <v>35.888358729670102</v>
      </c>
      <c r="P100">
        <v>54.690476190476097</v>
      </c>
      <c r="Q100">
        <v>9.160330136092E-2</v>
      </c>
    </row>
    <row r="101" spans="1:17" x14ac:dyDescent="0.3">
      <c r="A101" t="s">
        <v>266</v>
      </c>
      <c r="B101" t="s">
        <v>267</v>
      </c>
      <c r="C101" t="s">
        <v>3178</v>
      </c>
      <c r="D101" t="s">
        <v>69</v>
      </c>
      <c r="E101">
        <v>97992.966319379993</v>
      </c>
      <c r="F101">
        <v>27159.35</v>
      </c>
      <c r="G101">
        <v>-22.681325735968802</v>
      </c>
      <c r="H101">
        <v>4.8201248572705202</v>
      </c>
      <c r="I101">
        <v>2.1807840217180501</v>
      </c>
      <c r="J101">
        <v>3.9497168170208701</v>
      </c>
      <c r="K101">
        <v>25197.600818538998</v>
      </c>
      <c r="L101">
        <v>25666.3945522375</v>
      </c>
      <c r="M101">
        <v>82.8776052618406</v>
      </c>
      <c r="N101">
        <v>1.1736716661625799</v>
      </c>
      <c r="O101">
        <v>13.1755730531106</v>
      </c>
      <c r="P101">
        <v>15.571702127659499</v>
      </c>
      <c r="Q101">
        <v>-3.8142338835726E-2</v>
      </c>
    </row>
    <row r="102" spans="1:17" x14ac:dyDescent="0.3">
      <c r="A102" t="s">
        <v>268</v>
      </c>
      <c r="B102" t="s">
        <v>269</v>
      </c>
      <c r="C102" t="s">
        <v>3179</v>
      </c>
      <c r="D102" t="s">
        <v>270</v>
      </c>
      <c r="E102">
        <v>97360.956000000006</v>
      </c>
      <c r="F102">
        <v>3512.3</v>
      </c>
      <c r="G102">
        <v>59.089048247650403</v>
      </c>
      <c r="H102">
        <v>-2.3535235630307199</v>
      </c>
      <c r="I102">
        <v>-10.515412874450799</v>
      </c>
      <c r="J102">
        <v>-4.1573268131590204</v>
      </c>
      <c r="K102">
        <v>3544.7203445454802</v>
      </c>
      <c r="L102">
        <v>3343.7447598500898</v>
      </c>
      <c r="M102">
        <v>57.132109382029903</v>
      </c>
      <c r="N102">
        <v>1.0084769104923099</v>
      </c>
      <c r="O102">
        <v>18.779716994561898</v>
      </c>
      <c r="P102">
        <v>91.348642096374306</v>
      </c>
      <c r="Q102">
        <v>0.19417993943888401</v>
      </c>
    </row>
    <row r="103" spans="1:17" x14ac:dyDescent="0.3">
      <c r="A103" t="s">
        <v>271</v>
      </c>
      <c r="B103" t="s">
        <v>272</v>
      </c>
      <c r="C103" t="s">
        <v>3177</v>
      </c>
      <c r="D103" t="s">
        <v>273</v>
      </c>
      <c r="E103">
        <v>96324.848648769999</v>
      </c>
      <c r="F103">
        <v>801.85</v>
      </c>
      <c r="G103">
        <v>-31.939716681725201</v>
      </c>
      <c r="H103">
        <v>-17.582643101339698</v>
      </c>
      <c r="I103">
        <v>-39.5086670087058</v>
      </c>
      <c r="J103">
        <v>28.667618293874899</v>
      </c>
      <c r="K103">
        <v>898.42717129359903</v>
      </c>
      <c r="L103">
        <v>999.12533111471203</v>
      </c>
      <c r="M103">
        <v>52.2567121111395</v>
      </c>
      <c r="N103">
        <v>3.1847074386486298</v>
      </c>
      <c r="O103">
        <v>68.111242751137894</v>
      </c>
      <c r="P103">
        <v>36.369047619047599</v>
      </c>
      <c r="Q103">
        <v>-4.3540248370775997E-2</v>
      </c>
    </row>
    <row r="104" spans="1:17" x14ac:dyDescent="0.3">
      <c r="A104" t="s">
        <v>274</v>
      </c>
      <c r="B104" t="s">
        <v>275</v>
      </c>
      <c r="C104" t="s">
        <v>3171</v>
      </c>
      <c r="D104" t="s">
        <v>34</v>
      </c>
      <c r="E104">
        <v>96229.232281842007</v>
      </c>
      <c r="F104">
        <v>119.73</v>
      </c>
      <c r="G104">
        <v>-15.827001820249899</v>
      </c>
      <c r="H104">
        <v>1.13926176073769</v>
      </c>
      <c r="I104">
        <v>-34.699779815381703</v>
      </c>
      <c r="J104">
        <v>-1.2356898850644999</v>
      </c>
      <c r="K104">
        <v>118.59218704554</v>
      </c>
      <c r="L104">
        <v>124.29389095966199</v>
      </c>
      <c r="M104">
        <v>72.155528802272499</v>
      </c>
      <c r="N104">
        <v>0.973288792893229</v>
      </c>
      <c r="O104">
        <v>44.0741668754698</v>
      </c>
      <c r="P104">
        <v>12.2328458942632</v>
      </c>
      <c r="Q104">
        <v>0.10785169077190999</v>
      </c>
    </row>
    <row r="105" spans="1:17" x14ac:dyDescent="0.3">
      <c r="A105" t="s">
        <v>276</v>
      </c>
      <c r="B105" t="s">
        <v>277</v>
      </c>
      <c r="C105" t="s">
        <v>3171</v>
      </c>
      <c r="D105" t="s">
        <v>34</v>
      </c>
      <c r="E105">
        <v>95350.686045119903</v>
      </c>
      <c r="F105">
        <v>105.12</v>
      </c>
      <c r="G105">
        <v>2.4363664812425698</v>
      </c>
      <c r="H105">
        <v>-2.2345758242504199</v>
      </c>
      <c r="I105">
        <v>-23.1642792993858</v>
      </c>
      <c r="J105">
        <v>-0.56175836407746904</v>
      </c>
      <c r="K105">
        <v>103.072597566246</v>
      </c>
      <c r="L105">
        <v>104.462825855049</v>
      </c>
      <c r="M105">
        <v>67.216260446546698</v>
      </c>
      <c r="N105">
        <v>0.97576022963095599</v>
      </c>
      <c r="O105">
        <v>22.6217656012176</v>
      </c>
      <c r="P105">
        <v>27.1254081509251</v>
      </c>
      <c r="Q105">
        <v>0.107859317911581</v>
      </c>
    </row>
    <row r="106" spans="1:17" x14ac:dyDescent="0.3">
      <c r="A106" t="s">
        <v>278</v>
      </c>
      <c r="B106" t="s">
        <v>279</v>
      </c>
      <c r="C106" t="s">
        <v>3175</v>
      </c>
      <c r="D106" t="s">
        <v>51</v>
      </c>
      <c r="E106">
        <v>94964.365701894902</v>
      </c>
      <c r="F106">
        <v>2081.65</v>
      </c>
      <c r="G106">
        <v>44.468849704266603</v>
      </c>
      <c r="H106">
        <v>-6.9266588605062598</v>
      </c>
      <c r="I106">
        <v>26.2922548039523</v>
      </c>
      <c r="J106">
        <v>-3.0003146166763002</v>
      </c>
      <c r="K106">
        <v>2104.5416162884098</v>
      </c>
      <c r="L106">
        <v>1868.0666351232501</v>
      </c>
      <c r="M106">
        <v>55.135613133382599</v>
      </c>
      <c r="N106">
        <v>0.70408770867912696</v>
      </c>
      <c r="O106">
        <v>11.065741118824</v>
      </c>
      <c r="P106">
        <v>73.449152189309601</v>
      </c>
      <c r="Q106">
        <v>0.115916540573388</v>
      </c>
    </row>
    <row r="107" spans="1:17" x14ac:dyDescent="0.3">
      <c r="A107" t="s">
        <v>280</v>
      </c>
      <c r="B107" t="s">
        <v>281</v>
      </c>
      <c r="C107" t="s">
        <v>3179</v>
      </c>
      <c r="D107" t="s">
        <v>282</v>
      </c>
      <c r="E107">
        <v>94893.128100000002</v>
      </c>
      <c r="F107">
        <v>4704.8999999999996</v>
      </c>
      <c r="G107">
        <v>112.24069287666499</v>
      </c>
      <c r="H107">
        <v>10.5279315817209</v>
      </c>
      <c r="I107">
        <v>39.299221975904501</v>
      </c>
      <c r="J107">
        <v>7.27139697643773</v>
      </c>
      <c r="K107">
        <v>4255.7130025385704</v>
      </c>
      <c r="L107">
        <v>3712.4163624800599</v>
      </c>
      <c r="M107">
        <v>78.895175913017198</v>
      </c>
      <c r="N107">
        <v>0.95032470063805696</v>
      </c>
      <c r="O107">
        <v>24.551000021254399</v>
      </c>
      <c r="P107">
        <v>162.053024395677</v>
      </c>
      <c r="Q107">
        <v>0.25944797662386598</v>
      </c>
    </row>
    <row r="108" spans="1:17" x14ac:dyDescent="0.3">
      <c r="A108" t="s">
        <v>283</v>
      </c>
      <c r="B108" t="s">
        <v>284</v>
      </c>
      <c r="C108" t="s">
        <v>3185</v>
      </c>
      <c r="D108" t="s">
        <v>285</v>
      </c>
      <c r="E108">
        <v>94829.505587524996</v>
      </c>
      <c r="F108">
        <v>10479.549999999999</v>
      </c>
      <c r="G108">
        <v>53.0315330034448</v>
      </c>
      <c r="H108">
        <v>1.21333494513997</v>
      </c>
      <c r="I108">
        <v>1.15104330120404</v>
      </c>
      <c r="J108">
        <v>3.3269157653853698</v>
      </c>
      <c r="K108">
        <v>10497.508665056301</v>
      </c>
      <c r="L108">
        <v>9619.3336008992992</v>
      </c>
      <c r="M108">
        <v>55.677006411542102</v>
      </c>
      <c r="N108">
        <v>2.0230756444537499</v>
      </c>
      <c r="O108">
        <v>26.894761702554</v>
      </c>
      <c r="P108">
        <v>77.338455160042898</v>
      </c>
      <c r="Q108">
        <v>0.15154034585023801</v>
      </c>
    </row>
    <row r="109" spans="1:17" x14ac:dyDescent="0.3">
      <c r="A109" t="s">
        <v>286</v>
      </c>
      <c r="B109" t="s">
        <v>287</v>
      </c>
      <c r="C109" t="s">
        <v>3173</v>
      </c>
      <c r="D109" t="s">
        <v>288</v>
      </c>
      <c r="E109">
        <v>94493.298018999994</v>
      </c>
      <c r="F109">
        <v>957</v>
      </c>
      <c r="G109">
        <v>-18.319497839304599</v>
      </c>
      <c r="H109">
        <v>-4.9717396698340099</v>
      </c>
      <c r="I109">
        <v>-14.5062487174393</v>
      </c>
      <c r="J109">
        <v>-1.5949857630443001</v>
      </c>
      <c r="K109">
        <v>1027.3906719025799</v>
      </c>
      <c r="L109">
        <v>1075.1942811356801</v>
      </c>
      <c r="M109">
        <v>48.3533651752483</v>
      </c>
      <c r="N109">
        <v>0.82869602408254195</v>
      </c>
      <c r="O109">
        <v>30.973918372324398</v>
      </c>
      <c r="P109">
        <v>6.2742920599666796</v>
      </c>
      <c r="Q109">
        <v>-7.7084071375860003E-3</v>
      </c>
    </row>
    <row r="110" spans="1:17" x14ac:dyDescent="0.3">
      <c r="A110" t="s">
        <v>289</v>
      </c>
      <c r="B110" t="s">
        <v>290</v>
      </c>
      <c r="C110" t="s">
        <v>3176</v>
      </c>
      <c r="D110" t="s">
        <v>105</v>
      </c>
      <c r="E110">
        <v>93939.779710699993</v>
      </c>
      <c r="F110">
        <v>4697</v>
      </c>
      <c r="G110">
        <v>3.03028192763376</v>
      </c>
      <c r="H110">
        <v>-5.9796079513481502</v>
      </c>
      <c r="I110">
        <v>-14.112643116730601</v>
      </c>
      <c r="J110">
        <v>-3.2026010991069498</v>
      </c>
      <c r="K110">
        <v>5046.2540639591898</v>
      </c>
      <c r="L110">
        <v>4962.3649080004798</v>
      </c>
      <c r="M110">
        <v>36.252574401719798</v>
      </c>
      <c r="N110">
        <v>0.83149801470993301</v>
      </c>
      <c r="O110">
        <v>32.983819459229302</v>
      </c>
      <c r="P110">
        <v>27.531903339668698</v>
      </c>
      <c r="Q110">
        <v>7.4720565076723006E-2</v>
      </c>
    </row>
    <row r="111" spans="1:17" x14ac:dyDescent="0.3">
      <c r="A111" t="s">
        <v>291</v>
      </c>
      <c r="B111" t="s">
        <v>292</v>
      </c>
      <c r="C111" t="s">
        <v>3171</v>
      </c>
      <c r="D111" t="s">
        <v>37</v>
      </c>
      <c r="E111">
        <v>93883.131945079993</v>
      </c>
      <c r="F111">
        <v>1896.35</v>
      </c>
      <c r="G111">
        <v>8.2550844061915498</v>
      </c>
      <c r="H111">
        <v>-4.1732641166228603</v>
      </c>
      <c r="I111">
        <v>13.344553460989401</v>
      </c>
      <c r="J111">
        <v>-2.0119783809773</v>
      </c>
      <c r="K111">
        <v>1944.68916163219</v>
      </c>
      <c r="L111">
        <v>1846.2058916918299</v>
      </c>
      <c r="M111">
        <v>59.486848614564003</v>
      </c>
      <c r="N111">
        <v>0.89494299397704702</v>
      </c>
      <c r="O111">
        <v>21.385820128140899</v>
      </c>
      <c r="P111">
        <v>40.107129663834499</v>
      </c>
      <c r="Q111">
        <v>2.7418168067520001E-3</v>
      </c>
    </row>
    <row r="112" spans="1:17" x14ac:dyDescent="0.3">
      <c r="A112" t="s">
        <v>293</v>
      </c>
      <c r="B112" t="s">
        <v>294</v>
      </c>
      <c r="C112" t="s">
        <v>3181</v>
      </c>
      <c r="D112" t="s">
        <v>111</v>
      </c>
      <c r="E112">
        <v>93670.538518439993</v>
      </c>
      <c r="F112">
        <v>925.8</v>
      </c>
      <c r="G112">
        <v>15.1780118446208</v>
      </c>
      <c r="H112">
        <v>-2.1563527024598899</v>
      </c>
      <c r="I112">
        <v>-17.578952798112098</v>
      </c>
      <c r="J112">
        <v>3.9876324911834602</v>
      </c>
      <c r="K112">
        <v>929.53979627562103</v>
      </c>
      <c r="L112">
        <v>912.57718291955405</v>
      </c>
      <c r="M112">
        <v>67.126794600869303</v>
      </c>
      <c r="N112">
        <v>0.74829558649911099</v>
      </c>
      <c r="O112">
        <v>18.492114927630102</v>
      </c>
      <c r="P112">
        <v>37.2979386029957</v>
      </c>
      <c r="Q112">
        <v>0.105045669338203</v>
      </c>
    </row>
    <row r="113" spans="1:17" x14ac:dyDescent="0.3">
      <c r="A113" t="s">
        <v>295</v>
      </c>
      <c r="B113" t="s">
        <v>296</v>
      </c>
      <c r="C113" t="s">
        <v>3172</v>
      </c>
      <c r="D113" t="s">
        <v>297</v>
      </c>
      <c r="E113">
        <v>93354.826026159993</v>
      </c>
      <c r="F113">
        <v>353.9</v>
      </c>
      <c r="G113">
        <v>68.581953291805902</v>
      </c>
      <c r="H113">
        <v>0.200276291220851</v>
      </c>
      <c r="I113">
        <v>-7.9039168548128798</v>
      </c>
      <c r="J113">
        <v>-2.9261549588450602</v>
      </c>
      <c r="K113">
        <v>357.08539101154201</v>
      </c>
      <c r="L113">
        <v>342.57714466412801</v>
      </c>
      <c r="M113">
        <v>72.378306732262402</v>
      </c>
      <c r="N113">
        <v>0.87862058700524404</v>
      </c>
      <c r="O113">
        <v>30.0791183950268</v>
      </c>
      <c r="P113">
        <v>100.453129425092</v>
      </c>
      <c r="Q113">
        <v>1.8429041820290998E-2</v>
      </c>
    </row>
    <row r="114" spans="1:17" x14ac:dyDescent="0.3">
      <c r="A114" t="s">
        <v>298</v>
      </c>
      <c r="B114" t="s">
        <v>299</v>
      </c>
      <c r="C114" t="s">
        <v>3173</v>
      </c>
      <c r="D114" t="s">
        <v>199</v>
      </c>
      <c r="E114">
        <v>92612.321526864995</v>
      </c>
      <c r="F114">
        <v>522.54999999999995</v>
      </c>
      <c r="G114">
        <v>-25.1392190727688</v>
      </c>
      <c r="H114">
        <v>-4.5619479140263897</v>
      </c>
      <c r="I114">
        <v>-9.2132591278115399</v>
      </c>
      <c r="J114">
        <v>-1.09512019594063</v>
      </c>
      <c r="K114">
        <v>552.52622503888995</v>
      </c>
      <c r="L114">
        <v>574.16848423516399</v>
      </c>
      <c r="M114">
        <v>47.9031197770001</v>
      </c>
      <c r="N114">
        <v>0.745771125539338</v>
      </c>
      <c r="O114">
        <v>28.600133958472799</v>
      </c>
      <c r="P114">
        <v>6.8172526573998304</v>
      </c>
      <c r="Q114">
        <v>-9.6561826724066005E-2</v>
      </c>
    </row>
    <row r="115" spans="1:17" x14ac:dyDescent="0.3">
      <c r="A115" t="s">
        <v>300</v>
      </c>
      <c r="B115" t="s">
        <v>301</v>
      </c>
      <c r="C115" t="s">
        <v>3170</v>
      </c>
      <c r="D115" t="s">
        <v>243</v>
      </c>
      <c r="E115">
        <v>92582.00603479</v>
      </c>
      <c r="F115">
        <v>6041.3</v>
      </c>
      <c r="G115">
        <v>66.906395138879006</v>
      </c>
      <c r="H115">
        <v>10.8605796932003</v>
      </c>
      <c r="I115">
        <v>71.215365245225797</v>
      </c>
      <c r="J115">
        <v>-1.04510512524676</v>
      </c>
      <c r="K115">
        <v>5565.1234123485701</v>
      </c>
      <c r="L115">
        <v>4708.0133697133297</v>
      </c>
      <c r="M115">
        <v>71.590269389529396</v>
      </c>
      <c r="N115">
        <v>1.0095481576658401</v>
      </c>
      <c r="O115">
        <v>0.113386191713704</v>
      </c>
      <c r="P115">
        <v>92.680359762709699</v>
      </c>
      <c r="Q115">
        <v>0.13055903867875601</v>
      </c>
    </row>
    <row r="116" spans="1:17" x14ac:dyDescent="0.3">
      <c r="A116" t="s">
        <v>302</v>
      </c>
      <c r="B116" t="s">
        <v>303</v>
      </c>
      <c r="C116" t="s">
        <v>3174</v>
      </c>
      <c r="D116" t="s">
        <v>144</v>
      </c>
      <c r="E116">
        <v>91271.754877500003</v>
      </c>
      <c r="F116">
        <v>437.75</v>
      </c>
      <c r="G116">
        <v>133.24592961846801</v>
      </c>
      <c r="H116">
        <v>-7.0519891907794303</v>
      </c>
      <c r="I116">
        <v>3.0774577834026902</v>
      </c>
      <c r="J116">
        <v>-1.82371039170044</v>
      </c>
      <c r="K116">
        <v>462.75959410269098</v>
      </c>
      <c r="L116">
        <v>417.462484437066</v>
      </c>
      <c r="M116">
        <v>50.740180802639699</v>
      </c>
      <c r="N116">
        <v>0.74490898831957397</v>
      </c>
      <c r="O116">
        <v>47.801256424899996</v>
      </c>
      <c r="P116">
        <v>164.341787439613</v>
      </c>
      <c r="Q116">
        <v>0.20049544340021899</v>
      </c>
    </row>
    <row r="117" spans="1:17" x14ac:dyDescent="0.3">
      <c r="A117" t="s">
        <v>304</v>
      </c>
      <c r="B117" t="s">
        <v>305</v>
      </c>
      <c r="C117" t="s">
        <v>3171</v>
      </c>
      <c r="D117" t="s">
        <v>210</v>
      </c>
      <c r="E117">
        <v>90993.446502790001</v>
      </c>
      <c r="F117">
        <v>4258.3</v>
      </c>
      <c r="G117">
        <v>23.5062694211226</v>
      </c>
      <c r="H117">
        <v>-1.94408633609252</v>
      </c>
      <c r="I117">
        <v>-1.01936809957319</v>
      </c>
      <c r="J117">
        <v>-3.6096019789592502</v>
      </c>
      <c r="K117">
        <v>4334.50974260778</v>
      </c>
      <c r="L117">
        <v>4008.26249187332</v>
      </c>
      <c r="M117">
        <v>48.278350026374497</v>
      </c>
      <c r="N117">
        <v>0.85608490128718095</v>
      </c>
      <c r="O117">
        <v>14.2239860977385</v>
      </c>
      <c r="P117">
        <v>45.272494669509598</v>
      </c>
      <c r="Q117">
        <v>5.7407501716563003E-2</v>
      </c>
    </row>
    <row r="118" spans="1:17" x14ac:dyDescent="0.3">
      <c r="A118" t="s">
        <v>306</v>
      </c>
      <c r="B118" t="s">
        <v>307</v>
      </c>
      <c r="C118" t="s">
        <v>3171</v>
      </c>
      <c r="D118" t="s">
        <v>24</v>
      </c>
      <c r="E118">
        <v>89363.214476424997</v>
      </c>
      <c r="F118">
        <v>83.11</v>
      </c>
      <c r="G118">
        <v>10.522408027190799</v>
      </c>
      <c r="H118">
        <v>-3.0475660317455602</v>
      </c>
      <c r="I118">
        <v>-14.4472494087837</v>
      </c>
      <c r="J118">
        <v>-0.814874704342191</v>
      </c>
      <c r="K118">
        <v>83.055805367198502</v>
      </c>
      <c r="L118">
        <v>83.545841577715706</v>
      </c>
      <c r="M118">
        <v>64.574735137236203</v>
      </c>
      <c r="N118">
        <v>0.77325543971183797</v>
      </c>
      <c r="O118">
        <v>29.827938876188199</v>
      </c>
      <c r="P118">
        <v>31.9206349206349</v>
      </c>
      <c r="Q118">
        <v>4.0337112395218998E-2</v>
      </c>
    </row>
    <row r="119" spans="1:17" x14ac:dyDescent="0.3">
      <c r="A119" t="s">
        <v>308</v>
      </c>
      <c r="B119" t="s">
        <v>309</v>
      </c>
      <c r="C119" t="s">
        <v>3179</v>
      </c>
      <c r="D119" t="s">
        <v>310</v>
      </c>
      <c r="E119">
        <v>89253.562371840002</v>
      </c>
      <c r="F119">
        <v>66.12</v>
      </c>
      <c r="G119">
        <v>44.218396942038702</v>
      </c>
      <c r="H119">
        <v>-3.2501962494983401</v>
      </c>
      <c r="I119">
        <v>27.110808419912399</v>
      </c>
      <c r="J119">
        <v>1.36251690451791</v>
      </c>
      <c r="K119">
        <v>67.559979422628302</v>
      </c>
      <c r="L119">
        <v>59.093021587957303</v>
      </c>
      <c r="M119">
        <v>56.944161460597201</v>
      </c>
      <c r="N119">
        <v>1.1239468707154801</v>
      </c>
      <c r="O119">
        <v>30.1270417422867</v>
      </c>
      <c r="P119">
        <v>95.044247787610601</v>
      </c>
      <c r="Q119">
        <v>0.19249209613861401</v>
      </c>
    </row>
    <row r="120" spans="1:17" x14ac:dyDescent="0.3">
      <c r="A120" t="s">
        <v>311</v>
      </c>
      <c r="B120" t="s">
        <v>312</v>
      </c>
      <c r="C120" t="s">
        <v>3182</v>
      </c>
      <c r="D120" t="s">
        <v>46</v>
      </c>
      <c r="E120">
        <v>88283.597934671998</v>
      </c>
      <c r="F120">
        <v>83.61</v>
      </c>
      <c r="G120">
        <v>13.536073857294699</v>
      </c>
      <c r="H120">
        <v>3.9778077796402602</v>
      </c>
      <c r="I120">
        <v>-10.4406298586832</v>
      </c>
      <c r="J120">
        <v>3.2198044265327601</v>
      </c>
      <c r="K120">
        <v>83.801204593676005</v>
      </c>
      <c r="L120">
        <v>84.423823141275307</v>
      </c>
      <c r="M120">
        <v>67.512867539849694</v>
      </c>
      <c r="N120">
        <v>1.20127646859245</v>
      </c>
      <c r="O120">
        <v>24.088027747877</v>
      </c>
      <c r="P120">
        <v>42.314893617021198</v>
      </c>
      <c r="Q120">
        <v>8.9213935423256993E-2</v>
      </c>
    </row>
    <row r="121" spans="1:17" x14ac:dyDescent="0.3">
      <c r="A121" t="s">
        <v>313</v>
      </c>
      <c r="B121" t="s">
        <v>314</v>
      </c>
      <c r="C121" t="s">
        <v>3171</v>
      </c>
      <c r="D121" t="s">
        <v>97</v>
      </c>
      <c r="E121">
        <v>87920.941351999994</v>
      </c>
      <c r="F121">
        <v>1926.25</v>
      </c>
      <c r="G121">
        <v>108.591506657633</v>
      </c>
      <c r="H121">
        <v>13.5505199539387</v>
      </c>
      <c r="I121">
        <v>44.802701784380098</v>
      </c>
      <c r="J121">
        <v>6.3785110971638597</v>
      </c>
      <c r="K121">
        <v>1730.35669549978</v>
      </c>
      <c r="L121">
        <v>1461.7373674392099</v>
      </c>
      <c r="M121">
        <v>77.003009385977506</v>
      </c>
      <c r="N121">
        <v>0.99196973306476099</v>
      </c>
      <c r="O121">
        <v>4.6125892277741602</v>
      </c>
      <c r="P121">
        <v>165.598069631161</v>
      </c>
      <c r="Q121">
        <v>5.3425006888726999E-2</v>
      </c>
    </row>
    <row r="122" spans="1:17" x14ac:dyDescent="0.3">
      <c r="A122" t="s">
        <v>315</v>
      </c>
      <c r="B122" t="s">
        <v>316</v>
      </c>
      <c r="C122" t="s">
        <v>3179</v>
      </c>
      <c r="D122" t="s">
        <v>169</v>
      </c>
      <c r="E122">
        <v>87869.868763424995</v>
      </c>
      <c r="F122">
        <v>252.35</v>
      </c>
      <c r="G122">
        <v>24.317689073674501</v>
      </c>
      <c r="H122">
        <v>2.5367260183128302</v>
      </c>
      <c r="I122">
        <v>-24.1049501288113</v>
      </c>
      <c r="J122">
        <v>0.97067321037046705</v>
      </c>
      <c r="K122">
        <v>249.71259006492801</v>
      </c>
      <c r="L122">
        <v>251.30701868154699</v>
      </c>
      <c r="M122">
        <v>69.954236223133194</v>
      </c>
      <c r="N122">
        <v>0.75387802994763498</v>
      </c>
      <c r="O122">
        <v>32.890826233406003</v>
      </c>
      <c r="P122">
        <v>52.201447527141099</v>
      </c>
      <c r="Q122">
        <v>0.15053983145834299</v>
      </c>
    </row>
    <row r="123" spans="1:17" x14ac:dyDescent="0.3">
      <c r="A123" t="s">
        <v>317</v>
      </c>
      <c r="B123" t="s">
        <v>318</v>
      </c>
      <c r="C123" t="s">
        <v>3184</v>
      </c>
      <c r="D123" t="s">
        <v>136</v>
      </c>
      <c r="E123">
        <v>86215.282506244999</v>
      </c>
      <c r="F123">
        <v>2862.55</v>
      </c>
      <c r="G123">
        <v>28.764214221766899</v>
      </c>
      <c r="H123">
        <v>0.287811759531857</v>
      </c>
      <c r="I123">
        <v>-8.5763625051234307</v>
      </c>
      <c r="J123">
        <v>-2.98742505137424</v>
      </c>
      <c r="K123">
        <v>2876.2447150837402</v>
      </c>
      <c r="L123">
        <v>2740.4363568091899</v>
      </c>
      <c r="M123">
        <v>55.771339189172899</v>
      </c>
      <c r="N123">
        <v>1.2760169105535299</v>
      </c>
      <c r="O123">
        <v>18.8695393966917</v>
      </c>
      <c r="P123">
        <v>53.553803239995702</v>
      </c>
      <c r="Q123">
        <v>2.4794542493154E-2</v>
      </c>
    </row>
    <row r="124" spans="1:17" x14ac:dyDescent="0.3">
      <c r="A124" t="s">
        <v>319</v>
      </c>
      <c r="B124" t="s">
        <v>320</v>
      </c>
      <c r="C124" t="s">
        <v>3169</v>
      </c>
      <c r="D124" t="s">
        <v>192</v>
      </c>
      <c r="E124">
        <v>84272.947609875002</v>
      </c>
      <c r="F124">
        <v>766.25</v>
      </c>
      <c r="G124">
        <v>-16.026160663605701</v>
      </c>
      <c r="H124">
        <v>6.9762923792998199</v>
      </c>
      <c r="I124">
        <v>-36.6773423751563</v>
      </c>
      <c r="J124">
        <v>29.1048507411668</v>
      </c>
      <c r="K124">
        <v>734.13336957730098</v>
      </c>
      <c r="L124">
        <v>843.57613121236102</v>
      </c>
      <c r="M124">
        <v>62.129738805482802</v>
      </c>
      <c r="N124">
        <v>3.9742013050353102</v>
      </c>
      <c r="O124">
        <v>64.358890701468198</v>
      </c>
      <c r="P124">
        <v>40.403114979386103</v>
      </c>
      <c r="Q124">
        <v>-3.1417883618269998E-2</v>
      </c>
    </row>
    <row r="125" spans="1:17" x14ac:dyDescent="0.3">
      <c r="A125" t="s">
        <v>321</v>
      </c>
      <c r="B125" t="s">
        <v>322</v>
      </c>
      <c r="C125" t="s">
        <v>3173</v>
      </c>
      <c r="D125" t="s">
        <v>199</v>
      </c>
      <c r="E125">
        <v>83021.76031302</v>
      </c>
      <c r="F125">
        <v>641.70000000000005</v>
      </c>
      <c r="G125">
        <v>-0.94923435285837898</v>
      </c>
      <c r="H125">
        <v>-0.217139451145346</v>
      </c>
      <c r="I125">
        <v>2.8829275917689898</v>
      </c>
      <c r="J125">
        <v>4.7847354552277404</v>
      </c>
      <c r="K125">
        <v>641.80454827024698</v>
      </c>
      <c r="L125">
        <v>619.68305633065597</v>
      </c>
      <c r="M125">
        <v>62.859885235085599</v>
      </c>
      <c r="N125">
        <v>1.1549850457630599</v>
      </c>
      <c r="O125">
        <v>12.1785881252921</v>
      </c>
      <c r="P125">
        <v>31.955582973473099</v>
      </c>
      <c r="Q125">
        <v>-1.2757375728588E-2</v>
      </c>
    </row>
    <row r="126" spans="1:17" x14ac:dyDescent="0.3">
      <c r="A126" t="s">
        <v>323</v>
      </c>
      <c r="B126" t="s">
        <v>324</v>
      </c>
      <c r="C126" t="s">
        <v>3177</v>
      </c>
      <c r="D126" t="s">
        <v>139</v>
      </c>
      <c r="E126">
        <v>82349.195331390001</v>
      </c>
      <c r="F126">
        <v>81.98</v>
      </c>
      <c r="G126">
        <v>22.028614652766201</v>
      </c>
      <c r="H126">
        <v>-2.63711256111291</v>
      </c>
      <c r="I126">
        <v>-32.676694894272302</v>
      </c>
      <c r="J126">
        <v>-2.2260771792964</v>
      </c>
      <c r="K126">
        <v>85.232380127448394</v>
      </c>
      <c r="L126">
        <v>87.454000230620196</v>
      </c>
      <c r="M126">
        <v>53.232201187355798</v>
      </c>
      <c r="N126">
        <v>0.88598349296915402</v>
      </c>
      <c r="O126">
        <v>44.425469626738199</v>
      </c>
      <c r="P126">
        <v>44.585537918871204</v>
      </c>
      <c r="Q126">
        <v>0.108666005729885</v>
      </c>
    </row>
    <row r="127" spans="1:17" x14ac:dyDescent="0.3">
      <c r="A127" t="s">
        <v>325</v>
      </c>
      <c r="B127" t="s">
        <v>326</v>
      </c>
      <c r="C127" t="s">
        <v>3169</v>
      </c>
      <c r="D127" t="s">
        <v>18</v>
      </c>
      <c r="E127">
        <v>81825.414891234905</v>
      </c>
      <c r="F127">
        <v>384.55</v>
      </c>
      <c r="G127">
        <v>32.537787708151299</v>
      </c>
      <c r="H127">
        <v>-0.72048528086032704</v>
      </c>
      <c r="I127">
        <v>-6.0864374592084696</v>
      </c>
      <c r="J127">
        <v>-1.5428545412846599</v>
      </c>
      <c r="K127">
        <v>388.1275739646</v>
      </c>
      <c r="L127">
        <v>357.10295722595998</v>
      </c>
      <c r="M127">
        <v>61.416109896459403</v>
      </c>
      <c r="N127">
        <v>0.65272934167383101</v>
      </c>
      <c r="O127">
        <v>18.879209465609101</v>
      </c>
      <c r="P127">
        <v>62.485915492957702</v>
      </c>
      <c r="Q127">
        <v>6.5564951571622995E-2</v>
      </c>
    </row>
    <row r="128" spans="1:17" x14ac:dyDescent="0.3">
      <c r="A128" t="s">
        <v>327</v>
      </c>
      <c r="B128" t="s">
        <v>328</v>
      </c>
      <c r="C128" t="s">
        <v>3177</v>
      </c>
      <c r="D128" t="s">
        <v>75</v>
      </c>
      <c r="E128">
        <v>81180.980985439994</v>
      </c>
      <c r="F128">
        <v>1586.3</v>
      </c>
      <c r="G128">
        <v>43.323172994257902</v>
      </c>
      <c r="H128">
        <v>-13.850794696822399</v>
      </c>
      <c r="I128">
        <v>-0.44019636477660101</v>
      </c>
      <c r="J128">
        <v>-2.2445280140662698</v>
      </c>
      <c r="K128">
        <v>1711.65218432654</v>
      </c>
      <c r="L128">
        <v>1534.6291151165201</v>
      </c>
      <c r="M128">
        <v>63.114711047950998</v>
      </c>
      <c r="N128">
        <v>1.19070585566816</v>
      </c>
      <c r="O128">
        <v>28.4120279896614</v>
      </c>
      <c r="P128">
        <v>82.5431530494821</v>
      </c>
      <c r="Q128">
        <v>0.12674104904960501</v>
      </c>
    </row>
    <row r="129" spans="1:17" x14ac:dyDescent="0.3">
      <c r="A129" t="s">
        <v>329</v>
      </c>
      <c r="B129" t="s">
        <v>330</v>
      </c>
      <c r="C129" t="s">
        <v>3169</v>
      </c>
      <c r="D129" t="s">
        <v>72</v>
      </c>
      <c r="E129">
        <v>79752.579992729996</v>
      </c>
      <c r="F129">
        <v>490.3</v>
      </c>
      <c r="G129">
        <v>103.41653961096</v>
      </c>
      <c r="H129">
        <v>3.0145492028759699</v>
      </c>
      <c r="I129">
        <v>4.7460605301686103</v>
      </c>
      <c r="J129">
        <v>-8.5469672620161301</v>
      </c>
      <c r="K129">
        <v>521.53182883050795</v>
      </c>
      <c r="L129">
        <v>482.65417532341701</v>
      </c>
      <c r="M129">
        <v>45.931223010816701</v>
      </c>
      <c r="N129">
        <v>0.54160105428967498</v>
      </c>
      <c r="O129">
        <v>56.618396899857203</v>
      </c>
      <c r="P129">
        <v>138.318211276733</v>
      </c>
      <c r="Q129">
        <v>0.12826454660480299</v>
      </c>
    </row>
    <row r="130" spans="1:17" x14ac:dyDescent="0.3">
      <c r="A130" t="s">
        <v>331</v>
      </c>
      <c r="B130" t="s">
        <v>332</v>
      </c>
      <c r="C130" t="s">
        <v>3173</v>
      </c>
      <c r="D130" t="s">
        <v>199</v>
      </c>
      <c r="E130">
        <v>78773.839247249998</v>
      </c>
      <c r="F130">
        <v>2896.25</v>
      </c>
      <c r="G130">
        <v>5.8679604744990304</v>
      </c>
      <c r="H130">
        <v>-4.7940469337109999</v>
      </c>
      <c r="I130">
        <v>2.6522869380449801</v>
      </c>
      <c r="J130">
        <v>0.64788522029339302</v>
      </c>
      <c r="K130">
        <v>3113.04396773893</v>
      </c>
      <c r="L130">
        <v>3010.0381086377101</v>
      </c>
      <c r="M130">
        <v>50.0102322616086</v>
      </c>
      <c r="N130">
        <v>1.2433516733974701</v>
      </c>
      <c r="O130">
        <v>34.311609840310702</v>
      </c>
      <c r="P130">
        <v>28.008220812799699</v>
      </c>
      <c r="Q130">
        <v>9.4430290604948994E-2</v>
      </c>
    </row>
    <row r="131" spans="1:17" x14ac:dyDescent="0.3">
      <c r="A131" t="s">
        <v>333</v>
      </c>
      <c r="B131" t="s">
        <v>334</v>
      </c>
      <c r="C131" t="s">
        <v>3171</v>
      </c>
      <c r="D131" t="s">
        <v>34</v>
      </c>
      <c r="E131">
        <v>78110.441258189996</v>
      </c>
      <c r="F131">
        <v>579.9</v>
      </c>
      <c r="G131">
        <v>20.942338005131798</v>
      </c>
      <c r="H131">
        <v>-1.17490894179255</v>
      </c>
      <c r="I131">
        <v>-9.4913586453139605</v>
      </c>
      <c r="J131">
        <v>1.70175620912065</v>
      </c>
      <c r="K131">
        <v>549.14514360705903</v>
      </c>
      <c r="L131">
        <v>523.37313439082095</v>
      </c>
      <c r="M131">
        <v>67.979598712778795</v>
      </c>
      <c r="N131">
        <v>1.15433003397003</v>
      </c>
      <c r="O131">
        <v>9.1050181065701103</v>
      </c>
      <c r="P131">
        <v>48.312020460357999</v>
      </c>
      <c r="Q131">
        <v>0.159919835173886</v>
      </c>
    </row>
    <row r="132" spans="1:17" x14ac:dyDescent="0.3">
      <c r="A132" t="s">
        <v>335</v>
      </c>
      <c r="B132" t="s">
        <v>336</v>
      </c>
      <c r="C132" t="s">
        <v>3171</v>
      </c>
      <c r="D132" t="s">
        <v>24</v>
      </c>
      <c r="E132">
        <v>77775.845060955005</v>
      </c>
      <c r="F132">
        <v>998.35</v>
      </c>
      <c r="G132">
        <v>-54.756466431004597</v>
      </c>
      <c r="H132">
        <v>-7.6908276863227103</v>
      </c>
      <c r="I132">
        <v>-39.864760645917499</v>
      </c>
      <c r="J132">
        <v>-2.15875290210366</v>
      </c>
      <c r="K132">
        <v>1151.6368311496799</v>
      </c>
      <c r="L132">
        <v>1335.8516345355999</v>
      </c>
      <c r="M132">
        <v>36.088362360302398</v>
      </c>
      <c r="N132">
        <v>1.04110784607206</v>
      </c>
      <c r="O132">
        <v>69.730054590073607</v>
      </c>
      <c r="P132">
        <v>3.30608443708608</v>
      </c>
      <c r="Q132">
        <v>-2.651219205551E-2</v>
      </c>
    </row>
    <row r="133" spans="1:17" x14ac:dyDescent="0.3">
      <c r="A133" t="s">
        <v>337</v>
      </c>
      <c r="B133" t="s">
        <v>338</v>
      </c>
      <c r="C133" t="s">
        <v>3171</v>
      </c>
      <c r="D133" t="s">
        <v>54</v>
      </c>
      <c r="E133">
        <v>77594.940852479995</v>
      </c>
      <c r="F133">
        <v>1932.8</v>
      </c>
      <c r="G133">
        <v>11.275866760342</v>
      </c>
      <c r="H133">
        <v>-0.85807548366624198</v>
      </c>
      <c r="I133">
        <v>8.1849902807319896</v>
      </c>
      <c r="J133">
        <v>-0.79801253378680503</v>
      </c>
      <c r="K133">
        <v>1910.4701386270201</v>
      </c>
      <c r="L133">
        <v>1768.3762304499601</v>
      </c>
      <c r="M133">
        <v>60.073871362864303</v>
      </c>
      <c r="N133">
        <v>1.00533364430093</v>
      </c>
      <c r="O133">
        <v>7.5512210264900599</v>
      </c>
      <c r="P133">
        <v>53.165861003248999</v>
      </c>
      <c r="Q133">
        <v>2.5295333222810001E-3</v>
      </c>
    </row>
    <row r="134" spans="1:17" hidden="1" x14ac:dyDescent="0.3">
      <c r="A134" t="s">
        <v>339</v>
      </c>
      <c r="B134" t="s">
        <v>340</v>
      </c>
      <c r="C134" t="s">
        <v>3186</v>
      </c>
      <c r="D134" t="s">
        <v>310</v>
      </c>
      <c r="E134">
        <v>77478.842354305001</v>
      </c>
      <c r="F134">
        <v>2740.3</v>
      </c>
      <c r="G134">
        <v>-3.5074698864648801</v>
      </c>
      <c r="H134">
        <v>-6.5895725578689799</v>
      </c>
      <c r="I134">
        <v>12.032722140037199</v>
      </c>
      <c r="J134">
        <v>3.70600969746177</v>
      </c>
      <c r="M134">
        <v>46.797241853095997</v>
      </c>
      <c r="O134">
        <v>36.590884209758002</v>
      </c>
      <c r="P134">
        <v>19.1434782608695</v>
      </c>
    </row>
    <row r="135" spans="1:17" x14ac:dyDescent="0.3">
      <c r="A135" t="s">
        <v>341</v>
      </c>
      <c r="B135" t="s">
        <v>342</v>
      </c>
      <c r="C135" t="s">
        <v>3180</v>
      </c>
      <c r="D135" t="s">
        <v>83</v>
      </c>
      <c r="E135">
        <v>74969.880231874995</v>
      </c>
      <c r="F135">
        <v>726.85</v>
      </c>
      <c r="G135">
        <v>95.590658047679796</v>
      </c>
      <c r="H135">
        <v>8.5240532954350208</v>
      </c>
      <c r="I135">
        <v>80.789723882247699</v>
      </c>
      <c r="J135">
        <v>1.0285427587671601</v>
      </c>
      <c r="K135">
        <v>686.90961866968803</v>
      </c>
      <c r="L135">
        <v>552.487480690128</v>
      </c>
      <c r="M135">
        <v>66.683032250126004</v>
      </c>
      <c r="N135">
        <v>1.1848760973035399</v>
      </c>
      <c r="O135">
        <v>8.1722501203824702</v>
      </c>
      <c r="P135">
        <v>133.67625783636001</v>
      </c>
      <c r="Q135">
        <v>0.25192663368466001</v>
      </c>
    </row>
    <row r="136" spans="1:17" x14ac:dyDescent="0.3">
      <c r="A136" t="s">
        <v>343</v>
      </c>
      <c r="B136" t="s">
        <v>344</v>
      </c>
      <c r="C136" t="s">
        <v>3184</v>
      </c>
      <c r="D136" t="s">
        <v>136</v>
      </c>
      <c r="E136">
        <v>74914.786900294901</v>
      </c>
      <c r="F136">
        <v>2060.35</v>
      </c>
      <c r="G136">
        <v>22.529810165998502</v>
      </c>
      <c r="H136">
        <v>4.2725959061595002</v>
      </c>
      <c r="I136">
        <v>4.2341142401305403</v>
      </c>
      <c r="J136">
        <v>6.1696244198930801</v>
      </c>
      <c r="K136">
        <v>1939.51761062469</v>
      </c>
      <c r="L136">
        <v>1731.12776772445</v>
      </c>
      <c r="M136">
        <v>67.791453509652598</v>
      </c>
      <c r="N136">
        <v>2.0392993770821901</v>
      </c>
      <c r="O136">
        <v>2.8587375931273802</v>
      </c>
      <c r="P136">
        <v>62.468950833891803</v>
      </c>
      <c r="Q136">
        <v>0.107733012096334</v>
      </c>
    </row>
    <row r="137" spans="1:17" x14ac:dyDescent="0.3">
      <c r="A137" t="s">
        <v>345</v>
      </c>
      <c r="B137" t="s">
        <v>346</v>
      </c>
      <c r="C137" t="s">
        <v>3184</v>
      </c>
      <c r="D137" t="s">
        <v>136</v>
      </c>
      <c r="E137">
        <v>74264.352950279994</v>
      </c>
      <c r="F137">
        <v>1724.15</v>
      </c>
      <c r="G137">
        <v>35.376412393048199</v>
      </c>
      <c r="H137">
        <v>4.1394532722146602</v>
      </c>
      <c r="I137">
        <v>-5.7660057801797997</v>
      </c>
      <c r="J137">
        <v>-2.0994897930650298</v>
      </c>
      <c r="K137">
        <v>1696.8449893941599</v>
      </c>
      <c r="L137">
        <v>1567.7447076902099</v>
      </c>
      <c r="M137">
        <v>61.646153553849302</v>
      </c>
      <c r="N137">
        <v>0.88258506815103999</v>
      </c>
      <c r="O137">
        <v>20.337557637096499</v>
      </c>
      <c r="P137">
        <v>78.243564561149597</v>
      </c>
      <c r="Q137">
        <v>0.153497311621169</v>
      </c>
    </row>
    <row r="138" spans="1:17" x14ac:dyDescent="0.3">
      <c r="A138" t="s">
        <v>347</v>
      </c>
      <c r="B138" t="s">
        <v>348</v>
      </c>
      <c r="C138" t="s">
        <v>3175</v>
      </c>
      <c r="D138" t="s">
        <v>51</v>
      </c>
      <c r="E138">
        <v>73430.749195890006</v>
      </c>
      <c r="F138">
        <v>1264.3</v>
      </c>
      <c r="G138">
        <v>0.58894852787532004</v>
      </c>
      <c r="H138">
        <v>-10.8305118318222</v>
      </c>
      <c r="I138">
        <v>-2.1228366835583601</v>
      </c>
      <c r="J138">
        <v>-0.391411503338636</v>
      </c>
      <c r="K138">
        <v>1354.2341064898999</v>
      </c>
      <c r="L138">
        <v>1286.1624106817901</v>
      </c>
      <c r="M138">
        <v>49.932714901143903</v>
      </c>
      <c r="N138">
        <v>1.01373565154831</v>
      </c>
      <c r="O138">
        <v>25.919481135806301</v>
      </c>
      <c r="P138">
        <v>31.904016692749</v>
      </c>
      <c r="Q138">
        <v>6.1763799935398003E-2</v>
      </c>
    </row>
    <row r="139" spans="1:17" x14ac:dyDescent="0.3">
      <c r="A139" t="s">
        <v>349</v>
      </c>
      <c r="B139" t="s">
        <v>350</v>
      </c>
      <c r="C139" t="s">
        <v>3171</v>
      </c>
      <c r="D139" t="s">
        <v>37</v>
      </c>
      <c r="E139">
        <v>71342.676000000007</v>
      </c>
      <c r="F139">
        <v>406.65</v>
      </c>
      <c r="G139">
        <v>9.8135299181976894</v>
      </c>
      <c r="H139">
        <v>9.0583807895646995</v>
      </c>
      <c r="I139">
        <v>4.6723475045620297</v>
      </c>
      <c r="J139">
        <v>0.96505561076622903</v>
      </c>
      <c r="K139">
        <v>382.33490037103297</v>
      </c>
      <c r="L139">
        <v>363.89264935346802</v>
      </c>
      <c r="M139">
        <v>75.659600954096504</v>
      </c>
      <c r="N139">
        <v>0.84301882032008901</v>
      </c>
      <c r="O139">
        <v>15.0375015369482</v>
      </c>
      <c r="P139">
        <v>38.954382368016397</v>
      </c>
      <c r="Q139">
        <v>0.122949582915444</v>
      </c>
    </row>
    <row r="140" spans="1:17" x14ac:dyDescent="0.3">
      <c r="A140" t="s">
        <v>351</v>
      </c>
      <c r="B140" t="s">
        <v>352</v>
      </c>
      <c r="C140" t="s">
        <v>3176</v>
      </c>
      <c r="D140" t="s">
        <v>353</v>
      </c>
      <c r="E140">
        <v>70032.050454305005</v>
      </c>
      <c r="F140">
        <v>3541.85</v>
      </c>
      <c r="G140">
        <v>-14.9109482527527</v>
      </c>
      <c r="H140">
        <v>-21.0195640013701</v>
      </c>
      <c r="I140">
        <v>-12.7804835259588</v>
      </c>
      <c r="J140">
        <v>2.3971042472972002</v>
      </c>
      <c r="K140">
        <v>3930.4884162706398</v>
      </c>
      <c r="L140">
        <v>3892.0344839887098</v>
      </c>
      <c r="M140">
        <v>50.936477134202903</v>
      </c>
      <c r="N140">
        <v>1.34235358939948</v>
      </c>
      <c r="O140">
        <v>35.827321879808501</v>
      </c>
      <c r="P140">
        <v>8.6373744344758698</v>
      </c>
      <c r="Q140">
        <v>8.5157225963163996E-2</v>
      </c>
    </row>
    <row r="141" spans="1:17" hidden="1" x14ac:dyDescent="0.3">
      <c r="A141" t="s">
        <v>354</v>
      </c>
      <c r="B141" t="s">
        <v>355</v>
      </c>
      <c r="C141" t="s">
        <v>3172</v>
      </c>
      <c r="D141" t="s">
        <v>27</v>
      </c>
      <c r="E141">
        <v>69402.5</v>
      </c>
      <c r="F141">
        <v>1388.05</v>
      </c>
      <c r="G141">
        <v>49.999496265536102</v>
      </c>
      <c r="H141">
        <v>-2.7856257785798002</v>
      </c>
      <c r="I141">
        <v>24.244468593274298</v>
      </c>
      <c r="J141">
        <v>1.2702220147196399</v>
      </c>
      <c r="K141">
        <v>1371.1074432886001</v>
      </c>
      <c r="M141">
        <v>57.124349099938399</v>
      </c>
      <c r="N141">
        <v>1.1089354306079899</v>
      </c>
      <c r="O141">
        <v>12.9642303951586</v>
      </c>
      <c r="P141">
        <v>83.847682119205302</v>
      </c>
    </row>
    <row r="142" spans="1:17" x14ac:dyDescent="0.3">
      <c r="A142" t="s">
        <v>356</v>
      </c>
      <c r="B142" t="s">
        <v>357</v>
      </c>
      <c r="C142" t="s">
        <v>3181</v>
      </c>
      <c r="D142" t="s">
        <v>358</v>
      </c>
      <c r="E142">
        <v>69068.518672799997</v>
      </c>
      <c r="F142">
        <v>235.68</v>
      </c>
      <c r="G142">
        <v>7.3827761326115704</v>
      </c>
      <c r="H142">
        <v>2.8080388317594802</v>
      </c>
      <c r="I142">
        <v>-17.156067279975598</v>
      </c>
      <c r="J142">
        <v>1.5858740550357</v>
      </c>
      <c r="K142">
        <v>227.14320109345499</v>
      </c>
      <c r="L142">
        <v>223.06231345521601</v>
      </c>
      <c r="M142">
        <v>71.234670322957598</v>
      </c>
      <c r="N142">
        <v>0.65804828912837598</v>
      </c>
      <c r="O142">
        <v>21.4994908350305</v>
      </c>
      <c r="P142">
        <v>31.006114508060001</v>
      </c>
      <c r="Q142">
        <v>9.6348012960426999E-2</v>
      </c>
    </row>
    <row r="143" spans="1:17" x14ac:dyDescent="0.3">
      <c r="A143" t="s">
        <v>359</v>
      </c>
      <c r="B143" t="s">
        <v>360</v>
      </c>
      <c r="C143" t="s">
        <v>3179</v>
      </c>
      <c r="D143" t="s">
        <v>187</v>
      </c>
      <c r="E143">
        <v>69058.896676967997</v>
      </c>
      <c r="F143">
        <v>235.18</v>
      </c>
      <c r="G143">
        <v>14.142883518661</v>
      </c>
      <c r="H143">
        <v>9.1387033900191206</v>
      </c>
      <c r="I143">
        <v>-5.6873311149713199</v>
      </c>
      <c r="J143">
        <v>-2.6784521828733299</v>
      </c>
      <c r="K143">
        <v>226.26787286662699</v>
      </c>
      <c r="L143">
        <v>217.13062117499601</v>
      </c>
      <c r="M143">
        <v>66.895645852862103</v>
      </c>
      <c r="N143">
        <v>0.94551210633661997</v>
      </c>
      <c r="O143">
        <v>12.530827451313799</v>
      </c>
      <c r="P143">
        <v>49.273246588384602</v>
      </c>
      <c r="Q143">
        <v>7.4259294348929E-2</v>
      </c>
    </row>
    <row r="144" spans="1:17" x14ac:dyDescent="0.3">
      <c r="A144" t="s">
        <v>361</v>
      </c>
      <c r="B144" t="s">
        <v>362</v>
      </c>
      <c r="C144" t="s">
        <v>3185</v>
      </c>
      <c r="D144" t="s">
        <v>166</v>
      </c>
      <c r="E144">
        <v>68511.187678125003</v>
      </c>
      <c r="F144">
        <v>2296.9499999999998</v>
      </c>
      <c r="G144">
        <v>-26.045395470891702</v>
      </c>
      <c r="H144">
        <v>1.5783498112802199</v>
      </c>
      <c r="I144">
        <v>-3.7432146649897402</v>
      </c>
      <c r="J144">
        <v>1.78058629461777</v>
      </c>
      <c r="K144">
        <v>2303.1973005806199</v>
      </c>
      <c r="L144">
        <v>2377.6920555486199</v>
      </c>
      <c r="M144">
        <v>62.904993426346202</v>
      </c>
      <c r="N144">
        <v>0.65787315186083595</v>
      </c>
      <c r="O144">
        <v>17.283789372864</v>
      </c>
      <c r="P144">
        <v>9.9492604470824606</v>
      </c>
      <c r="Q144">
        <v>-3.7718494974255001E-2</v>
      </c>
    </row>
    <row r="145" spans="1:17" x14ac:dyDescent="0.3">
      <c r="A145" t="s">
        <v>363</v>
      </c>
      <c r="B145" t="s">
        <v>364</v>
      </c>
      <c r="C145" t="s">
        <v>3173</v>
      </c>
      <c r="D145" t="s">
        <v>365</v>
      </c>
      <c r="E145">
        <v>67582.629080835002</v>
      </c>
      <c r="F145">
        <v>1866.95</v>
      </c>
      <c r="G145">
        <v>9.06551094189712</v>
      </c>
      <c r="H145">
        <v>2.81642283265478</v>
      </c>
      <c r="I145">
        <v>22.534238398030499</v>
      </c>
      <c r="J145">
        <v>4.7782256483212304</v>
      </c>
      <c r="K145">
        <v>1792.9314198854299</v>
      </c>
      <c r="L145">
        <v>1655.3230012351901</v>
      </c>
      <c r="M145">
        <v>65.781031143308994</v>
      </c>
      <c r="N145">
        <v>0.65064664201251698</v>
      </c>
      <c r="O145">
        <v>6.7088031280966298</v>
      </c>
      <c r="P145">
        <v>59.575195521176099</v>
      </c>
      <c r="Q145">
        <v>7.3896206590451E-2</v>
      </c>
    </row>
    <row r="146" spans="1:17" x14ac:dyDescent="0.3">
      <c r="A146" t="s">
        <v>366</v>
      </c>
      <c r="B146" t="s">
        <v>367</v>
      </c>
      <c r="C146" t="s">
        <v>3175</v>
      </c>
      <c r="D146" t="s">
        <v>51</v>
      </c>
      <c r="E146">
        <v>67402.975275000004</v>
      </c>
      <c r="F146">
        <v>5637.35</v>
      </c>
      <c r="G146">
        <v>1.53236574038578</v>
      </c>
      <c r="H146">
        <v>-1.6346760248558501</v>
      </c>
      <c r="I146">
        <v>11.7773429173305</v>
      </c>
      <c r="J146">
        <v>2.3860453648893301</v>
      </c>
      <c r="K146">
        <v>5764.1821628842099</v>
      </c>
      <c r="L146">
        <v>5420.7263815227097</v>
      </c>
      <c r="M146">
        <v>54.425472393731503</v>
      </c>
      <c r="N146">
        <v>2.7035821944063598</v>
      </c>
      <c r="O146">
        <v>14.236298970260799</v>
      </c>
      <c r="P146">
        <v>27.916633575747898</v>
      </c>
      <c r="Q146">
        <v>4.9669315908644998E-2</v>
      </c>
    </row>
    <row r="147" spans="1:17" x14ac:dyDescent="0.3">
      <c r="A147" t="s">
        <v>368</v>
      </c>
      <c r="B147" t="s">
        <v>369</v>
      </c>
      <c r="C147" t="s">
        <v>3171</v>
      </c>
      <c r="D147" t="s">
        <v>370</v>
      </c>
      <c r="E147">
        <v>67012.808999760004</v>
      </c>
      <c r="F147">
        <v>703.05</v>
      </c>
      <c r="G147">
        <v>-27.141380413826599</v>
      </c>
      <c r="H147">
        <v>0.55141677491659302</v>
      </c>
      <c r="I147">
        <v>-5.4340696288680999</v>
      </c>
      <c r="J147">
        <v>-2.7336571550851098E-5</v>
      </c>
      <c r="K147">
        <v>710.94519637714495</v>
      </c>
      <c r="L147">
        <v>731.42847727104402</v>
      </c>
      <c r="M147">
        <v>58.877489488921597</v>
      </c>
      <c r="N147">
        <v>0.46032107341804401</v>
      </c>
      <c r="O147">
        <v>16.264846028020699</v>
      </c>
      <c r="P147">
        <v>8.5037425727293598</v>
      </c>
      <c r="Q147">
        <v>-0.11465209635939499</v>
      </c>
    </row>
    <row r="148" spans="1:17" x14ac:dyDescent="0.3">
      <c r="A148" t="s">
        <v>371</v>
      </c>
      <c r="B148" t="s">
        <v>372</v>
      </c>
      <c r="C148" t="s">
        <v>3182</v>
      </c>
      <c r="D148" t="s">
        <v>91</v>
      </c>
      <c r="E148">
        <v>66638.959305440003</v>
      </c>
      <c r="F148">
        <v>321.7</v>
      </c>
      <c r="G148">
        <v>27.170689922822</v>
      </c>
      <c r="H148">
        <v>-1.5394980604677599</v>
      </c>
      <c r="I148">
        <v>3.6635037192022102</v>
      </c>
      <c r="J148">
        <v>2.9711509315637898</v>
      </c>
      <c r="K148">
        <v>312.10519765839001</v>
      </c>
      <c r="L148">
        <v>286.379554013654</v>
      </c>
      <c r="M148">
        <v>75.755689028777397</v>
      </c>
      <c r="N148">
        <v>0.57557359283375498</v>
      </c>
      <c r="O148">
        <v>12.2008082064034</v>
      </c>
      <c r="P148">
        <v>59.257425742574199</v>
      </c>
    </row>
    <row r="149" spans="1:17" x14ac:dyDescent="0.3">
      <c r="A149" t="s">
        <v>373</v>
      </c>
      <c r="B149" t="s">
        <v>374</v>
      </c>
      <c r="C149" t="s">
        <v>3183</v>
      </c>
      <c r="D149" t="s">
        <v>97</v>
      </c>
      <c r="E149">
        <v>66548</v>
      </c>
      <c r="F149">
        <v>831.85</v>
      </c>
      <c r="G149">
        <v>-5.2708957103561103</v>
      </c>
      <c r="H149">
        <v>-1.83263862261665</v>
      </c>
      <c r="I149">
        <v>-26.2247571480268</v>
      </c>
      <c r="J149">
        <v>-0.790773222503103</v>
      </c>
      <c r="K149">
        <v>848.80150217244</v>
      </c>
      <c r="L149">
        <v>894.28496353454705</v>
      </c>
      <c r="M149">
        <v>63.957642143790899</v>
      </c>
      <c r="N149">
        <v>0.70897766105896398</v>
      </c>
      <c r="O149">
        <v>36.9117028310392</v>
      </c>
      <c r="P149">
        <v>17.8257790368272</v>
      </c>
      <c r="Q149">
        <v>-5.3553506899722998E-2</v>
      </c>
    </row>
    <row r="150" spans="1:17" x14ac:dyDescent="0.3">
      <c r="A150" t="s">
        <v>375</v>
      </c>
      <c r="B150" t="s">
        <v>376</v>
      </c>
      <c r="C150" t="s">
        <v>3185</v>
      </c>
      <c r="D150" t="s">
        <v>377</v>
      </c>
      <c r="E150">
        <v>65525.743447109999</v>
      </c>
      <c r="F150">
        <v>1012.65</v>
      </c>
      <c r="G150">
        <v>14.485771548565401</v>
      </c>
      <c r="H150">
        <v>13.5392220016117</v>
      </c>
      <c r="I150">
        <v>39.1743353169554</v>
      </c>
      <c r="J150">
        <v>17.0539298298708</v>
      </c>
      <c r="K150">
        <v>895.23040552594603</v>
      </c>
      <c r="L150">
        <v>849.40528452851299</v>
      </c>
      <c r="M150">
        <v>82.6591701869595</v>
      </c>
      <c r="N150">
        <v>2.9786358076017998</v>
      </c>
      <c r="O150">
        <v>17.217202389769401</v>
      </c>
      <c r="P150">
        <v>76.851205029689098</v>
      </c>
      <c r="Q150">
        <v>0.15866880707398001</v>
      </c>
    </row>
    <row r="151" spans="1:17" x14ac:dyDescent="0.3">
      <c r="A151" t="s">
        <v>378</v>
      </c>
      <c r="B151" t="s">
        <v>379</v>
      </c>
      <c r="C151" t="s">
        <v>3171</v>
      </c>
      <c r="D151" t="s">
        <v>24</v>
      </c>
      <c r="E151">
        <v>65333.162559459997</v>
      </c>
      <c r="F151">
        <v>20.09</v>
      </c>
      <c r="G151">
        <v>-17.907235268993801</v>
      </c>
      <c r="H151">
        <v>-3.6224168795753799</v>
      </c>
      <c r="I151">
        <v>-19.821335953760599</v>
      </c>
      <c r="J151">
        <v>3.3866015865293</v>
      </c>
      <c r="K151">
        <v>20.878177038253298</v>
      </c>
      <c r="L151">
        <v>22.2151229943846</v>
      </c>
      <c r="M151">
        <v>68.177989977117903</v>
      </c>
      <c r="N151">
        <v>1.1016996007931801</v>
      </c>
      <c r="O151">
        <v>63.514186162269802</v>
      </c>
      <c r="P151">
        <v>5.6256572029442697</v>
      </c>
      <c r="Q151">
        <v>3.3899355210862001E-2</v>
      </c>
    </row>
    <row r="152" spans="1:17" x14ac:dyDescent="0.3">
      <c r="A152" t="s">
        <v>380</v>
      </c>
      <c r="B152" t="s">
        <v>381</v>
      </c>
      <c r="C152" t="s">
        <v>3176</v>
      </c>
      <c r="D152" t="s">
        <v>111</v>
      </c>
      <c r="E152">
        <v>62873.088865279999</v>
      </c>
      <c r="F152">
        <v>1350.4</v>
      </c>
      <c r="G152">
        <v>-3.9739117780380502</v>
      </c>
      <c r="H152">
        <v>-6.1315069798890702</v>
      </c>
      <c r="I152">
        <v>-21.1621466554801</v>
      </c>
      <c r="J152">
        <v>0.63275281556927199</v>
      </c>
      <c r="K152">
        <v>1417.1287347652799</v>
      </c>
      <c r="L152">
        <v>1413.4181716611599</v>
      </c>
      <c r="M152">
        <v>54.300924603544203</v>
      </c>
      <c r="N152">
        <v>0.86387301549899298</v>
      </c>
      <c r="O152">
        <v>33.627073459715596</v>
      </c>
      <c r="P152">
        <v>27.0366886171213</v>
      </c>
      <c r="Q152">
        <v>7.3703874949377995E-2</v>
      </c>
    </row>
    <row r="153" spans="1:17" x14ac:dyDescent="0.3">
      <c r="A153" t="s">
        <v>382</v>
      </c>
      <c r="B153" t="s">
        <v>383</v>
      </c>
      <c r="C153" t="s">
        <v>3185</v>
      </c>
      <c r="D153" t="s">
        <v>166</v>
      </c>
      <c r="E153">
        <v>62775.371774740001</v>
      </c>
      <c r="F153">
        <v>4138.1000000000004</v>
      </c>
      <c r="G153">
        <v>-13.597866322383499</v>
      </c>
      <c r="H153">
        <v>-9.6222272299936993</v>
      </c>
      <c r="I153">
        <v>8.3755742431312203</v>
      </c>
      <c r="J153">
        <v>-2.3037069289157301</v>
      </c>
      <c r="K153">
        <v>4348.8522456583896</v>
      </c>
      <c r="L153">
        <v>4113.6441228424601</v>
      </c>
      <c r="M153">
        <v>41.113352635990601</v>
      </c>
      <c r="N153">
        <v>0.88980262657082199</v>
      </c>
      <c r="O153">
        <v>16.093134530339999</v>
      </c>
      <c r="P153">
        <v>28.512422360248401</v>
      </c>
      <c r="Q153">
        <v>2.4462275295727001E-2</v>
      </c>
    </row>
    <row r="154" spans="1:17" x14ac:dyDescent="0.3">
      <c r="A154" t="s">
        <v>384</v>
      </c>
      <c r="B154" t="s">
        <v>385</v>
      </c>
      <c r="C154" t="s">
        <v>3184</v>
      </c>
      <c r="D154" t="s">
        <v>136</v>
      </c>
      <c r="E154">
        <v>62401.658164499997</v>
      </c>
      <c r="F154">
        <v>1745.5</v>
      </c>
      <c r="G154">
        <v>26.533922248230901</v>
      </c>
      <c r="H154">
        <v>12.010650221927801</v>
      </c>
      <c r="I154">
        <v>-0.69890649827241502</v>
      </c>
      <c r="J154">
        <v>0.85199316996904095</v>
      </c>
      <c r="K154">
        <v>1619.0350114831399</v>
      </c>
      <c r="L154">
        <v>1563.8036481614599</v>
      </c>
      <c r="M154">
        <v>73.504414762362202</v>
      </c>
      <c r="N154">
        <v>1.1732114767038</v>
      </c>
      <c r="O154">
        <v>18.504726439415599</v>
      </c>
      <c r="P154">
        <v>62.978524743230601</v>
      </c>
      <c r="Q154">
        <v>0.15898358991422901</v>
      </c>
    </row>
    <row r="155" spans="1:17" x14ac:dyDescent="0.3">
      <c r="A155" t="s">
        <v>386</v>
      </c>
      <c r="B155" t="s">
        <v>387</v>
      </c>
      <c r="C155" t="s">
        <v>3171</v>
      </c>
      <c r="D155" t="s">
        <v>388</v>
      </c>
      <c r="E155">
        <v>61106.180925419998</v>
      </c>
      <c r="F155">
        <v>4513.8</v>
      </c>
      <c r="G155">
        <v>59.027260368090701</v>
      </c>
      <c r="H155">
        <v>2.74276688828505</v>
      </c>
      <c r="I155">
        <v>61.560863444100796</v>
      </c>
      <c r="J155">
        <v>-2.6132007457622599</v>
      </c>
      <c r="K155">
        <v>4247.6007778745297</v>
      </c>
      <c r="L155">
        <v>3195.49549632358</v>
      </c>
      <c r="M155">
        <v>44.701695469947403</v>
      </c>
      <c r="N155">
        <v>0.89434101085185003</v>
      </c>
      <c r="O155">
        <v>10.5454384332491</v>
      </c>
      <c r="P155">
        <v>132.54424151876501</v>
      </c>
      <c r="Q155">
        <v>0.172508486275533</v>
      </c>
    </row>
    <row r="156" spans="1:17" x14ac:dyDescent="0.3">
      <c r="A156" t="s">
        <v>389</v>
      </c>
      <c r="B156" t="s">
        <v>390</v>
      </c>
      <c r="C156" t="s">
        <v>3179</v>
      </c>
      <c r="D156" t="s">
        <v>391</v>
      </c>
      <c r="E156">
        <v>60502.898180999997</v>
      </c>
      <c r="F156">
        <v>4763</v>
      </c>
      <c r="G156">
        <v>-19.612776630437601</v>
      </c>
      <c r="H156">
        <v>9.3693469151854494</v>
      </c>
      <c r="I156">
        <v>-19.576050919444199</v>
      </c>
      <c r="J156">
        <v>2.46396110750563</v>
      </c>
      <c r="K156">
        <v>4795.4894221070499</v>
      </c>
      <c r="L156">
        <v>4877.3652325704597</v>
      </c>
      <c r="M156">
        <v>65.896709096532007</v>
      </c>
      <c r="N156">
        <v>1.1335503634900499</v>
      </c>
      <c r="O156">
        <v>35.6288053747638</v>
      </c>
      <c r="P156">
        <v>32.268814218272702</v>
      </c>
      <c r="Q156">
        <v>7.5600695701474999E-2</v>
      </c>
    </row>
    <row r="157" spans="1:17" x14ac:dyDescent="0.3">
      <c r="A157" t="s">
        <v>392</v>
      </c>
      <c r="B157" t="s">
        <v>393</v>
      </c>
      <c r="C157" t="s">
        <v>3175</v>
      </c>
      <c r="D157" t="s">
        <v>51</v>
      </c>
      <c r="E157">
        <v>60435.2460647099</v>
      </c>
      <c r="F157">
        <v>28441.05</v>
      </c>
      <c r="G157">
        <v>0.88005813709315805</v>
      </c>
      <c r="H157">
        <v>-4.9493090492861302</v>
      </c>
      <c r="I157">
        <v>4.5055078318618902</v>
      </c>
      <c r="J157">
        <v>-5.8855894691297303E-2</v>
      </c>
      <c r="K157">
        <v>28276.060678810401</v>
      </c>
      <c r="L157">
        <v>27462.940886397999</v>
      </c>
      <c r="M157">
        <v>65.982926068976795</v>
      </c>
      <c r="N157">
        <v>0.84681811998367496</v>
      </c>
      <c r="O157">
        <v>7.3131969459636599</v>
      </c>
      <c r="P157">
        <v>29.2775</v>
      </c>
      <c r="Q157">
        <v>3.3923111855579002E-2</v>
      </c>
    </row>
    <row r="158" spans="1:17" x14ac:dyDescent="0.3">
      <c r="A158" t="s">
        <v>394</v>
      </c>
      <c r="B158" t="s">
        <v>395</v>
      </c>
      <c r="C158" t="s">
        <v>3176</v>
      </c>
      <c r="D158" t="s">
        <v>217</v>
      </c>
      <c r="E158">
        <v>60285.67132075</v>
      </c>
      <c r="F158">
        <v>1021.8</v>
      </c>
      <c r="G158">
        <v>34.4661208343121</v>
      </c>
      <c r="H158">
        <v>3.72712478208076</v>
      </c>
      <c r="I158">
        <v>11.255568372073601</v>
      </c>
      <c r="J158">
        <v>-5.8394922894404901</v>
      </c>
      <c r="K158">
        <v>1014.82546324855</v>
      </c>
      <c r="L158">
        <v>926.91299052702095</v>
      </c>
      <c r="M158">
        <v>56.418360853377997</v>
      </c>
      <c r="N158">
        <v>1.0675185039017101</v>
      </c>
      <c r="O158">
        <v>22.822470150714398</v>
      </c>
      <c r="P158">
        <v>69.018278058059707</v>
      </c>
      <c r="Q158">
        <v>8.9723569824978006E-2</v>
      </c>
    </row>
    <row r="159" spans="1:17" x14ac:dyDescent="0.3">
      <c r="A159" t="s">
        <v>396</v>
      </c>
      <c r="B159" t="s">
        <v>397</v>
      </c>
      <c r="C159" t="s">
        <v>3185</v>
      </c>
      <c r="D159" t="s">
        <v>285</v>
      </c>
      <c r="E159">
        <v>59430.737218665003</v>
      </c>
      <c r="F159">
        <v>6968.55</v>
      </c>
      <c r="G159">
        <v>-4.6670530892981201</v>
      </c>
      <c r="H159">
        <v>-11.815540688644999</v>
      </c>
      <c r="I159">
        <v>-26.979712217749501</v>
      </c>
      <c r="J159">
        <v>3.7817758551426399</v>
      </c>
      <c r="K159">
        <v>7431.2617305458898</v>
      </c>
      <c r="L159">
        <v>7388.0260658485104</v>
      </c>
      <c r="M159">
        <v>50.873467129382</v>
      </c>
      <c r="N159">
        <v>0.61913958593137197</v>
      </c>
      <c r="O159">
        <v>42.569831600548099</v>
      </c>
      <c r="P159">
        <v>30.864788732394299</v>
      </c>
      <c r="Q159">
        <v>0.113567452178233</v>
      </c>
    </row>
    <row r="160" spans="1:17" x14ac:dyDescent="0.3">
      <c r="A160" t="s">
        <v>398</v>
      </c>
      <c r="B160" t="s">
        <v>399</v>
      </c>
      <c r="C160" t="s">
        <v>3181</v>
      </c>
      <c r="D160" t="s">
        <v>111</v>
      </c>
      <c r="E160">
        <v>58986.021348740003</v>
      </c>
      <c r="F160">
        <v>716.05</v>
      </c>
      <c r="G160">
        <v>16.164172670880099</v>
      </c>
      <c r="H160">
        <v>8.4707721298299898E-2</v>
      </c>
      <c r="I160">
        <v>-15.9961860407834</v>
      </c>
      <c r="J160">
        <v>2.9213389525688198</v>
      </c>
      <c r="K160">
        <v>708.73636148841797</v>
      </c>
      <c r="L160">
        <v>689.02663416863095</v>
      </c>
      <c r="M160">
        <v>66.1267033592827</v>
      </c>
      <c r="N160">
        <v>0.84532969302732297</v>
      </c>
      <c r="O160">
        <v>18.427484114237799</v>
      </c>
      <c r="P160">
        <v>41.974819074055603</v>
      </c>
      <c r="Q160">
        <v>0.165916815010587</v>
      </c>
    </row>
    <row r="161" spans="1:17" x14ac:dyDescent="0.3">
      <c r="A161" t="s">
        <v>400</v>
      </c>
      <c r="B161" t="s">
        <v>401</v>
      </c>
      <c r="C161" t="s">
        <v>3170</v>
      </c>
      <c r="D161" t="s">
        <v>21</v>
      </c>
      <c r="E161">
        <v>58289.683327625004</v>
      </c>
      <c r="F161">
        <v>8718.25</v>
      </c>
      <c r="G161">
        <v>32.930454306006297</v>
      </c>
      <c r="H161">
        <v>14.330657699061501</v>
      </c>
      <c r="I161">
        <v>68.658832181025403</v>
      </c>
      <c r="J161">
        <v>-3.7476005435146599E-2</v>
      </c>
      <c r="K161">
        <v>7726.18919622468</v>
      </c>
      <c r="L161">
        <v>6529.5680104605599</v>
      </c>
      <c r="M161">
        <v>87.835147761342995</v>
      </c>
      <c r="N161">
        <v>0.64492256629715405</v>
      </c>
      <c r="O161">
        <v>0.62856651277491904</v>
      </c>
      <c r="P161">
        <v>103.352965187474</v>
      </c>
      <c r="Q161">
        <v>4.9650716282605999E-2</v>
      </c>
    </row>
    <row r="162" spans="1:17" x14ac:dyDescent="0.3">
      <c r="A162" t="s">
        <v>402</v>
      </c>
      <c r="B162" t="s">
        <v>403</v>
      </c>
      <c r="C162" t="s">
        <v>3171</v>
      </c>
      <c r="D162" t="s">
        <v>404</v>
      </c>
      <c r="E162">
        <v>57508.060445540003</v>
      </c>
      <c r="F162">
        <v>902.6</v>
      </c>
      <c r="G162">
        <v>-15.1514972376395</v>
      </c>
      <c r="H162">
        <v>17.453678282532199</v>
      </c>
      <c r="I162">
        <v>134.79637992443099</v>
      </c>
      <c r="J162">
        <v>-0.97943204922952798</v>
      </c>
      <c r="K162">
        <v>765.89580653449002</v>
      </c>
      <c r="L162">
        <v>627.03801375082799</v>
      </c>
      <c r="M162">
        <v>64.737073040259801</v>
      </c>
      <c r="N162">
        <v>0.96373384115279903</v>
      </c>
      <c r="O162">
        <v>5.2514956791491301</v>
      </c>
      <c r="P162">
        <v>191.16129032257999</v>
      </c>
      <c r="Q162">
        <v>-3.0068497767783E-2</v>
      </c>
    </row>
    <row r="163" spans="1:17" x14ac:dyDescent="0.3">
      <c r="A163" t="s">
        <v>405</v>
      </c>
      <c r="B163" t="s">
        <v>406</v>
      </c>
      <c r="C163" t="s">
        <v>3172</v>
      </c>
      <c r="D163" t="s">
        <v>27</v>
      </c>
      <c r="E163">
        <v>57223.549461440001</v>
      </c>
      <c r="F163">
        <v>8.2100000000000009</v>
      </c>
      <c r="G163">
        <v>-58.235923530544099</v>
      </c>
      <c r="H163">
        <v>-2.29140187884708</v>
      </c>
      <c r="I163">
        <v>-53.8166915800875</v>
      </c>
      <c r="J163">
        <v>7.0084174774416903</v>
      </c>
      <c r="K163">
        <v>9.0663531328499296</v>
      </c>
      <c r="L163">
        <v>11.992004162797199</v>
      </c>
      <c r="M163">
        <v>62.378429109318503</v>
      </c>
      <c r="N163">
        <v>1.3040830163844499</v>
      </c>
      <c r="O163">
        <v>133.61753958586999</v>
      </c>
      <c r="P163">
        <v>24.205748865355499</v>
      </c>
      <c r="Q163">
        <v>-6.1567736904638001E-2</v>
      </c>
    </row>
    <row r="164" spans="1:17" x14ac:dyDescent="0.3">
      <c r="A164" t="s">
        <v>407</v>
      </c>
      <c r="B164" t="s">
        <v>408</v>
      </c>
      <c r="C164" t="s">
        <v>3171</v>
      </c>
      <c r="D164" t="s">
        <v>409</v>
      </c>
      <c r="E164">
        <v>57219.12149184</v>
      </c>
      <c r="F164">
        <v>954.8</v>
      </c>
      <c r="G164">
        <v>200.74446028148</v>
      </c>
      <c r="H164">
        <v>-2.56691957933907</v>
      </c>
      <c r="I164">
        <v>55.746966802389203</v>
      </c>
      <c r="J164">
        <v>2.9100258870627398</v>
      </c>
      <c r="K164">
        <v>876.233882155787</v>
      </c>
      <c r="L164">
        <v>672.82466740064103</v>
      </c>
      <c r="M164">
        <v>64.665310872772594</v>
      </c>
      <c r="N164">
        <v>0.64177436437707103</v>
      </c>
      <c r="O164">
        <v>11.436950146627501</v>
      </c>
      <c r="P164">
        <v>226.42735042735001</v>
      </c>
      <c r="Q164">
        <v>0.146131116537393</v>
      </c>
    </row>
    <row r="165" spans="1:17" x14ac:dyDescent="0.3">
      <c r="A165" t="s">
        <v>410</v>
      </c>
      <c r="B165" t="s">
        <v>411</v>
      </c>
      <c r="C165" t="s">
        <v>3170</v>
      </c>
      <c r="D165" t="s">
        <v>21</v>
      </c>
      <c r="E165">
        <v>57180.583385034901</v>
      </c>
      <c r="F165">
        <v>3018.95</v>
      </c>
      <c r="G165">
        <v>6.6426393344130696</v>
      </c>
      <c r="H165">
        <v>4.8073097622427001</v>
      </c>
      <c r="I165">
        <v>26.705564637297002</v>
      </c>
      <c r="J165">
        <v>2.9709202600165798</v>
      </c>
      <c r="K165">
        <v>2933.6176541704399</v>
      </c>
      <c r="L165">
        <v>2743.0087105586899</v>
      </c>
      <c r="M165">
        <v>62.881369756345201</v>
      </c>
      <c r="N165">
        <v>0.79403699031734698</v>
      </c>
      <c r="O165">
        <v>5.5930041901985899</v>
      </c>
      <c r="P165">
        <v>38.040695016003603</v>
      </c>
      <c r="Q165">
        <v>-3.8985388250082E-2</v>
      </c>
    </row>
    <row r="166" spans="1:17" x14ac:dyDescent="0.3">
      <c r="A166" t="s">
        <v>412</v>
      </c>
      <c r="B166" t="s">
        <v>413</v>
      </c>
      <c r="C166" t="s">
        <v>3176</v>
      </c>
      <c r="D166" t="s">
        <v>217</v>
      </c>
      <c r="E166">
        <v>56488.927856349997</v>
      </c>
      <c r="F166">
        <v>3649.45</v>
      </c>
      <c r="G166">
        <v>3.43835134095408</v>
      </c>
      <c r="H166">
        <v>4.3114235677876502</v>
      </c>
      <c r="I166">
        <v>-24.1993561252599</v>
      </c>
      <c r="J166">
        <v>5.8188533108714298</v>
      </c>
      <c r="K166">
        <v>3646.37086141596</v>
      </c>
      <c r="L166">
        <v>3694.2008136999498</v>
      </c>
      <c r="M166">
        <v>66.839864190322103</v>
      </c>
      <c r="N166">
        <v>1.1199097750442599</v>
      </c>
      <c r="O166">
        <v>35.664278178903601</v>
      </c>
      <c r="P166">
        <v>33.021687625296103</v>
      </c>
      <c r="Q166">
        <v>8.9433345001913994E-2</v>
      </c>
    </row>
    <row r="167" spans="1:17" x14ac:dyDescent="0.3">
      <c r="A167" t="s">
        <v>414</v>
      </c>
      <c r="B167" t="s">
        <v>415</v>
      </c>
      <c r="C167" t="s">
        <v>3170</v>
      </c>
      <c r="D167" t="s">
        <v>243</v>
      </c>
      <c r="E167">
        <v>56271.132378164999</v>
      </c>
      <c r="F167">
        <v>5316.55</v>
      </c>
      <c r="G167">
        <v>-8.6972263226235107</v>
      </c>
      <c r="H167">
        <v>5.7196805741956904</v>
      </c>
      <c r="I167">
        <v>13.5120205952225</v>
      </c>
      <c r="J167">
        <v>-4.8541214007073403</v>
      </c>
      <c r="K167">
        <v>5249.5136792574203</v>
      </c>
      <c r="L167">
        <v>5114.3391247905902</v>
      </c>
      <c r="M167">
        <v>54.698666449144802</v>
      </c>
      <c r="N167">
        <v>0.72547789429092802</v>
      </c>
      <c r="O167">
        <v>12.8551410219033</v>
      </c>
      <c r="P167">
        <v>26.584523809523802</v>
      </c>
      <c r="Q167">
        <v>-3.8308468687254002E-2</v>
      </c>
    </row>
    <row r="168" spans="1:17" x14ac:dyDescent="0.3">
      <c r="A168" t="s">
        <v>416</v>
      </c>
      <c r="B168" t="s">
        <v>417</v>
      </c>
      <c r="C168" t="s">
        <v>3180</v>
      </c>
      <c r="D168" t="s">
        <v>117</v>
      </c>
      <c r="E168">
        <v>56208.856502534902</v>
      </c>
      <c r="F168">
        <v>482.15</v>
      </c>
      <c r="G168">
        <v>-38.335025683092397</v>
      </c>
      <c r="H168">
        <v>-8.7971269391762199</v>
      </c>
      <c r="I168">
        <v>-2.9354654249371199</v>
      </c>
      <c r="J168">
        <v>0.39644156143206999</v>
      </c>
      <c r="K168">
        <v>524.57813208142898</v>
      </c>
      <c r="L168">
        <v>542.77813679877102</v>
      </c>
      <c r="M168">
        <v>38.9530046395559</v>
      </c>
      <c r="N168">
        <v>0.76280560142269005</v>
      </c>
      <c r="O168">
        <v>30.5610287255003</v>
      </c>
      <c r="P168">
        <v>9.8291571753986204</v>
      </c>
      <c r="Q168">
        <v>-0.106915532134972</v>
      </c>
    </row>
    <row r="169" spans="1:17" x14ac:dyDescent="0.3">
      <c r="A169" t="s">
        <v>418</v>
      </c>
      <c r="B169" t="s">
        <v>419</v>
      </c>
      <c r="C169" t="s">
        <v>3180</v>
      </c>
      <c r="D169" t="s">
        <v>259</v>
      </c>
      <c r="E169">
        <v>55858.3073831</v>
      </c>
      <c r="F169">
        <v>1721.1</v>
      </c>
      <c r="G169">
        <v>84.749247413282504</v>
      </c>
      <c r="H169">
        <v>4.5376620135265799</v>
      </c>
      <c r="I169">
        <v>17.2557902872237</v>
      </c>
      <c r="J169">
        <v>2.5951455909400698</v>
      </c>
      <c r="K169">
        <v>1724.0238122616699</v>
      </c>
      <c r="L169">
        <v>1511.4393944395699</v>
      </c>
      <c r="M169">
        <v>50.573980838470398</v>
      </c>
      <c r="N169">
        <v>2.4460999427511001</v>
      </c>
      <c r="O169">
        <v>13.003311835453999</v>
      </c>
      <c r="P169">
        <v>108.517082626605</v>
      </c>
      <c r="Q169">
        <v>1.8392528327452001E-2</v>
      </c>
    </row>
    <row r="170" spans="1:17" x14ac:dyDescent="0.3">
      <c r="A170" t="s">
        <v>420</v>
      </c>
      <c r="B170" t="s">
        <v>421</v>
      </c>
      <c r="C170" t="s">
        <v>3171</v>
      </c>
      <c r="D170" t="s">
        <v>144</v>
      </c>
      <c r="E170">
        <v>55558.784237726002</v>
      </c>
      <c r="F170">
        <v>206.71</v>
      </c>
      <c r="G170">
        <v>199.56299439495899</v>
      </c>
      <c r="H170">
        <v>-3.2592678969508699</v>
      </c>
      <c r="I170">
        <v>2.5883696497195801</v>
      </c>
      <c r="J170">
        <v>6.2339343811250201</v>
      </c>
      <c r="K170">
        <v>207.89619611569699</v>
      </c>
      <c r="L170">
        <v>189.59070299748001</v>
      </c>
      <c r="M170">
        <v>64.857532227491504</v>
      </c>
      <c r="N170">
        <v>0.89340655390040602</v>
      </c>
      <c r="O170">
        <v>49.968554980407298</v>
      </c>
      <c r="P170">
        <v>236.11382113821099</v>
      </c>
    </row>
    <row r="171" spans="1:17" x14ac:dyDescent="0.3">
      <c r="A171" t="s">
        <v>422</v>
      </c>
      <c r="B171" t="s">
        <v>423</v>
      </c>
      <c r="C171" t="s">
        <v>3181</v>
      </c>
      <c r="D171" t="s">
        <v>358</v>
      </c>
      <c r="E171">
        <v>55263.555148990003</v>
      </c>
      <c r="F171">
        <v>1057.3</v>
      </c>
      <c r="G171">
        <v>66.033777262207707</v>
      </c>
      <c r="H171">
        <v>7.7003415449860002</v>
      </c>
      <c r="I171">
        <v>47.571559430888698</v>
      </c>
      <c r="J171">
        <v>7.1987819116637404</v>
      </c>
      <c r="K171">
        <v>944.308816840953</v>
      </c>
      <c r="L171">
        <v>787.92225886888696</v>
      </c>
      <c r="M171">
        <v>76.503417123403096</v>
      </c>
      <c r="N171">
        <v>1.08256701212438</v>
      </c>
      <c r="O171">
        <v>3.55149910148491</v>
      </c>
      <c r="P171">
        <v>101.0458262027</v>
      </c>
    </row>
    <row r="172" spans="1:17" x14ac:dyDescent="0.3">
      <c r="A172" t="s">
        <v>424</v>
      </c>
      <c r="B172" t="s">
        <v>425</v>
      </c>
      <c r="C172" t="s">
        <v>3176</v>
      </c>
      <c r="D172" t="s">
        <v>426</v>
      </c>
      <c r="E172">
        <v>54944.611741799999</v>
      </c>
      <c r="F172">
        <v>2842.2</v>
      </c>
      <c r="G172">
        <v>-9.6806300920630299</v>
      </c>
      <c r="H172">
        <v>-2.1349921509340999</v>
      </c>
      <c r="I172">
        <v>-11.9392509262956</v>
      </c>
      <c r="J172">
        <v>0.92384469611235098</v>
      </c>
      <c r="K172">
        <v>2863.1650808329</v>
      </c>
      <c r="L172">
        <v>2825.5794749135498</v>
      </c>
      <c r="M172">
        <v>63.138407708092799</v>
      </c>
      <c r="N172">
        <v>0.97056056412317904</v>
      </c>
      <c r="O172">
        <v>18.746041798606701</v>
      </c>
      <c r="P172">
        <v>29.556021515179101</v>
      </c>
      <c r="Q172">
        <v>5.513925074727E-3</v>
      </c>
    </row>
    <row r="173" spans="1:17" hidden="1" x14ac:dyDescent="0.3">
      <c r="A173" t="s">
        <v>427</v>
      </c>
      <c r="B173" t="s">
        <v>428</v>
      </c>
      <c r="C173" t="s">
        <v>3186</v>
      </c>
      <c r="D173" t="s">
        <v>139</v>
      </c>
      <c r="E173">
        <v>54760.070224640003</v>
      </c>
      <c r="F173">
        <v>1214.8</v>
      </c>
      <c r="G173">
        <v>23.9668826155795</v>
      </c>
      <c r="H173">
        <v>11.497162432766499</v>
      </c>
      <c r="I173">
        <v>39.507074642081697</v>
      </c>
      <c r="J173">
        <v>9.0445918306941095</v>
      </c>
      <c r="K173">
        <v>1081.8549989579301</v>
      </c>
      <c r="M173">
        <v>68.555558857232597</v>
      </c>
      <c r="N173">
        <v>0.64546342357543196</v>
      </c>
      <c r="O173">
        <v>5.2025024695423197</v>
      </c>
      <c r="P173">
        <v>51.452437351951097</v>
      </c>
    </row>
    <row r="174" spans="1:17" x14ac:dyDescent="0.3">
      <c r="A174" t="s">
        <v>429</v>
      </c>
      <c r="B174" t="s">
        <v>430</v>
      </c>
      <c r="C174" t="s">
        <v>3179</v>
      </c>
      <c r="D174" t="s">
        <v>270</v>
      </c>
      <c r="E174">
        <v>54313.838065049997</v>
      </c>
      <c r="F174">
        <v>4682.55</v>
      </c>
      <c r="G174">
        <v>52.569115070781301</v>
      </c>
      <c r="H174">
        <v>-5.7451568928206402</v>
      </c>
      <c r="I174">
        <v>-22.378157755466599</v>
      </c>
      <c r="J174">
        <v>4.0658323756703796</v>
      </c>
      <c r="K174">
        <v>4879.2275486553599</v>
      </c>
      <c r="L174">
        <v>4547.4394395893296</v>
      </c>
      <c r="M174">
        <v>57.734068635062997</v>
      </c>
      <c r="N174">
        <v>1.5277657821541999</v>
      </c>
      <c r="O174">
        <v>24.717301470352599</v>
      </c>
      <c r="P174">
        <v>77.976054732041007</v>
      </c>
      <c r="Q174">
        <v>0.10497724421591</v>
      </c>
    </row>
    <row r="175" spans="1:17" x14ac:dyDescent="0.3">
      <c r="A175" t="s">
        <v>431</v>
      </c>
      <c r="B175" t="s">
        <v>432</v>
      </c>
      <c r="C175" t="s">
        <v>3171</v>
      </c>
      <c r="D175" t="s">
        <v>34</v>
      </c>
      <c r="E175">
        <v>53957.239248288002</v>
      </c>
      <c r="F175">
        <v>44.24</v>
      </c>
      <c r="G175">
        <v>-9.0930910466905992</v>
      </c>
      <c r="H175">
        <v>-5.0779381008424203</v>
      </c>
      <c r="I175">
        <v>-33.543431062288199</v>
      </c>
      <c r="J175">
        <v>-1.46837396804341</v>
      </c>
      <c r="K175">
        <v>45.557738641096101</v>
      </c>
      <c r="L175">
        <v>47.957190882049098</v>
      </c>
      <c r="M175">
        <v>60.979957138416502</v>
      </c>
      <c r="N175">
        <v>1.06756447280446</v>
      </c>
      <c r="O175">
        <v>59.697106690777503</v>
      </c>
      <c r="P175">
        <v>20.380952380952301</v>
      </c>
      <c r="Q175">
        <v>0.110381036801272</v>
      </c>
    </row>
    <row r="176" spans="1:17" x14ac:dyDescent="0.3">
      <c r="A176" t="s">
        <v>433</v>
      </c>
      <c r="B176" t="s">
        <v>434</v>
      </c>
      <c r="C176" t="s">
        <v>3176</v>
      </c>
      <c r="D176" t="s">
        <v>426</v>
      </c>
      <c r="E176">
        <v>53262.415571215002</v>
      </c>
      <c r="F176">
        <v>125585.05</v>
      </c>
      <c r="G176">
        <v>-8.0437689010990603</v>
      </c>
      <c r="H176">
        <v>0.71273684079683997</v>
      </c>
      <c r="I176">
        <v>-6.2202726509513502</v>
      </c>
      <c r="J176">
        <v>-0.67969868856684101</v>
      </c>
      <c r="K176">
        <v>126560.57411421101</v>
      </c>
      <c r="L176">
        <v>128310.132312227</v>
      </c>
      <c r="M176">
        <v>65.729852892312806</v>
      </c>
      <c r="N176">
        <v>1.07943383567054</v>
      </c>
      <c r="O176">
        <v>20.591583154205001</v>
      </c>
      <c r="P176">
        <v>13.286446766170901</v>
      </c>
      <c r="Q176">
        <v>5.7678206239942E-2</v>
      </c>
    </row>
    <row r="177" spans="1:17" x14ac:dyDescent="0.3">
      <c r="A177" t="s">
        <v>435</v>
      </c>
      <c r="B177" t="s">
        <v>436</v>
      </c>
      <c r="C177" t="s">
        <v>3175</v>
      </c>
      <c r="D177" t="s">
        <v>254</v>
      </c>
      <c r="E177">
        <v>52865.944313699998</v>
      </c>
      <c r="F177">
        <v>700.25</v>
      </c>
      <c r="G177">
        <v>60.110273034690699</v>
      </c>
      <c r="H177">
        <v>5.93565070579566</v>
      </c>
      <c r="I177">
        <v>47.314478823743798</v>
      </c>
      <c r="J177">
        <v>-4.3577070427137601</v>
      </c>
      <c r="K177">
        <v>622.67042406954397</v>
      </c>
      <c r="L177">
        <v>525.33807327059503</v>
      </c>
      <c r="M177">
        <v>69.7232386698212</v>
      </c>
      <c r="N177">
        <v>1.8700820278464101</v>
      </c>
      <c r="O177">
        <v>5.7265262406283401</v>
      </c>
      <c r="P177">
        <v>86.708438874816693</v>
      </c>
      <c r="Q177">
        <v>0.12344916254110599</v>
      </c>
    </row>
    <row r="178" spans="1:17" x14ac:dyDescent="0.3">
      <c r="A178" t="s">
        <v>437</v>
      </c>
      <c r="B178" t="s">
        <v>438</v>
      </c>
      <c r="C178" t="s">
        <v>3185</v>
      </c>
      <c r="D178" t="s">
        <v>377</v>
      </c>
      <c r="E178">
        <v>52362.552894749999</v>
      </c>
      <c r="F178">
        <v>1777.5</v>
      </c>
      <c r="G178">
        <v>30.209149624884599</v>
      </c>
      <c r="H178">
        <v>3.8361431607268699</v>
      </c>
      <c r="I178">
        <v>27.396437497265602</v>
      </c>
      <c r="J178">
        <v>-2.1772256339131002</v>
      </c>
      <c r="K178">
        <v>1701.3628430702599</v>
      </c>
      <c r="L178">
        <v>1512.94686935861</v>
      </c>
      <c r="M178">
        <v>58.4382140629044</v>
      </c>
      <c r="N178">
        <v>0.92143940505483102</v>
      </c>
      <c r="O178">
        <v>3.4599156118143499</v>
      </c>
      <c r="P178">
        <v>73.482334569588105</v>
      </c>
      <c r="Q178">
        <v>0.134069951249247</v>
      </c>
    </row>
    <row r="179" spans="1:17" x14ac:dyDescent="0.3">
      <c r="A179" t="s">
        <v>439</v>
      </c>
      <c r="B179" t="s">
        <v>440</v>
      </c>
      <c r="C179" t="s">
        <v>3171</v>
      </c>
      <c r="D179" t="s">
        <v>409</v>
      </c>
      <c r="E179">
        <v>51969.157808700002</v>
      </c>
      <c r="F179">
        <v>199.47</v>
      </c>
      <c r="G179">
        <v>-5.0681086138340099</v>
      </c>
      <c r="H179">
        <v>-6.4625527281127697</v>
      </c>
      <c r="I179">
        <v>-18.233090512781999</v>
      </c>
      <c r="J179">
        <v>0.313900506162334</v>
      </c>
      <c r="K179">
        <v>205.03217003330499</v>
      </c>
      <c r="L179">
        <v>207.59853612124701</v>
      </c>
      <c r="M179">
        <v>66.362312056470003</v>
      </c>
      <c r="N179">
        <v>0.65051709819236203</v>
      </c>
      <c r="O179">
        <v>23.7780117310873</v>
      </c>
      <c r="P179">
        <v>28.690322580645098</v>
      </c>
      <c r="Q179">
        <v>5.0355679345216002E-2</v>
      </c>
    </row>
    <row r="180" spans="1:17" x14ac:dyDescent="0.3">
      <c r="A180" t="s">
        <v>441</v>
      </c>
      <c r="B180" t="s">
        <v>442</v>
      </c>
      <c r="C180" t="s">
        <v>3171</v>
      </c>
      <c r="D180" t="s">
        <v>34</v>
      </c>
      <c r="E180">
        <v>51909.519008132003</v>
      </c>
      <c r="F180">
        <v>114.02</v>
      </c>
      <c r="G180">
        <v>-16.255464192670299</v>
      </c>
      <c r="H180">
        <v>-0.61052873609841496</v>
      </c>
      <c r="I180">
        <v>-21.012629425900901</v>
      </c>
      <c r="J180">
        <v>1.3325774612785799</v>
      </c>
      <c r="K180">
        <v>108.85174231784301</v>
      </c>
      <c r="L180">
        <v>114.878588330337</v>
      </c>
      <c r="M180">
        <v>69.455321467356995</v>
      </c>
      <c r="N180">
        <v>1.36365748418801</v>
      </c>
      <c r="O180">
        <v>38.528328363444999</v>
      </c>
      <c r="P180">
        <v>18.7708333333333</v>
      </c>
      <c r="Q180">
        <v>7.4956105069081999E-2</v>
      </c>
    </row>
    <row r="181" spans="1:17" x14ac:dyDescent="0.3">
      <c r="A181" t="s">
        <v>443</v>
      </c>
      <c r="B181" t="s">
        <v>444</v>
      </c>
      <c r="C181" t="s">
        <v>3179</v>
      </c>
      <c r="D181" t="s">
        <v>169</v>
      </c>
      <c r="E181">
        <v>51794.433109124999</v>
      </c>
      <c r="F181">
        <v>12220.95</v>
      </c>
      <c r="G181">
        <v>133.32257324723</v>
      </c>
      <c r="H181">
        <v>-11.824523300712601</v>
      </c>
      <c r="I181">
        <v>4.9501188113301096</v>
      </c>
      <c r="J181">
        <v>-4.2245588790020001</v>
      </c>
      <c r="K181">
        <v>12970.2951836784</v>
      </c>
      <c r="L181">
        <v>11022.619263508201</v>
      </c>
      <c r="M181">
        <v>47.417599043890803</v>
      </c>
      <c r="N181">
        <v>1.6424515209313799</v>
      </c>
      <c r="O181">
        <v>35.422778098265603</v>
      </c>
      <c r="P181">
        <v>159.29198845794701</v>
      </c>
      <c r="Q181">
        <v>0.154838166848906</v>
      </c>
    </row>
    <row r="182" spans="1:17" x14ac:dyDescent="0.3">
      <c r="A182" t="s">
        <v>445</v>
      </c>
      <c r="B182" t="s">
        <v>446</v>
      </c>
      <c r="C182" t="s">
        <v>3173</v>
      </c>
      <c r="D182" t="s">
        <v>231</v>
      </c>
      <c r="E182">
        <v>51713.681067165002</v>
      </c>
      <c r="F182">
        <v>1960.65</v>
      </c>
      <c r="G182">
        <v>-5.4725563445450698</v>
      </c>
      <c r="H182">
        <v>0.95938886118713695</v>
      </c>
      <c r="I182">
        <v>-0.63364182791576695</v>
      </c>
      <c r="J182">
        <v>2.2615486514598402</v>
      </c>
      <c r="K182">
        <v>1962.4070476721599</v>
      </c>
      <c r="L182">
        <v>1929.1856395321599</v>
      </c>
      <c r="M182">
        <v>65.433474887173006</v>
      </c>
      <c r="N182">
        <v>0.77243122880065795</v>
      </c>
      <c r="O182">
        <v>12.457603345829099</v>
      </c>
      <c r="P182">
        <v>19.025648808620399</v>
      </c>
      <c r="Q182">
        <v>-1.0906518922789E-2</v>
      </c>
    </row>
    <row r="183" spans="1:17" x14ac:dyDescent="0.3">
      <c r="A183" t="s">
        <v>447</v>
      </c>
      <c r="B183" t="s">
        <v>448</v>
      </c>
      <c r="C183" t="s">
        <v>3173</v>
      </c>
      <c r="D183" t="s">
        <v>199</v>
      </c>
      <c r="E183">
        <v>51670.35035008</v>
      </c>
      <c r="F183">
        <v>15917.8</v>
      </c>
      <c r="G183">
        <v>-29.680110049429199</v>
      </c>
      <c r="H183">
        <v>-2.9585915800936302</v>
      </c>
      <c r="I183">
        <v>-5.7376741201665897</v>
      </c>
      <c r="J183">
        <v>-1.55947391239044</v>
      </c>
      <c r="K183">
        <v>16106.145412009701</v>
      </c>
      <c r="L183">
        <v>16345.1630704905</v>
      </c>
      <c r="M183">
        <v>55.890439926031597</v>
      </c>
      <c r="N183">
        <v>0.48098294640193801</v>
      </c>
      <c r="O183">
        <v>11.4789732249431</v>
      </c>
      <c r="P183">
        <v>3.7301080454077402</v>
      </c>
      <c r="Q183">
        <v>-6.2284881370864999E-2</v>
      </c>
    </row>
    <row r="184" spans="1:17" x14ac:dyDescent="0.3">
      <c r="A184" t="s">
        <v>449</v>
      </c>
      <c r="B184" t="s">
        <v>450</v>
      </c>
      <c r="C184" t="s">
        <v>3172</v>
      </c>
      <c r="D184" t="s">
        <v>27</v>
      </c>
      <c r="E184">
        <v>51525.15</v>
      </c>
      <c r="F184">
        <v>1792.15</v>
      </c>
      <c r="G184">
        <v>-12.8935770094823</v>
      </c>
      <c r="H184">
        <v>-0.38818169313455098</v>
      </c>
      <c r="I184">
        <v>-4.1772129855234503</v>
      </c>
      <c r="J184">
        <v>-1.0241608130909201</v>
      </c>
      <c r="K184">
        <v>1828.8374748246499</v>
      </c>
      <c r="L184">
        <v>1839.4582057740399</v>
      </c>
      <c r="M184">
        <v>64.747204062545407</v>
      </c>
      <c r="N184">
        <v>0.56382349471326099</v>
      </c>
      <c r="O184">
        <v>21.3626091565996</v>
      </c>
      <c r="P184">
        <v>13.030178802308299</v>
      </c>
      <c r="Q184">
        <v>1.0975203826831001E-2</v>
      </c>
    </row>
    <row r="185" spans="1:17" x14ac:dyDescent="0.3">
      <c r="A185" t="s">
        <v>451</v>
      </c>
      <c r="B185" t="s">
        <v>452</v>
      </c>
      <c r="C185" t="s">
        <v>3171</v>
      </c>
      <c r="D185" t="s">
        <v>24</v>
      </c>
      <c r="E185">
        <v>51513.565063039998</v>
      </c>
      <c r="F185">
        <v>209.96</v>
      </c>
      <c r="G185">
        <v>15.624027623530299</v>
      </c>
      <c r="H185">
        <v>1.6459231880238601</v>
      </c>
      <c r="I185">
        <v>22.622557735397599</v>
      </c>
      <c r="J185">
        <v>-2.3464981979106998</v>
      </c>
      <c r="K185">
        <v>200.815876993454</v>
      </c>
      <c r="L185">
        <v>182.06819168406801</v>
      </c>
      <c r="M185">
        <v>56.202954773932298</v>
      </c>
      <c r="N185">
        <v>1.02205436015402</v>
      </c>
      <c r="O185">
        <v>2.13373975995427</v>
      </c>
      <c r="P185">
        <v>50.616929698708702</v>
      </c>
      <c r="Q185">
        <v>0.11561227186933801</v>
      </c>
    </row>
    <row r="186" spans="1:17" x14ac:dyDescent="0.3">
      <c r="A186" t="s">
        <v>453</v>
      </c>
      <c r="B186" t="s">
        <v>454</v>
      </c>
      <c r="C186" t="s">
        <v>587</v>
      </c>
      <c r="D186" t="s">
        <v>455</v>
      </c>
      <c r="E186">
        <v>51467.599645050002</v>
      </c>
      <c r="F186">
        <v>46143.25</v>
      </c>
      <c r="G186">
        <v>2.4194920928053998</v>
      </c>
      <c r="H186">
        <v>5.0338719052175298</v>
      </c>
      <c r="I186">
        <v>21.852871471670301</v>
      </c>
      <c r="J186">
        <v>-0.66288851386671699</v>
      </c>
      <c r="K186">
        <v>44161.160580195203</v>
      </c>
      <c r="L186">
        <v>41042.369485118499</v>
      </c>
      <c r="M186">
        <v>63.422170247778098</v>
      </c>
      <c r="N186">
        <v>1.56195305346515</v>
      </c>
      <c r="O186">
        <v>4.8770946996581097</v>
      </c>
      <c r="P186">
        <v>39.531842256059399</v>
      </c>
      <c r="Q186">
        <v>-2.0563935290193E-2</v>
      </c>
    </row>
    <row r="187" spans="1:17" x14ac:dyDescent="0.3">
      <c r="A187" t="s">
        <v>456</v>
      </c>
      <c r="B187" t="s">
        <v>457</v>
      </c>
      <c r="C187" t="s">
        <v>3182</v>
      </c>
      <c r="D187" t="s">
        <v>458</v>
      </c>
      <c r="E187">
        <v>51171.585816779902</v>
      </c>
      <c r="F187">
        <v>839.85</v>
      </c>
      <c r="G187">
        <v>-15.8061047952524</v>
      </c>
      <c r="H187">
        <v>-1.3236747353479601</v>
      </c>
      <c r="I187">
        <v>-33.606943336527799</v>
      </c>
      <c r="J187">
        <v>2.6176669149932001</v>
      </c>
      <c r="K187">
        <v>850.65291189032905</v>
      </c>
      <c r="L187">
        <v>905.76138204398603</v>
      </c>
      <c r="M187">
        <v>67.845804000858905</v>
      </c>
      <c r="N187">
        <v>0.8079327099218</v>
      </c>
      <c r="O187">
        <v>40.501279990474401</v>
      </c>
      <c r="P187">
        <v>10.9078903928689</v>
      </c>
      <c r="Q187">
        <v>9.9819777781729995E-3</v>
      </c>
    </row>
    <row r="188" spans="1:17" x14ac:dyDescent="0.3">
      <c r="A188" t="s">
        <v>459</v>
      </c>
      <c r="B188" t="s">
        <v>460</v>
      </c>
      <c r="C188" t="s">
        <v>3169</v>
      </c>
      <c r="D188" t="s">
        <v>461</v>
      </c>
      <c r="E188">
        <v>50895.002985840001</v>
      </c>
      <c r="F188">
        <v>339.3</v>
      </c>
      <c r="G188">
        <v>44.721793580834102</v>
      </c>
      <c r="H188">
        <v>-7.9243490916715106E-2</v>
      </c>
      <c r="I188">
        <v>1.9899875832904499</v>
      </c>
      <c r="J188">
        <v>0.200884928244427</v>
      </c>
      <c r="K188">
        <v>335.57847594193902</v>
      </c>
      <c r="L188">
        <v>318.24102248411998</v>
      </c>
      <c r="M188">
        <v>67.357353526784195</v>
      </c>
      <c r="N188">
        <v>0.85725224036553804</v>
      </c>
      <c r="O188">
        <v>13.233127026230401</v>
      </c>
      <c r="P188">
        <v>66.896212493851394</v>
      </c>
      <c r="Q188">
        <v>3.4060595839053999E-2</v>
      </c>
    </row>
    <row r="189" spans="1:17" x14ac:dyDescent="0.3">
      <c r="A189" t="s">
        <v>462</v>
      </c>
      <c r="B189" t="s">
        <v>463</v>
      </c>
      <c r="C189" t="s">
        <v>3181</v>
      </c>
      <c r="D189" t="s">
        <v>111</v>
      </c>
      <c r="E189">
        <v>50718.720023631002</v>
      </c>
      <c r="F189">
        <v>122.79</v>
      </c>
      <c r="G189">
        <v>9.9582759678783592</v>
      </c>
      <c r="H189">
        <v>0.24381760723967499</v>
      </c>
      <c r="I189">
        <v>-31.3149445106556</v>
      </c>
      <c r="J189">
        <v>3.2424409226084401</v>
      </c>
      <c r="K189">
        <v>121.833361550246</v>
      </c>
      <c r="L189">
        <v>128.86585677094101</v>
      </c>
      <c r="M189">
        <v>76.241601284647999</v>
      </c>
      <c r="N189">
        <v>0.69807616991190602</v>
      </c>
      <c r="O189">
        <v>42.804788663571898</v>
      </c>
      <c r="P189">
        <v>31.4668094218415</v>
      </c>
      <c r="Q189">
        <v>-7.6798748905830003E-3</v>
      </c>
    </row>
    <row r="190" spans="1:17" x14ac:dyDescent="0.3">
      <c r="A190" t="s">
        <v>464</v>
      </c>
      <c r="B190" t="s">
        <v>465</v>
      </c>
      <c r="C190" t="s">
        <v>3179</v>
      </c>
      <c r="D190" t="s">
        <v>466</v>
      </c>
      <c r="E190">
        <v>49581.91156239</v>
      </c>
      <c r="F190">
        <v>1845.7</v>
      </c>
      <c r="G190">
        <v>-27.9672238878554</v>
      </c>
      <c r="H190">
        <v>2.9113812076090002</v>
      </c>
      <c r="I190">
        <v>-19.1226678149431</v>
      </c>
      <c r="J190">
        <v>0.157455029362667</v>
      </c>
      <c r="K190">
        <v>1832.34779988901</v>
      </c>
      <c r="L190">
        <v>1948.0888173823801</v>
      </c>
      <c r="M190">
        <v>69.983506460260998</v>
      </c>
      <c r="N190">
        <v>1.09622676868227</v>
      </c>
      <c r="O190">
        <v>32.9576854310017</v>
      </c>
      <c r="P190">
        <v>8.8587437334119699</v>
      </c>
      <c r="Q190">
        <v>-1.8161896904048E-2</v>
      </c>
    </row>
    <row r="191" spans="1:17" x14ac:dyDescent="0.3">
      <c r="A191" t="s">
        <v>467</v>
      </c>
      <c r="B191" t="s">
        <v>468</v>
      </c>
      <c r="C191" t="s">
        <v>3171</v>
      </c>
      <c r="D191" t="s">
        <v>34</v>
      </c>
      <c r="E191">
        <v>49238.288458304</v>
      </c>
      <c r="F191">
        <v>56.72</v>
      </c>
      <c r="G191">
        <v>-3.2366713912688101</v>
      </c>
      <c r="H191">
        <v>-3.6526409028039102</v>
      </c>
      <c r="I191">
        <v>-26.678292548275699</v>
      </c>
      <c r="J191">
        <v>-3.0297271769075498</v>
      </c>
      <c r="K191">
        <v>56.373029227665597</v>
      </c>
      <c r="L191">
        <v>57.1852626177674</v>
      </c>
      <c r="M191">
        <v>61.397602893302597</v>
      </c>
      <c r="N191">
        <v>1.2554742810584301</v>
      </c>
      <c r="O191">
        <v>35.578279266572601</v>
      </c>
      <c r="P191">
        <v>26.044444444444402</v>
      </c>
      <c r="Q191">
        <v>9.5022676853759994E-2</v>
      </c>
    </row>
    <row r="192" spans="1:17" x14ac:dyDescent="0.3">
      <c r="A192" t="s">
        <v>469</v>
      </c>
      <c r="B192" t="s">
        <v>470</v>
      </c>
      <c r="C192" t="s">
        <v>3183</v>
      </c>
      <c r="D192" t="s">
        <v>471</v>
      </c>
      <c r="E192">
        <v>49130.649859003999</v>
      </c>
      <c r="F192">
        <v>171.88</v>
      </c>
      <c r="G192">
        <v>-21.631642321657399</v>
      </c>
      <c r="H192">
        <v>-8.3122915816160496</v>
      </c>
      <c r="I192">
        <v>6.0526902164531798E-2</v>
      </c>
      <c r="J192">
        <v>0.486563183474439</v>
      </c>
      <c r="K192">
        <v>181.443307722486</v>
      </c>
      <c r="L192">
        <v>180.02784907323101</v>
      </c>
      <c r="M192">
        <v>46.463972266660697</v>
      </c>
      <c r="N192">
        <v>0.81404137858636805</v>
      </c>
      <c r="O192">
        <v>33.697928787526202</v>
      </c>
      <c r="P192">
        <v>22.947067238912702</v>
      </c>
      <c r="Q192">
        <v>-8.2541916669064005E-2</v>
      </c>
    </row>
    <row r="193" spans="1:17" x14ac:dyDescent="0.3">
      <c r="A193" t="s">
        <v>472</v>
      </c>
      <c r="B193" t="s">
        <v>473</v>
      </c>
      <c r="C193" t="s">
        <v>3171</v>
      </c>
      <c r="D193" t="s">
        <v>24</v>
      </c>
      <c r="E193">
        <v>47721.13984656</v>
      </c>
      <c r="F193">
        <v>65.2</v>
      </c>
      <c r="G193">
        <v>-45.683759684795497</v>
      </c>
      <c r="H193">
        <v>-4.8814821444564904</v>
      </c>
      <c r="I193">
        <v>-21.6464771114576</v>
      </c>
      <c r="J193">
        <v>-1.87140164577256</v>
      </c>
      <c r="K193">
        <v>67.879108265629299</v>
      </c>
      <c r="L193">
        <v>74.063970072590195</v>
      </c>
      <c r="M193">
        <v>53.553362681941998</v>
      </c>
      <c r="N193">
        <v>0.62632694457600002</v>
      </c>
      <c r="O193">
        <v>41.794478527607303</v>
      </c>
      <c r="P193">
        <v>9.9494097807757207</v>
      </c>
      <c r="Q193">
        <v>2.9367549302510001E-3</v>
      </c>
    </row>
    <row r="194" spans="1:17" x14ac:dyDescent="0.3">
      <c r="A194" t="s">
        <v>474</v>
      </c>
      <c r="B194" t="s">
        <v>475</v>
      </c>
      <c r="C194" t="s">
        <v>3185</v>
      </c>
      <c r="D194" t="s">
        <v>377</v>
      </c>
      <c r="E194">
        <v>47550.0557907599</v>
      </c>
      <c r="F194">
        <v>555.04999999999995</v>
      </c>
      <c r="G194">
        <v>-20.743294551698799</v>
      </c>
      <c r="H194">
        <v>2.98444039251173</v>
      </c>
      <c r="I194">
        <v>4.3988079539014899</v>
      </c>
      <c r="J194">
        <v>1.3316198577832401</v>
      </c>
      <c r="K194">
        <v>538.67280784165996</v>
      </c>
      <c r="L194">
        <v>537.63587588174096</v>
      </c>
      <c r="M194">
        <v>72.905156978175398</v>
      </c>
      <c r="N194">
        <v>1.5271656189707401</v>
      </c>
      <c r="O194">
        <v>8.0432345977212201</v>
      </c>
      <c r="P194">
        <v>29.180913251175401</v>
      </c>
      <c r="Q194">
        <v>-9.1318326898320007E-2</v>
      </c>
    </row>
    <row r="195" spans="1:17" x14ac:dyDescent="0.3">
      <c r="A195" t="s">
        <v>476</v>
      </c>
      <c r="B195" t="s">
        <v>477</v>
      </c>
      <c r="C195" t="s">
        <v>3179</v>
      </c>
      <c r="D195" t="s">
        <v>169</v>
      </c>
      <c r="E195">
        <v>47392.933395824999</v>
      </c>
      <c r="F195">
        <v>1850.95</v>
      </c>
      <c r="G195">
        <v>320.29547642914503</v>
      </c>
      <c r="H195">
        <v>-2.7211959086725002</v>
      </c>
      <c r="I195">
        <v>25.343440852154298</v>
      </c>
      <c r="J195">
        <v>-4.0935290417832899</v>
      </c>
      <c r="K195">
        <v>1757.2384515302799</v>
      </c>
      <c r="L195">
        <v>1422.7983361889801</v>
      </c>
      <c r="M195">
        <v>57.636429132679403</v>
      </c>
      <c r="N195">
        <v>1.6979660342207199</v>
      </c>
      <c r="O195">
        <v>6.37780599151787</v>
      </c>
      <c r="P195">
        <v>361.29595015576302</v>
      </c>
      <c r="Q195">
        <v>0.245158335581357</v>
      </c>
    </row>
    <row r="196" spans="1:17" x14ac:dyDescent="0.3">
      <c r="A196" t="s">
        <v>478</v>
      </c>
      <c r="B196" t="s">
        <v>479</v>
      </c>
      <c r="C196" t="s">
        <v>3171</v>
      </c>
      <c r="D196" t="s">
        <v>144</v>
      </c>
      <c r="E196">
        <v>47152.7526</v>
      </c>
      <c r="F196">
        <v>235.54</v>
      </c>
      <c r="G196">
        <v>147.29421138772099</v>
      </c>
      <c r="H196">
        <v>8.1219913919120206</v>
      </c>
      <c r="I196">
        <v>-23.088090918297201</v>
      </c>
      <c r="J196">
        <v>8.4307818176840694</v>
      </c>
      <c r="K196">
        <v>226.165871415038</v>
      </c>
      <c r="L196">
        <v>223.27051639926799</v>
      </c>
      <c r="M196">
        <v>69.870688980984099</v>
      </c>
      <c r="N196">
        <v>1.3964686953921599</v>
      </c>
      <c r="O196">
        <v>50.165576972064102</v>
      </c>
      <c r="P196">
        <v>174.84247374562401</v>
      </c>
      <c r="Q196">
        <v>0.168656013738542</v>
      </c>
    </row>
    <row r="197" spans="1:17" x14ac:dyDescent="0.3">
      <c r="A197" t="s">
        <v>480</v>
      </c>
      <c r="B197" t="s">
        <v>481</v>
      </c>
      <c r="C197" t="s">
        <v>3177</v>
      </c>
      <c r="D197" t="s">
        <v>139</v>
      </c>
      <c r="E197">
        <v>45990.392933025003</v>
      </c>
      <c r="F197">
        <v>117.03</v>
      </c>
      <c r="G197">
        <v>14.3133153553479</v>
      </c>
      <c r="H197">
        <v>-1.5514763159831799</v>
      </c>
      <c r="I197">
        <v>-23.375786061400898</v>
      </c>
      <c r="J197">
        <v>-1.0943631027698999</v>
      </c>
      <c r="K197">
        <v>116.67969467863</v>
      </c>
      <c r="L197">
        <v>119.210843242607</v>
      </c>
      <c r="M197">
        <v>64.178916811134201</v>
      </c>
      <c r="N197">
        <v>1.1215452884928501</v>
      </c>
      <c r="O197">
        <v>45.689139536870798</v>
      </c>
      <c r="P197">
        <v>44.392350400986999</v>
      </c>
      <c r="Q197">
        <v>0.16115260715825599</v>
      </c>
    </row>
    <row r="198" spans="1:17" x14ac:dyDescent="0.3">
      <c r="A198" t="s">
        <v>482</v>
      </c>
      <c r="B198" t="s">
        <v>483</v>
      </c>
      <c r="C198" t="s">
        <v>3181</v>
      </c>
      <c r="D198" t="s">
        <v>174</v>
      </c>
      <c r="E198">
        <v>45340.928925669003</v>
      </c>
      <c r="F198">
        <v>246.87</v>
      </c>
      <c r="G198">
        <v>133.96702691429701</v>
      </c>
      <c r="H198">
        <v>5.8390111933103004</v>
      </c>
      <c r="I198">
        <v>20.696496493306899</v>
      </c>
      <c r="J198">
        <v>-4.5609403094336001</v>
      </c>
      <c r="K198">
        <v>226.332611757964</v>
      </c>
      <c r="L198">
        <v>188.93784123924499</v>
      </c>
      <c r="M198">
        <v>57.035316543386898</v>
      </c>
      <c r="N198">
        <v>1.19539831773901</v>
      </c>
      <c r="O198">
        <v>6.5297525013164801</v>
      </c>
      <c r="P198">
        <v>161.099947117927</v>
      </c>
      <c r="Q198">
        <v>0.104727075760723</v>
      </c>
    </row>
    <row r="199" spans="1:17" x14ac:dyDescent="0.3">
      <c r="A199" t="s">
        <v>484</v>
      </c>
      <c r="B199" t="s">
        <v>485</v>
      </c>
      <c r="C199" t="s">
        <v>3171</v>
      </c>
      <c r="D199" t="s">
        <v>54</v>
      </c>
      <c r="E199">
        <v>45234.045586250002</v>
      </c>
      <c r="F199">
        <v>4023.55</v>
      </c>
      <c r="G199">
        <v>-2.85637119150421</v>
      </c>
      <c r="H199">
        <v>-17.7850521362328</v>
      </c>
      <c r="I199">
        <v>-14.460707134491299</v>
      </c>
      <c r="J199">
        <v>-6.5250602618482603</v>
      </c>
      <c r="K199">
        <v>4547.2812677620104</v>
      </c>
      <c r="L199">
        <v>4369.7565704098197</v>
      </c>
      <c r="M199">
        <v>41.002348063230102</v>
      </c>
      <c r="N199">
        <v>1.14234995630134</v>
      </c>
      <c r="O199">
        <v>37.586211181667899</v>
      </c>
      <c r="P199">
        <v>26.0826648282777</v>
      </c>
      <c r="Q199">
        <v>6.4620178732938002E-2</v>
      </c>
    </row>
    <row r="200" spans="1:17" x14ac:dyDescent="0.3">
      <c r="A200" t="s">
        <v>486</v>
      </c>
      <c r="B200" t="s">
        <v>487</v>
      </c>
      <c r="C200" t="s">
        <v>3171</v>
      </c>
      <c r="D200" t="s">
        <v>488</v>
      </c>
      <c r="E200">
        <v>44870.708135050001</v>
      </c>
      <c r="F200">
        <v>1156.7</v>
      </c>
      <c r="G200">
        <v>71.298087972532301</v>
      </c>
      <c r="H200">
        <v>5.3822349213813396</v>
      </c>
      <c r="I200">
        <v>43.1751869057127</v>
      </c>
      <c r="J200">
        <v>4.2424801209252898</v>
      </c>
      <c r="K200">
        <v>1066.8511074328701</v>
      </c>
      <c r="L200">
        <v>928.96200811635003</v>
      </c>
      <c r="M200">
        <v>74.935344727407397</v>
      </c>
      <c r="N200">
        <v>1.10971734651127</v>
      </c>
      <c r="O200">
        <v>5.0402005705887296</v>
      </c>
      <c r="P200">
        <v>95.553677092138599</v>
      </c>
      <c r="Q200">
        <v>0.16543821284641899</v>
      </c>
    </row>
    <row r="201" spans="1:17" x14ac:dyDescent="0.3">
      <c r="A201" t="s">
        <v>489</v>
      </c>
      <c r="B201" t="s">
        <v>490</v>
      </c>
      <c r="C201" t="s">
        <v>3175</v>
      </c>
      <c r="D201" t="s">
        <v>491</v>
      </c>
      <c r="E201">
        <v>44774.311837559901</v>
      </c>
      <c r="F201">
        <v>373.85</v>
      </c>
      <c r="G201">
        <v>34.680709890189803</v>
      </c>
      <c r="H201">
        <v>18.397784475567398</v>
      </c>
      <c r="I201">
        <v>15.603894161879101</v>
      </c>
      <c r="J201">
        <v>10.129237514188601</v>
      </c>
      <c r="K201">
        <v>343.85297193934099</v>
      </c>
      <c r="L201">
        <v>326.08862520115599</v>
      </c>
      <c r="M201">
        <v>77.132068434071599</v>
      </c>
      <c r="N201">
        <v>0.71453321022565697</v>
      </c>
      <c r="O201">
        <v>5.8713387722348402</v>
      </c>
      <c r="P201">
        <v>57.809202195018997</v>
      </c>
      <c r="Q201">
        <v>-2.6552634374389001E-2</v>
      </c>
    </row>
    <row r="202" spans="1:17" x14ac:dyDescent="0.3">
      <c r="A202" t="s">
        <v>492</v>
      </c>
      <c r="B202" t="s">
        <v>493</v>
      </c>
      <c r="C202" t="s">
        <v>3185</v>
      </c>
      <c r="D202" t="s">
        <v>494</v>
      </c>
      <c r="E202">
        <v>44534.288500000002</v>
      </c>
      <c r="F202">
        <v>4054.1</v>
      </c>
      <c r="G202">
        <v>20.499917876800399</v>
      </c>
      <c r="H202">
        <v>-5.4717381053792904</v>
      </c>
      <c r="I202">
        <v>26.508116642982401</v>
      </c>
      <c r="J202">
        <v>3.39580396467468</v>
      </c>
      <c r="K202">
        <v>4074.7257948944198</v>
      </c>
      <c r="L202">
        <v>3693.2907356076198</v>
      </c>
      <c r="M202">
        <v>57.3352001422843</v>
      </c>
      <c r="N202">
        <v>0.43883198235952497</v>
      </c>
      <c r="O202">
        <v>20.3954021854418</v>
      </c>
      <c r="P202">
        <v>63.735864297253599</v>
      </c>
      <c r="Q202">
        <v>4.8624161015520001E-2</v>
      </c>
    </row>
    <row r="203" spans="1:17" x14ac:dyDescent="0.3">
      <c r="A203" t="s">
        <v>495</v>
      </c>
      <c r="B203" t="s">
        <v>496</v>
      </c>
      <c r="C203" t="s">
        <v>3179</v>
      </c>
      <c r="D203" t="s">
        <v>282</v>
      </c>
      <c r="E203">
        <v>44343.580872899998</v>
      </c>
      <c r="F203">
        <v>1685.55</v>
      </c>
      <c r="G203">
        <v>162.938070227591</v>
      </c>
      <c r="H203">
        <v>6.6349069959021598</v>
      </c>
      <c r="I203">
        <v>-21.395957600951899</v>
      </c>
      <c r="J203">
        <v>18.5784400404142</v>
      </c>
      <c r="K203">
        <v>1569.0225983476</v>
      </c>
      <c r="L203">
        <v>1559.175456429</v>
      </c>
      <c r="M203">
        <v>80.830483818610901</v>
      </c>
      <c r="N203">
        <v>0.65870075034869502</v>
      </c>
      <c r="O203">
        <v>76.764260923734099</v>
      </c>
      <c r="P203">
        <v>187.34231162632099</v>
      </c>
      <c r="Q203">
        <v>0.20240982517946601</v>
      </c>
    </row>
    <row r="204" spans="1:17" x14ac:dyDescent="0.3">
      <c r="A204" t="s">
        <v>497</v>
      </c>
      <c r="B204" t="s">
        <v>498</v>
      </c>
      <c r="C204" t="s">
        <v>3171</v>
      </c>
      <c r="D204" t="s">
        <v>54</v>
      </c>
      <c r="E204">
        <v>44264.796475659998</v>
      </c>
      <c r="F204">
        <v>594.85</v>
      </c>
      <c r="G204">
        <v>-41.750643971432098</v>
      </c>
      <c r="H204">
        <v>-6.8071099138952498</v>
      </c>
      <c r="I204">
        <v>-12.839997568761801</v>
      </c>
      <c r="J204">
        <v>-3.0410729176187599</v>
      </c>
      <c r="K204">
        <v>626.47679817721598</v>
      </c>
      <c r="L204">
        <v>652.19028635972597</v>
      </c>
      <c r="M204">
        <v>54.351691699466599</v>
      </c>
      <c r="N204">
        <v>0.97713574711136597</v>
      </c>
      <c r="O204">
        <v>36.740354711271699</v>
      </c>
      <c r="P204">
        <v>7.4318222864366801</v>
      </c>
      <c r="Q204">
        <v>-2.6387103005546E-2</v>
      </c>
    </row>
    <row r="205" spans="1:17" x14ac:dyDescent="0.3">
      <c r="A205" t="s">
        <v>499</v>
      </c>
      <c r="B205" t="s">
        <v>500</v>
      </c>
      <c r="C205" t="s">
        <v>3170</v>
      </c>
      <c r="D205" t="s">
        <v>243</v>
      </c>
      <c r="E205">
        <v>44211.172073479996</v>
      </c>
      <c r="F205">
        <v>6712.95</v>
      </c>
      <c r="G205">
        <v>-40.7799419918898</v>
      </c>
      <c r="H205">
        <v>-6.7005573657251096</v>
      </c>
      <c r="I205">
        <v>-8.5066168780322204</v>
      </c>
      <c r="J205">
        <v>-2.6747055523652099</v>
      </c>
      <c r="K205">
        <v>7024.7746114112497</v>
      </c>
      <c r="L205">
        <v>7303.5156702740296</v>
      </c>
      <c r="M205">
        <v>70.044777798683498</v>
      </c>
      <c r="N205">
        <v>0.68988280314692096</v>
      </c>
      <c r="O205">
        <v>37.048540507526504</v>
      </c>
      <c r="P205">
        <v>6.7920776328348698</v>
      </c>
      <c r="Q205">
        <v>-4.689051490187E-3</v>
      </c>
    </row>
    <row r="206" spans="1:17" x14ac:dyDescent="0.3">
      <c r="A206" t="s">
        <v>501</v>
      </c>
      <c r="B206" t="s">
        <v>502</v>
      </c>
      <c r="C206" t="s">
        <v>3175</v>
      </c>
      <c r="D206" t="s">
        <v>51</v>
      </c>
      <c r="E206">
        <v>44004.421046640004</v>
      </c>
      <c r="F206">
        <v>1559.4</v>
      </c>
      <c r="G206">
        <v>80.348985713423104</v>
      </c>
      <c r="H206">
        <v>-9.4730128246047691</v>
      </c>
      <c r="I206">
        <v>27.450301703367501</v>
      </c>
      <c r="J206">
        <v>2.5334384342248302</v>
      </c>
      <c r="K206">
        <v>1605.1043591346399</v>
      </c>
      <c r="L206">
        <v>1378.5671755316</v>
      </c>
      <c r="M206">
        <v>55.174437622107497</v>
      </c>
      <c r="N206">
        <v>0.55478256169634899</v>
      </c>
      <c r="O206">
        <v>17.413748877773401</v>
      </c>
      <c r="P206">
        <v>102.25680933852099</v>
      </c>
      <c r="Q206">
        <v>0.15133856462083201</v>
      </c>
    </row>
    <row r="207" spans="1:17" x14ac:dyDescent="0.3">
      <c r="A207" t="s">
        <v>503</v>
      </c>
      <c r="B207" t="s">
        <v>504</v>
      </c>
      <c r="C207" t="s">
        <v>3171</v>
      </c>
      <c r="D207" t="s">
        <v>34</v>
      </c>
      <c r="E207">
        <v>43895.70409965</v>
      </c>
      <c r="F207">
        <v>57.07</v>
      </c>
      <c r="G207">
        <v>3.8017178110765699</v>
      </c>
      <c r="H207">
        <v>2.1686349616179301</v>
      </c>
      <c r="I207">
        <v>-26.411950200777198</v>
      </c>
      <c r="J207">
        <v>3.1222529225717701</v>
      </c>
      <c r="K207">
        <v>55.477314714570703</v>
      </c>
      <c r="L207">
        <v>57.177867444500798</v>
      </c>
      <c r="M207">
        <v>71.634739210026495</v>
      </c>
      <c r="N207">
        <v>1.11419454109677</v>
      </c>
      <c r="O207">
        <v>28.789206237953302</v>
      </c>
      <c r="P207">
        <v>32.566782810685197</v>
      </c>
      <c r="Q207">
        <v>0.12146275530171199</v>
      </c>
    </row>
    <row r="208" spans="1:17" x14ac:dyDescent="0.3">
      <c r="A208" t="s">
        <v>505</v>
      </c>
      <c r="B208" t="s">
        <v>506</v>
      </c>
      <c r="C208" t="s">
        <v>3171</v>
      </c>
      <c r="D208" t="s">
        <v>210</v>
      </c>
      <c r="E208">
        <v>43215.987311625002</v>
      </c>
      <c r="F208">
        <v>682.35</v>
      </c>
      <c r="G208">
        <v>33.900782890182199</v>
      </c>
      <c r="H208">
        <v>-3.8880906597239302</v>
      </c>
      <c r="I208">
        <v>4.2743678234717901</v>
      </c>
      <c r="J208">
        <v>-3.4888007860197501</v>
      </c>
      <c r="K208">
        <v>685.03010460711198</v>
      </c>
      <c r="L208">
        <v>615.22360171223295</v>
      </c>
      <c r="M208">
        <v>44.708961372303598</v>
      </c>
      <c r="N208">
        <v>0.64851976838141501</v>
      </c>
      <c r="O208">
        <v>9.7090935736791906</v>
      </c>
      <c r="P208">
        <v>58.6860465116279</v>
      </c>
      <c r="Q208">
        <v>7.0119864261286996E-2</v>
      </c>
    </row>
    <row r="209" spans="1:17" x14ac:dyDescent="0.3">
      <c r="A209" t="s">
        <v>507</v>
      </c>
      <c r="B209" t="s">
        <v>508</v>
      </c>
      <c r="C209" t="s">
        <v>3179</v>
      </c>
      <c r="D209" t="s">
        <v>466</v>
      </c>
      <c r="E209">
        <v>43205.024123520001</v>
      </c>
      <c r="F209">
        <v>1556.8</v>
      </c>
      <c r="G209">
        <v>-24.493439948098299</v>
      </c>
      <c r="H209">
        <v>-2.1417659357921099</v>
      </c>
      <c r="I209">
        <v>-5.1259797605918598</v>
      </c>
      <c r="J209">
        <v>1.4386615154989999</v>
      </c>
      <c r="K209">
        <v>1500.2015247577699</v>
      </c>
      <c r="L209">
        <v>1505.58884145815</v>
      </c>
      <c r="M209">
        <v>69.414223773163599</v>
      </c>
      <c r="N209">
        <v>1.46906344740071</v>
      </c>
      <c r="O209">
        <v>11.0579393627954</v>
      </c>
      <c r="P209">
        <v>19.295019157088099</v>
      </c>
      <c r="Q209">
        <v>4.3120266530547E-2</v>
      </c>
    </row>
    <row r="210" spans="1:17" x14ac:dyDescent="0.3">
      <c r="A210" t="s">
        <v>509</v>
      </c>
      <c r="B210" t="s">
        <v>510</v>
      </c>
      <c r="C210" t="s">
        <v>3183</v>
      </c>
      <c r="D210" t="s">
        <v>511</v>
      </c>
      <c r="E210">
        <v>43202.195616329998</v>
      </c>
      <c r="F210">
        <v>657.05</v>
      </c>
      <c r="G210">
        <v>-3.6420436831771501</v>
      </c>
      <c r="H210">
        <v>12.244650258827599</v>
      </c>
      <c r="I210">
        <v>26.861567761013202</v>
      </c>
      <c r="J210">
        <v>1.4627945728990499</v>
      </c>
      <c r="K210">
        <v>623.45501253752798</v>
      </c>
      <c r="L210">
        <v>581.182961758386</v>
      </c>
      <c r="M210">
        <v>70.602442425905707</v>
      </c>
      <c r="N210">
        <v>0.63779519028399001</v>
      </c>
      <c r="O210">
        <v>8.8882124648048197</v>
      </c>
      <c r="P210">
        <v>56.050350314689403</v>
      </c>
      <c r="Q210">
        <v>-6.3347142720885E-2</v>
      </c>
    </row>
    <row r="211" spans="1:17" x14ac:dyDescent="0.3">
      <c r="A211" t="s">
        <v>512</v>
      </c>
      <c r="B211" t="s">
        <v>513</v>
      </c>
      <c r="C211" t="s">
        <v>3178</v>
      </c>
      <c r="D211" t="s">
        <v>69</v>
      </c>
      <c r="E211">
        <v>43035.207061709902</v>
      </c>
      <c r="F211">
        <v>2291.6999999999998</v>
      </c>
      <c r="G211">
        <v>-7.1907997987165002</v>
      </c>
      <c r="H211">
        <v>-4.5584401546910698</v>
      </c>
      <c r="I211">
        <v>-19.707244360764498</v>
      </c>
      <c r="J211">
        <v>2.78677004846615</v>
      </c>
      <c r="K211">
        <v>2284.0737557689999</v>
      </c>
      <c r="L211">
        <v>2365.41428633123</v>
      </c>
      <c r="M211">
        <v>64.9426217383797</v>
      </c>
      <c r="N211">
        <v>2.1731706409621498</v>
      </c>
      <c r="O211">
        <v>24.100013090718601</v>
      </c>
      <c r="P211">
        <v>22.6688791349962</v>
      </c>
      <c r="Q211">
        <v>-3.7798991341926998E-2</v>
      </c>
    </row>
    <row r="212" spans="1:17" x14ac:dyDescent="0.3">
      <c r="A212" t="s">
        <v>514</v>
      </c>
      <c r="B212" t="s">
        <v>515</v>
      </c>
      <c r="C212" t="s">
        <v>3179</v>
      </c>
      <c r="D212" t="s">
        <v>80</v>
      </c>
      <c r="E212">
        <v>42235.331250000003</v>
      </c>
      <c r="F212">
        <v>1152.2</v>
      </c>
      <c r="G212">
        <v>66.125898685794596</v>
      </c>
      <c r="H212">
        <v>2.85257448896522</v>
      </c>
      <c r="I212">
        <v>-32.958818889827597</v>
      </c>
      <c r="J212">
        <v>14.7947043895146</v>
      </c>
      <c r="K212">
        <v>1108.1800412912</v>
      </c>
      <c r="L212">
        <v>1118.1260858011101</v>
      </c>
      <c r="M212">
        <v>69.885000451783</v>
      </c>
      <c r="N212">
        <v>1.27338067417641</v>
      </c>
      <c r="O212">
        <v>55.762888387432703</v>
      </c>
      <c r="P212">
        <v>90.304732017507604</v>
      </c>
      <c r="Q212">
        <v>0.16944386494217101</v>
      </c>
    </row>
    <row r="213" spans="1:17" x14ac:dyDescent="0.3">
      <c r="A213" t="s">
        <v>516</v>
      </c>
      <c r="B213" t="s">
        <v>517</v>
      </c>
      <c r="C213" t="s">
        <v>3176</v>
      </c>
      <c r="D213" t="s">
        <v>217</v>
      </c>
      <c r="E213">
        <v>41803.96776675</v>
      </c>
      <c r="F213">
        <v>676.05</v>
      </c>
      <c r="G213">
        <v>-0.45065861325818801</v>
      </c>
      <c r="H213">
        <v>-4.0501226117958398</v>
      </c>
      <c r="I213">
        <v>-2.47183830395063</v>
      </c>
      <c r="J213">
        <v>-0.56516989597225198</v>
      </c>
      <c r="K213">
        <v>684.32485051355502</v>
      </c>
      <c r="L213">
        <v>663.49218687710197</v>
      </c>
      <c r="M213">
        <v>45.439875872207701</v>
      </c>
      <c r="N213">
        <v>0.567500421135674</v>
      </c>
      <c r="O213">
        <v>13.6972117446934</v>
      </c>
      <c r="P213">
        <v>27.1726862302482</v>
      </c>
      <c r="Q213">
        <v>-5.7316722112330999E-2</v>
      </c>
    </row>
    <row r="214" spans="1:17" x14ac:dyDescent="0.3">
      <c r="A214" t="s">
        <v>518</v>
      </c>
      <c r="B214" t="s">
        <v>519</v>
      </c>
      <c r="C214" t="s">
        <v>3179</v>
      </c>
      <c r="D214" t="s">
        <v>520</v>
      </c>
      <c r="E214">
        <v>41472.215044875004</v>
      </c>
      <c r="F214">
        <v>4340.25</v>
      </c>
      <c r="G214">
        <v>30.4798415370634</v>
      </c>
      <c r="H214">
        <v>8.5878380356722399</v>
      </c>
      <c r="I214">
        <v>-1.97533719927216</v>
      </c>
      <c r="J214">
        <v>7.2304491136703497</v>
      </c>
      <c r="K214">
        <v>4137.2425474615902</v>
      </c>
      <c r="L214">
        <v>3954.1538914295402</v>
      </c>
      <c r="M214">
        <v>73.799403568090497</v>
      </c>
      <c r="N214">
        <v>0.98276559254097695</v>
      </c>
      <c r="O214">
        <v>16.115431138759199</v>
      </c>
      <c r="P214">
        <v>53.775974773689498</v>
      </c>
      <c r="Q214">
        <v>0.18121507447815299</v>
      </c>
    </row>
    <row r="215" spans="1:17" hidden="1" x14ac:dyDescent="0.3">
      <c r="A215" t="s">
        <v>521</v>
      </c>
      <c r="B215" t="s">
        <v>522</v>
      </c>
      <c r="C215" t="s">
        <v>3186</v>
      </c>
      <c r="D215" t="s">
        <v>105</v>
      </c>
      <c r="E215">
        <v>41080.339920074002</v>
      </c>
      <c r="F215">
        <v>98.54</v>
      </c>
      <c r="G215">
        <v>-12.621137992554599</v>
      </c>
      <c r="H215">
        <v>10.2592175250671</v>
      </c>
      <c r="I215">
        <v>-2.8375249134209302</v>
      </c>
      <c r="J215">
        <v>32.586868608529798</v>
      </c>
      <c r="K215">
        <v>88.283366187520897</v>
      </c>
      <c r="M215">
        <v>77.886936479434596</v>
      </c>
      <c r="N215">
        <v>1.8681959945445801</v>
      </c>
      <c r="O215">
        <v>59.7320884919829</v>
      </c>
      <c r="P215">
        <v>47.824782478247798</v>
      </c>
    </row>
    <row r="216" spans="1:17" x14ac:dyDescent="0.3">
      <c r="A216" t="s">
        <v>523</v>
      </c>
      <c r="B216" t="s">
        <v>524</v>
      </c>
      <c r="C216" t="s">
        <v>3175</v>
      </c>
      <c r="D216" t="s">
        <v>51</v>
      </c>
      <c r="E216">
        <v>41032.682525309901</v>
      </c>
      <c r="F216">
        <v>2422.15</v>
      </c>
      <c r="G216">
        <v>22.1755431176753</v>
      </c>
      <c r="H216">
        <v>-12.277005347268799</v>
      </c>
      <c r="I216">
        <v>-8.0373568905457606</v>
      </c>
      <c r="J216">
        <v>1.3315468323156301</v>
      </c>
      <c r="K216">
        <v>2569.3150237006698</v>
      </c>
      <c r="L216">
        <v>2443.8521183849898</v>
      </c>
      <c r="M216">
        <v>45.921079811260398</v>
      </c>
      <c r="N216">
        <v>1.4029289494363399</v>
      </c>
      <c r="O216">
        <v>27.490039840637401</v>
      </c>
      <c r="P216">
        <v>45.794083125169301</v>
      </c>
      <c r="Q216">
        <v>1.1730427656634001E-2</v>
      </c>
    </row>
    <row r="217" spans="1:17" x14ac:dyDescent="0.3">
      <c r="A217" t="s">
        <v>525</v>
      </c>
      <c r="B217" t="s">
        <v>526</v>
      </c>
      <c r="C217" t="s">
        <v>3179</v>
      </c>
      <c r="D217" t="s">
        <v>236</v>
      </c>
      <c r="E217">
        <v>40953.806399825</v>
      </c>
      <c r="F217">
        <v>10195.549999999999</v>
      </c>
      <c r="G217">
        <v>63.462201519198103</v>
      </c>
      <c r="H217">
        <v>1.86383091013577</v>
      </c>
      <c r="I217">
        <v>22.195021194106701</v>
      </c>
      <c r="J217">
        <v>5.2948248885579101</v>
      </c>
      <c r="K217">
        <v>9549.0086384062797</v>
      </c>
      <c r="L217">
        <v>8329.0312304999607</v>
      </c>
      <c r="M217">
        <v>73.596944875373595</v>
      </c>
      <c r="N217">
        <v>1.06631094376528</v>
      </c>
      <c r="O217">
        <v>7.8902070020744297</v>
      </c>
      <c r="P217">
        <v>97.933410988157604</v>
      </c>
      <c r="Q217">
        <v>0.28087786488592797</v>
      </c>
    </row>
    <row r="218" spans="1:17" x14ac:dyDescent="0.3">
      <c r="A218" t="s">
        <v>527</v>
      </c>
      <c r="B218" t="s">
        <v>528</v>
      </c>
      <c r="C218" t="s">
        <v>3173</v>
      </c>
      <c r="D218" t="s">
        <v>123</v>
      </c>
      <c r="E218">
        <v>40757.921052799997</v>
      </c>
      <c r="F218">
        <v>313.60000000000002</v>
      </c>
      <c r="G218">
        <v>-30.0989864946763</v>
      </c>
      <c r="H218">
        <v>-9.2152977582781492</v>
      </c>
      <c r="I218">
        <v>-19.969653222993198</v>
      </c>
      <c r="J218">
        <v>3.0663810116952201</v>
      </c>
      <c r="K218">
        <v>328.70487486089502</v>
      </c>
      <c r="L218">
        <v>346.51272396384002</v>
      </c>
      <c r="M218">
        <v>49.538492261815797</v>
      </c>
      <c r="N218">
        <v>2.2043886390093501</v>
      </c>
      <c r="O218">
        <v>30.899234693877499</v>
      </c>
      <c r="P218">
        <v>12.4014336917562</v>
      </c>
      <c r="Q218">
        <v>-1.6080619196041E-2</v>
      </c>
    </row>
    <row r="219" spans="1:17" x14ac:dyDescent="0.3">
      <c r="A219" t="s">
        <v>529</v>
      </c>
      <c r="B219" t="s">
        <v>530</v>
      </c>
      <c r="C219" t="s">
        <v>3179</v>
      </c>
      <c r="D219" t="s">
        <v>236</v>
      </c>
      <c r="E219">
        <v>39849.9048635</v>
      </c>
      <c r="F219">
        <v>6225.5</v>
      </c>
      <c r="G219">
        <v>130.35378124895701</v>
      </c>
      <c r="H219">
        <v>14.194230386794599</v>
      </c>
      <c r="I219">
        <v>71.857304510886095</v>
      </c>
      <c r="J219">
        <v>5.4787250367207703</v>
      </c>
      <c r="K219">
        <v>5546.3110665508202</v>
      </c>
      <c r="L219">
        <v>4344.1229465067699</v>
      </c>
      <c r="M219">
        <v>68.844187764635294</v>
      </c>
      <c r="N219">
        <v>0.86051913818936698</v>
      </c>
      <c r="O219">
        <v>4.1683398923781203</v>
      </c>
      <c r="P219">
        <v>173.546147593206</v>
      </c>
      <c r="Q219">
        <v>0.330843690017116</v>
      </c>
    </row>
    <row r="220" spans="1:17" x14ac:dyDescent="0.3">
      <c r="A220" t="s">
        <v>531</v>
      </c>
      <c r="B220" t="s">
        <v>532</v>
      </c>
      <c r="C220" t="s">
        <v>3171</v>
      </c>
      <c r="D220" t="s">
        <v>37</v>
      </c>
      <c r="E220">
        <v>39424.185865184998</v>
      </c>
      <c r="F220">
        <v>1142.3499999999999</v>
      </c>
      <c r="G220">
        <v>-9.0409085003211107</v>
      </c>
      <c r="H220">
        <v>-14.4221975206456</v>
      </c>
      <c r="I220">
        <v>16.7409743131219</v>
      </c>
      <c r="J220">
        <v>-5.8000584085078497</v>
      </c>
      <c r="K220">
        <v>1181.9029677787601</v>
      </c>
      <c r="L220">
        <v>1079.10442039649</v>
      </c>
      <c r="M220">
        <v>38.6154979978526</v>
      </c>
      <c r="N220">
        <v>0.93647999616032696</v>
      </c>
      <c r="O220">
        <v>14.3651245240075</v>
      </c>
      <c r="P220">
        <v>33.725490196078397</v>
      </c>
      <c r="Q220">
        <v>-1.2083360596487E-2</v>
      </c>
    </row>
    <row r="221" spans="1:17" x14ac:dyDescent="0.3">
      <c r="A221" t="s">
        <v>533</v>
      </c>
      <c r="B221" t="s">
        <v>534</v>
      </c>
      <c r="C221" t="s">
        <v>3170</v>
      </c>
      <c r="D221" t="s">
        <v>21</v>
      </c>
      <c r="E221">
        <v>38842.396064430002</v>
      </c>
      <c r="F221">
        <v>1430.7</v>
      </c>
      <c r="G221">
        <v>-25.114199101663999</v>
      </c>
      <c r="H221">
        <v>-6.4497100850254903</v>
      </c>
      <c r="I221">
        <v>-6.0639651571544899</v>
      </c>
      <c r="J221">
        <v>-3.7877898504992298</v>
      </c>
      <c r="K221">
        <v>1499.47967782657</v>
      </c>
      <c r="L221">
        <v>1546.5799071072299</v>
      </c>
      <c r="M221">
        <v>60.004461387737003</v>
      </c>
      <c r="N221">
        <v>1.3238315513221499</v>
      </c>
      <c r="O221">
        <v>34.808135877542398</v>
      </c>
      <c r="P221">
        <v>11.490356516656901</v>
      </c>
      <c r="Q221">
        <v>0.118208451448532</v>
      </c>
    </row>
    <row r="222" spans="1:17" x14ac:dyDescent="0.3">
      <c r="A222" t="s">
        <v>535</v>
      </c>
      <c r="B222" t="s">
        <v>536</v>
      </c>
      <c r="C222" t="s">
        <v>3170</v>
      </c>
      <c r="D222" t="s">
        <v>21</v>
      </c>
      <c r="E222">
        <v>38796.109866550003</v>
      </c>
      <c r="F222">
        <v>948.75</v>
      </c>
      <c r="G222">
        <v>-41.119641435793604</v>
      </c>
      <c r="H222">
        <v>-8.03158297263351</v>
      </c>
      <c r="I222">
        <v>-13.5067869446457</v>
      </c>
      <c r="J222">
        <v>-1.14351472820439</v>
      </c>
      <c r="K222">
        <v>1001.39405241242</v>
      </c>
      <c r="L222">
        <v>1055.3502146947801</v>
      </c>
      <c r="M222">
        <v>50.653385648836498</v>
      </c>
      <c r="N222">
        <v>0.41303759398147599</v>
      </c>
      <c r="O222">
        <v>35.420289855072397</v>
      </c>
      <c r="P222">
        <v>1.90655209452201</v>
      </c>
    </row>
    <row r="223" spans="1:17" x14ac:dyDescent="0.3">
      <c r="A223" t="s">
        <v>537</v>
      </c>
      <c r="B223" t="s">
        <v>538</v>
      </c>
      <c r="C223" t="s">
        <v>3176</v>
      </c>
      <c r="D223" t="s">
        <v>539</v>
      </c>
      <c r="E223">
        <v>38721.75</v>
      </c>
      <c r="F223">
        <v>455.55</v>
      </c>
      <c r="G223">
        <v>34.358691942159602</v>
      </c>
      <c r="H223">
        <v>-1.4092569251517899</v>
      </c>
      <c r="I223">
        <v>-14.903404295476699</v>
      </c>
      <c r="J223">
        <v>3.8806939252402999</v>
      </c>
      <c r="K223">
        <v>459.685772164333</v>
      </c>
      <c r="L223">
        <v>445.12490712395697</v>
      </c>
      <c r="M223">
        <v>65.510983259984002</v>
      </c>
      <c r="N223">
        <v>0.90668633392623599</v>
      </c>
      <c r="O223">
        <v>36.176050927450298</v>
      </c>
      <c r="P223">
        <v>63.572710951525998</v>
      </c>
      <c r="Q223">
        <v>0.134641537923399</v>
      </c>
    </row>
    <row r="224" spans="1:17" x14ac:dyDescent="0.3">
      <c r="A224" t="s">
        <v>540</v>
      </c>
      <c r="B224" t="s">
        <v>541</v>
      </c>
      <c r="C224" t="s">
        <v>3179</v>
      </c>
      <c r="D224" t="s">
        <v>542</v>
      </c>
      <c r="E224">
        <v>38680.751542350001</v>
      </c>
      <c r="F224">
        <v>3517.05</v>
      </c>
      <c r="G224">
        <v>-11.223296785366699</v>
      </c>
      <c r="H224">
        <v>-7.5246997408541896</v>
      </c>
      <c r="I224">
        <v>-14.724729256646199</v>
      </c>
      <c r="J224">
        <v>-3.84337106561419</v>
      </c>
      <c r="K224">
        <v>3689.2414558536102</v>
      </c>
      <c r="L224">
        <v>3602.34889603496</v>
      </c>
      <c r="M224">
        <v>42.6187329664617</v>
      </c>
      <c r="N224">
        <v>0.51594718144778395</v>
      </c>
      <c r="O224">
        <v>25.673504783838698</v>
      </c>
      <c r="P224">
        <v>32.7990484821024</v>
      </c>
      <c r="Q224">
        <v>7.0108307210843004E-2</v>
      </c>
    </row>
    <row r="225" spans="1:17" x14ac:dyDescent="0.3">
      <c r="A225" t="s">
        <v>543</v>
      </c>
      <c r="B225" t="s">
        <v>544</v>
      </c>
      <c r="C225" t="s">
        <v>3180</v>
      </c>
      <c r="D225" t="s">
        <v>259</v>
      </c>
      <c r="E225">
        <v>38535.295493019999</v>
      </c>
      <c r="F225">
        <v>1874.15</v>
      </c>
      <c r="G225">
        <v>68.266550664290804</v>
      </c>
      <c r="H225">
        <v>-2.7510974829640902</v>
      </c>
      <c r="I225">
        <v>12.016165797166501</v>
      </c>
      <c r="J225">
        <v>-1.3994046414805501</v>
      </c>
      <c r="K225">
        <v>1855.0405635720199</v>
      </c>
      <c r="L225">
        <v>1629.5600656962499</v>
      </c>
      <c r="M225">
        <v>61.550216161223801</v>
      </c>
      <c r="N225">
        <v>0.52491527398129401</v>
      </c>
      <c r="O225">
        <v>17.362537683749899</v>
      </c>
      <c r="P225">
        <v>107.880871831845</v>
      </c>
      <c r="Q225">
        <v>0.169218745334272</v>
      </c>
    </row>
    <row r="226" spans="1:17" x14ac:dyDescent="0.3">
      <c r="A226" t="s">
        <v>545</v>
      </c>
      <c r="B226" t="s">
        <v>546</v>
      </c>
      <c r="C226" t="s">
        <v>3171</v>
      </c>
      <c r="D226" t="s">
        <v>388</v>
      </c>
      <c r="E226">
        <v>38346.628922249998</v>
      </c>
      <c r="F226">
        <v>5243.65</v>
      </c>
      <c r="G226">
        <v>3.1958767664008998</v>
      </c>
      <c r="H226">
        <v>-4.5091144799176996</v>
      </c>
      <c r="I226">
        <v>24.5373473237069</v>
      </c>
      <c r="J226">
        <v>-1.8923015680942401</v>
      </c>
      <c r="K226">
        <v>5093.5636486850199</v>
      </c>
      <c r="L226">
        <v>4633.4054041301997</v>
      </c>
      <c r="M226">
        <v>43.440721981792599</v>
      </c>
      <c r="N226">
        <v>0.948163353586711</v>
      </c>
      <c r="O226">
        <v>8.4168470435669995</v>
      </c>
      <c r="P226">
        <v>43.241729723823298</v>
      </c>
      <c r="Q226">
        <v>5.5107927069183001E-2</v>
      </c>
    </row>
    <row r="227" spans="1:17" x14ac:dyDescent="0.3">
      <c r="A227" t="s">
        <v>547</v>
      </c>
      <c r="B227" t="s">
        <v>548</v>
      </c>
      <c r="C227" t="s">
        <v>3175</v>
      </c>
      <c r="D227" t="s">
        <v>51</v>
      </c>
      <c r="E227">
        <v>38125.401359950003</v>
      </c>
      <c r="F227">
        <v>1502.75</v>
      </c>
      <c r="G227">
        <v>10.856588998547901</v>
      </c>
      <c r="H227">
        <v>-5.2928731448448803</v>
      </c>
      <c r="I227">
        <v>28.176051035010399</v>
      </c>
      <c r="J227">
        <v>-6.1159328947285196</v>
      </c>
      <c r="K227">
        <v>1534.4524598283599</v>
      </c>
      <c r="L227">
        <v>1356.62598656264</v>
      </c>
      <c r="M227">
        <v>35.322417980793603</v>
      </c>
      <c r="N227">
        <v>0.796699827342219</v>
      </c>
      <c r="O227">
        <v>13.701547163533499</v>
      </c>
      <c r="P227">
        <v>44.356388088376498</v>
      </c>
      <c r="Q227">
        <v>2.4596053279125001E-2</v>
      </c>
    </row>
    <row r="228" spans="1:17" x14ac:dyDescent="0.3">
      <c r="A228" t="s">
        <v>549</v>
      </c>
      <c r="B228" t="s">
        <v>550</v>
      </c>
      <c r="C228" t="s">
        <v>3175</v>
      </c>
      <c r="D228" t="s">
        <v>163</v>
      </c>
      <c r="E228">
        <v>37504.905462324998</v>
      </c>
      <c r="F228">
        <v>947.8</v>
      </c>
      <c r="G228">
        <v>6.4923524905458301</v>
      </c>
      <c r="H228">
        <v>8.9942529871599</v>
      </c>
      <c r="I228">
        <v>37.204492156209099</v>
      </c>
      <c r="J228">
        <v>4.8138640401559298</v>
      </c>
      <c r="K228">
        <v>878.50280660973203</v>
      </c>
      <c r="L228">
        <v>807.093396506516</v>
      </c>
      <c r="M228">
        <v>68.535613449657205</v>
      </c>
      <c r="N228">
        <v>0.878725411177536</v>
      </c>
      <c r="O228">
        <v>1.3504958852078499</v>
      </c>
      <c r="P228">
        <v>55.977947831811001</v>
      </c>
      <c r="Q228">
        <v>4.0161098533110999E-2</v>
      </c>
    </row>
    <row r="229" spans="1:17" x14ac:dyDescent="0.3">
      <c r="A229" t="s">
        <v>551</v>
      </c>
      <c r="B229" t="s">
        <v>552</v>
      </c>
      <c r="C229" t="s">
        <v>3175</v>
      </c>
      <c r="D229" t="s">
        <v>51</v>
      </c>
      <c r="E229">
        <v>37070.16362023</v>
      </c>
      <c r="F229">
        <v>2967.7</v>
      </c>
      <c r="G229">
        <v>30.7941119404028</v>
      </c>
      <c r="H229">
        <v>-2.1179033760008701</v>
      </c>
      <c r="I229">
        <v>22.428780524530801</v>
      </c>
      <c r="J229">
        <v>-3.3948994504737701E-3</v>
      </c>
      <c r="K229">
        <v>3018.0932204821402</v>
      </c>
      <c r="L229">
        <v>2678.84015394574</v>
      </c>
      <c r="M229">
        <v>48.479201711906697</v>
      </c>
      <c r="N229">
        <v>0.573070924664698</v>
      </c>
      <c r="O229">
        <v>17.431007177275301</v>
      </c>
      <c r="P229">
        <v>60.394541278205601</v>
      </c>
      <c r="Q229">
        <v>8.4445067019786005E-2</v>
      </c>
    </row>
    <row r="230" spans="1:17" x14ac:dyDescent="0.3">
      <c r="A230" t="s">
        <v>553</v>
      </c>
      <c r="B230" t="s">
        <v>554</v>
      </c>
      <c r="C230" t="s">
        <v>3177</v>
      </c>
      <c r="D230" t="s">
        <v>149</v>
      </c>
      <c r="E230">
        <v>36593.340111509999</v>
      </c>
      <c r="F230">
        <v>263.89999999999998</v>
      </c>
      <c r="G230">
        <v>24.649999653322102</v>
      </c>
      <c r="H230">
        <v>1.34805014567924</v>
      </c>
      <c r="I230">
        <v>4.2367429412551001</v>
      </c>
      <c r="J230">
        <v>9.5235639271415897E-3</v>
      </c>
      <c r="K230">
        <v>257.900826913093</v>
      </c>
      <c r="L230">
        <v>243.46011739421201</v>
      </c>
      <c r="M230">
        <v>68.269777261968798</v>
      </c>
      <c r="N230">
        <v>0.935972940727124</v>
      </c>
      <c r="O230">
        <v>18.150814702538799</v>
      </c>
      <c r="P230">
        <v>54.057209573846997</v>
      </c>
      <c r="Q230">
        <v>0.16210098470961401</v>
      </c>
    </row>
    <row r="231" spans="1:17" x14ac:dyDescent="0.3">
      <c r="A231" t="s">
        <v>555</v>
      </c>
      <c r="B231" t="s">
        <v>556</v>
      </c>
      <c r="C231" t="s">
        <v>3179</v>
      </c>
      <c r="D231" t="s">
        <v>120</v>
      </c>
      <c r="E231">
        <v>36392.106536535</v>
      </c>
      <c r="F231">
        <v>41160.449999999997</v>
      </c>
      <c r="G231">
        <v>-8.2545950511422195</v>
      </c>
      <c r="H231">
        <v>-11.3323360616671</v>
      </c>
      <c r="I231">
        <v>-27.8093396057854</v>
      </c>
      <c r="J231">
        <v>-3.0245621461029799</v>
      </c>
      <c r="K231">
        <v>45567.614955817298</v>
      </c>
      <c r="L231">
        <v>46898.838758787002</v>
      </c>
      <c r="M231">
        <v>33.169036107841997</v>
      </c>
      <c r="N231">
        <v>0.882765863581775</v>
      </c>
      <c r="O231">
        <v>45.756423945802297</v>
      </c>
      <c r="P231">
        <v>17.6762623042681</v>
      </c>
      <c r="Q231">
        <v>-3.8990687567511999E-2</v>
      </c>
    </row>
    <row r="232" spans="1:17" x14ac:dyDescent="0.3">
      <c r="A232" t="s">
        <v>557</v>
      </c>
      <c r="B232" t="s">
        <v>558</v>
      </c>
      <c r="C232" t="s">
        <v>3187</v>
      </c>
      <c r="D232" t="s">
        <v>166</v>
      </c>
      <c r="E232">
        <v>36332.18288221</v>
      </c>
      <c r="F232">
        <v>1078.9000000000001</v>
      </c>
      <c r="G232">
        <v>45.9175074611166</v>
      </c>
      <c r="H232">
        <v>1.5608421804069801</v>
      </c>
      <c r="I232">
        <v>31.328153642197801</v>
      </c>
      <c r="J232">
        <v>-2.90057096094E-2</v>
      </c>
      <c r="K232">
        <v>1044.51868496727</v>
      </c>
      <c r="L232">
        <v>938.52500023309005</v>
      </c>
      <c r="M232">
        <v>65.968449602753395</v>
      </c>
      <c r="N232">
        <v>0.55496242230552795</v>
      </c>
      <c r="O232">
        <v>21.790712762999298</v>
      </c>
      <c r="P232">
        <v>67.909112131351606</v>
      </c>
      <c r="Q232">
        <v>6.1216412756487003E-2</v>
      </c>
    </row>
    <row r="233" spans="1:17" x14ac:dyDescent="0.3">
      <c r="A233" t="s">
        <v>559</v>
      </c>
      <c r="B233" t="s">
        <v>560</v>
      </c>
      <c r="C233" t="s">
        <v>3171</v>
      </c>
      <c r="D233" t="s">
        <v>54</v>
      </c>
      <c r="E233">
        <v>36321.548119523999</v>
      </c>
      <c r="F233">
        <v>145.62</v>
      </c>
      <c r="G233">
        <v>-26.018749872432998</v>
      </c>
      <c r="H233">
        <v>-3.6058087369175902</v>
      </c>
      <c r="I233">
        <v>-13.9457225757043</v>
      </c>
      <c r="J233">
        <v>0.69191721109394499</v>
      </c>
      <c r="K233">
        <v>151.68355187869699</v>
      </c>
      <c r="L233">
        <v>159.250623701058</v>
      </c>
      <c r="M233">
        <v>63.485689330744997</v>
      </c>
      <c r="N233">
        <v>0.72095325274376099</v>
      </c>
      <c r="O233">
        <v>33.395138030490301</v>
      </c>
      <c r="P233">
        <v>8.5906040268456394</v>
      </c>
      <c r="Q233">
        <v>6.9882973572501006E-2</v>
      </c>
    </row>
    <row r="234" spans="1:17" x14ac:dyDescent="0.3">
      <c r="A234" t="s">
        <v>561</v>
      </c>
      <c r="B234" t="s">
        <v>562</v>
      </c>
      <c r="C234" t="s">
        <v>3178</v>
      </c>
      <c r="D234" t="s">
        <v>69</v>
      </c>
      <c r="E234">
        <v>36214.928366519998</v>
      </c>
      <c r="F234">
        <v>1930.8</v>
      </c>
      <c r="G234">
        <v>-36.996223761732601</v>
      </c>
      <c r="H234">
        <v>1.8044158718990899</v>
      </c>
      <c r="I234">
        <v>-1.2109999762124699</v>
      </c>
      <c r="J234">
        <v>1.9595931850661701</v>
      </c>
      <c r="K234">
        <v>1822.76899437475</v>
      </c>
      <c r="L234">
        <v>1883.6450803535799</v>
      </c>
      <c r="M234">
        <v>78.198150050445093</v>
      </c>
      <c r="N234">
        <v>1.21388964681892</v>
      </c>
      <c r="O234">
        <v>25.8908224570126</v>
      </c>
      <c r="P234">
        <v>16.918977836986699</v>
      </c>
      <c r="Q234">
        <v>-2.4616115819166999E-2</v>
      </c>
    </row>
    <row r="235" spans="1:17" x14ac:dyDescent="0.3">
      <c r="A235" t="s">
        <v>563</v>
      </c>
      <c r="B235" t="s">
        <v>564</v>
      </c>
      <c r="C235" t="s">
        <v>3178</v>
      </c>
      <c r="D235" t="s">
        <v>69</v>
      </c>
      <c r="E235">
        <v>35909.646969740003</v>
      </c>
      <c r="F235">
        <v>4647.3999999999996</v>
      </c>
      <c r="G235">
        <v>5.8231790966940897</v>
      </c>
      <c r="H235">
        <v>3.5445863062860901</v>
      </c>
      <c r="I235">
        <v>10.3069166676551</v>
      </c>
      <c r="J235">
        <v>5.56139989042103</v>
      </c>
      <c r="K235">
        <v>4275.5617118396103</v>
      </c>
      <c r="L235">
        <v>4192.6519253684401</v>
      </c>
      <c r="M235">
        <v>82.507828102239699</v>
      </c>
      <c r="N235">
        <v>1.1684960308105801</v>
      </c>
      <c r="O235">
        <v>5.33846882127642</v>
      </c>
      <c r="P235">
        <v>28.027548209366302</v>
      </c>
      <c r="Q235">
        <v>1.9962170493792002E-2</v>
      </c>
    </row>
    <row r="236" spans="1:17" x14ac:dyDescent="0.3">
      <c r="A236" t="s">
        <v>565</v>
      </c>
      <c r="B236" t="s">
        <v>566</v>
      </c>
      <c r="C236" t="s">
        <v>3185</v>
      </c>
      <c r="D236" t="s">
        <v>285</v>
      </c>
      <c r="E236">
        <v>35830.451870700002</v>
      </c>
      <c r="F236">
        <v>2627</v>
      </c>
      <c r="G236">
        <v>-1.8194277172509301</v>
      </c>
      <c r="H236">
        <v>4.1586208096137396</v>
      </c>
      <c r="I236">
        <v>11.904644429980699</v>
      </c>
      <c r="J236">
        <v>0.842863506954596</v>
      </c>
      <c r="K236">
        <v>2733.0865600350799</v>
      </c>
      <c r="L236">
        <v>2620.1276421001598</v>
      </c>
      <c r="M236">
        <v>41.545617028047197</v>
      </c>
      <c r="N236">
        <v>1.2853818005539099</v>
      </c>
      <c r="O236">
        <v>20.6318995051389</v>
      </c>
      <c r="P236">
        <v>29.985155863433899</v>
      </c>
      <c r="Q236">
        <v>-1.8224409070438999E-2</v>
      </c>
    </row>
    <row r="237" spans="1:17" x14ac:dyDescent="0.3">
      <c r="A237" t="s">
        <v>567</v>
      </c>
      <c r="B237" t="s">
        <v>568</v>
      </c>
      <c r="C237" t="s">
        <v>3175</v>
      </c>
      <c r="D237" t="s">
        <v>51</v>
      </c>
      <c r="E237">
        <v>35443.952070874999</v>
      </c>
      <c r="F237">
        <v>268.55</v>
      </c>
      <c r="G237">
        <v>93.399966732190606</v>
      </c>
      <c r="H237">
        <v>-4.3095675873908599</v>
      </c>
      <c r="I237">
        <v>74.382840505473894</v>
      </c>
      <c r="J237">
        <v>7.7069430892683801</v>
      </c>
      <c r="K237">
        <v>244.11308557966601</v>
      </c>
      <c r="L237">
        <v>191.70400685191501</v>
      </c>
      <c r="M237">
        <v>61.173315540595098</v>
      </c>
      <c r="N237">
        <v>0.544714585788032</v>
      </c>
      <c r="O237">
        <v>14.6527648482591</v>
      </c>
      <c r="P237">
        <v>134.849147354613</v>
      </c>
      <c r="Q237">
        <v>5.3604364802050997E-2</v>
      </c>
    </row>
    <row r="238" spans="1:17" x14ac:dyDescent="0.3">
      <c r="A238" t="s">
        <v>569</v>
      </c>
      <c r="B238" t="s">
        <v>570</v>
      </c>
      <c r="C238" t="s">
        <v>3171</v>
      </c>
      <c r="D238" t="s">
        <v>54</v>
      </c>
      <c r="E238">
        <v>35223.688628999997</v>
      </c>
      <c r="F238">
        <v>285.3</v>
      </c>
      <c r="G238">
        <v>-17.932617312027201</v>
      </c>
      <c r="H238">
        <v>1.02026162104716</v>
      </c>
      <c r="I238">
        <v>-0.73841221675061097</v>
      </c>
      <c r="J238">
        <v>0.52614431109542203</v>
      </c>
      <c r="K238">
        <v>281.58917052601402</v>
      </c>
      <c r="L238">
        <v>288.365881209581</v>
      </c>
      <c r="M238">
        <v>75.485717198118607</v>
      </c>
      <c r="N238">
        <v>0.38876666447437502</v>
      </c>
      <c r="O238">
        <v>20.224325271643799</v>
      </c>
      <c r="P238">
        <v>15.881397238017801</v>
      </c>
      <c r="Q238">
        <v>5.8267600728675997E-2</v>
      </c>
    </row>
    <row r="239" spans="1:17" x14ac:dyDescent="0.3">
      <c r="A239" t="s">
        <v>571</v>
      </c>
      <c r="B239" t="s">
        <v>572</v>
      </c>
      <c r="C239" t="s">
        <v>3187</v>
      </c>
      <c r="D239" t="s">
        <v>573</v>
      </c>
      <c r="E239">
        <v>35034.593001399997</v>
      </c>
      <c r="F239">
        <v>31100.2</v>
      </c>
      <c r="G239">
        <v>-21.4807478083336</v>
      </c>
      <c r="H239">
        <v>-13.458542733627199</v>
      </c>
      <c r="I239">
        <v>-13.159893159376599</v>
      </c>
      <c r="J239">
        <v>-1.85750965242065</v>
      </c>
      <c r="K239">
        <v>33710.274321828903</v>
      </c>
      <c r="L239">
        <v>33731.612032303397</v>
      </c>
      <c r="M239">
        <v>31.5769089101864</v>
      </c>
      <c r="N239">
        <v>1.2783586886650899</v>
      </c>
      <c r="O239">
        <v>31.370537810046201</v>
      </c>
      <c r="P239">
        <v>9.1275292598499203</v>
      </c>
      <c r="Q239">
        <v>8.105727324834E-3</v>
      </c>
    </row>
    <row r="240" spans="1:17" x14ac:dyDescent="0.3">
      <c r="A240" t="s">
        <v>574</v>
      </c>
      <c r="B240" t="s">
        <v>575</v>
      </c>
      <c r="C240" t="s">
        <v>3171</v>
      </c>
      <c r="D240" t="s">
        <v>576</v>
      </c>
      <c r="E240">
        <v>34948.252704999999</v>
      </c>
      <c r="F240">
        <v>635.35</v>
      </c>
      <c r="G240">
        <v>4.5104016362434898</v>
      </c>
      <c r="H240">
        <v>-2.0751212080427499</v>
      </c>
      <c r="I240">
        <v>-11.825718491020799</v>
      </c>
      <c r="J240">
        <v>-0.99775996069323003</v>
      </c>
      <c r="K240">
        <v>634.92884237445196</v>
      </c>
      <c r="L240">
        <v>636.97628041845996</v>
      </c>
      <c r="M240">
        <v>59.421762080068397</v>
      </c>
      <c r="N240">
        <v>0.51414668393688701</v>
      </c>
      <c r="O240">
        <v>30.125127882269599</v>
      </c>
      <c r="P240">
        <v>28.0947580645161</v>
      </c>
      <c r="Q240">
        <v>5.0403417912450003E-2</v>
      </c>
    </row>
    <row r="241" spans="1:17" x14ac:dyDescent="0.3">
      <c r="A241" t="s">
        <v>577</v>
      </c>
      <c r="B241" t="s">
        <v>578</v>
      </c>
      <c r="C241" t="s">
        <v>3171</v>
      </c>
      <c r="D241" t="s">
        <v>388</v>
      </c>
      <c r="E241">
        <v>34775.51</v>
      </c>
      <c r="F241">
        <v>1663.9</v>
      </c>
      <c r="G241">
        <v>51.988082409805401</v>
      </c>
      <c r="H241">
        <v>6.8285502319786398</v>
      </c>
      <c r="I241">
        <v>49.232197199280101</v>
      </c>
      <c r="J241">
        <v>5.7476972173552703</v>
      </c>
      <c r="K241">
        <v>1514.04621512536</v>
      </c>
      <c r="L241">
        <v>1258.0418937528</v>
      </c>
      <c r="M241">
        <v>73.132700346547395</v>
      </c>
      <c r="N241">
        <v>0.88678270806418602</v>
      </c>
      <c r="O241">
        <v>1.6888034136666801</v>
      </c>
      <c r="P241">
        <v>105.166461159062</v>
      </c>
      <c r="Q241">
        <v>9.0253124552415007E-2</v>
      </c>
    </row>
    <row r="242" spans="1:17" x14ac:dyDescent="0.3">
      <c r="A242" t="s">
        <v>579</v>
      </c>
      <c r="B242" t="s">
        <v>580</v>
      </c>
      <c r="C242" t="s">
        <v>3171</v>
      </c>
      <c r="D242" t="s">
        <v>210</v>
      </c>
      <c r="E242">
        <v>34621.349146879998</v>
      </c>
      <c r="F242">
        <v>6732.4</v>
      </c>
      <c r="G242">
        <v>41.295636722036299</v>
      </c>
      <c r="H242">
        <v>-2.4708664478759301</v>
      </c>
      <c r="I242">
        <v>-0.34964821246275402</v>
      </c>
      <c r="J242">
        <v>-0.31321470931975898</v>
      </c>
      <c r="K242">
        <v>6714.2622105816099</v>
      </c>
      <c r="L242">
        <v>6251.8318614445398</v>
      </c>
      <c r="M242">
        <v>66.157665606347607</v>
      </c>
      <c r="N242">
        <v>0.33088199171256</v>
      </c>
      <c r="O242">
        <v>44.923801318994698</v>
      </c>
      <c r="P242">
        <v>67.470553848832694</v>
      </c>
      <c r="Q242">
        <v>0.142135751027711</v>
      </c>
    </row>
    <row r="243" spans="1:17" hidden="1" x14ac:dyDescent="0.3">
      <c r="A243" t="s">
        <v>581</v>
      </c>
      <c r="B243" t="s">
        <v>582</v>
      </c>
      <c r="C243" t="s">
        <v>3186</v>
      </c>
      <c r="D243" t="s">
        <v>34</v>
      </c>
      <c r="E243">
        <v>34566.710879699996</v>
      </c>
      <c r="F243">
        <v>51</v>
      </c>
      <c r="G243">
        <v>-1.3711379925546401</v>
      </c>
      <c r="H243">
        <v>-6.6527904259094299</v>
      </c>
      <c r="I243">
        <v>-26.788177755202799</v>
      </c>
      <c r="J243">
        <v>0.79197371978198505</v>
      </c>
      <c r="K243">
        <v>51.777396959335</v>
      </c>
      <c r="L243">
        <v>54.185795016817501</v>
      </c>
      <c r="M243">
        <v>63.434262628801001</v>
      </c>
      <c r="N243">
        <v>0.90172619051431901</v>
      </c>
      <c r="O243">
        <v>51.960784313725398</v>
      </c>
      <c r="P243">
        <v>24.390243902439</v>
      </c>
      <c r="Q243">
        <v>0.104416918197514</v>
      </c>
    </row>
    <row r="244" spans="1:17" x14ac:dyDescent="0.3">
      <c r="A244" t="s">
        <v>583</v>
      </c>
      <c r="B244" t="s">
        <v>584</v>
      </c>
      <c r="C244" t="s">
        <v>3169</v>
      </c>
      <c r="D244" t="s">
        <v>192</v>
      </c>
      <c r="E244">
        <v>34268.060422499999</v>
      </c>
      <c r="F244">
        <v>497.8</v>
      </c>
      <c r="G244">
        <v>-8.00671528023463</v>
      </c>
      <c r="H244">
        <v>-9.0525552944172105</v>
      </c>
      <c r="I244">
        <v>-17.711507850172701</v>
      </c>
      <c r="J244">
        <v>2.0260106822064299</v>
      </c>
      <c r="K244">
        <v>532.54328445565204</v>
      </c>
      <c r="L244">
        <v>560.84317547838305</v>
      </c>
      <c r="M244">
        <v>63.587045745805597</v>
      </c>
      <c r="N244">
        <v>0.57925257537112496</v>
      </c>
      <c r="O244">
        <v>38.599839292888703</v>
      </c>
      <c r="P244">
        <v>15.431884057971001</v>
      </c>
      <c r="Q244">
        <v>-7.5932573515919005E-2</v>
      </c>
    </row>
    <row r="245" spans="1:17" x14ac:dyDescent="0.3">
      <c r="A245" t="s">
        <v>585</v>
      </c>
      <c r="B245" t="s">
        <v>586</v>
      </c>
      <c r="C245" t="s">
        <v>587</v>
      </c>
      <c r="D245" t="s">
        <v>587</v>
      </c>
      <c r="E245">
        <v>34154.054880000003</v>
      </c>
      <c r="F245">
        <v>999.2</v>
      </c>
      <c r="G245">
        <v>-5.5011032930811901</v>
      </c>
      <c r="H245">
        <v>4.9349091572291499</v>
      </c>
      <c r="I245">
        <v>19.1648748460848</v>
      </c>
      <c r="J245">
        <v>2.84427691445938</v>
      </c>
      <c r="K245">
        <v>926.41314086808302</v>
      </c>
      <c r="L245">
        <v>866.61542697292396</v>
      </c>
      <c r="M245">
        <v>73.860657542038098</v>
      </c>
      <c r="N245">
        <v>0.57876863656646704</v>
      </c>
      <c r="O245">
        <v>5.3843074459567699</v>
      </c>
      <c r="P245">
        <v>40.732394366197198</v>
      </c>
      <c r="Q245">
        <v>6.9689185878380994E-2</v>
      </c>
    </row>
    <row r="246" spans="1:17" x14ac:dyDescent="0.3">
      <c r="A246" t="s">
        <v>588</v>
      </c>
      <c r="B246" t="s">
        <v>589</v>
      </c>
      <c r="C246" t="s">
        <v>3180</v>
      </c>
      <c r="D246" t="s">
        <v>590</v>
      </c>
      <c r="E246">
        <v>34120.010574200001</v>
      </c>
      <c r="F246">
        <v>1254.2</v>
      </c>
      <c r="G246">
        <v>-29.874147062629099</v>
      </c>
      <c r="H246">
        <v>3.2615907167516598</v>
      </c>
      <c r="I246">
        <v>3.8653334916078799</v>
      </c>
      <c r="J246">
        <v>4.2962933985497704</v>
      </c>
      <c r="K246">
        <v>1205.5712677808399</v>
      </c>
      <c r="L246">
        <v>1200.35173775304</v>
      </c>
      <c r="M246">
        <v>80.709493241564203</v>
      </c>
      <c r="N246">
        <v>0.53924825472375204</v>
      </c>
      <c r="O246">
        <v>14.016903205230401</v>
      </c>
      <c r="P246">
        <v>26.6804706832988</v>
      </c>
      <c r="Q246">
        <v>0.10925293568290299</v>
      </c>
    </row>
    <row r="247" spans="1:17" x14ac:dyDescent="0.3">
      <c r="A247" t="s">
        <v>591</v>
      </c>
      <c r="B247" t="s">
        <v>592</v>
      </c>
      <c r="C247" t="s">
        <v>3183</v>
      </c>
      <c r="D247" t="s">
        <v>114</v>
      </c>
      <c r="E247">
        <v>33740.593924740002</v>
      </c>
      <c r="F247">
        <v>316.3</v>
      </c>
      <c r="G247">
        <v>15.402890000637599</v>
      </c>
      <c r="H247">
        <v>1.6895022124113901</v>
      </c>
      <c r="I247">
        <v>2.8967647040653999</v>
      </c>
      <c r="J247">
        <v>5.7623749460990599</v>
      </c>
      <c r="K247">
        <v>311.53106935527398</v>
      </c>
      <c r="L247">
        <v>295.771259605642</v>
      </c>
      <c r="M247">
        <v>64.2271120172406</v>
      </c>
      <c r="N247">
        <v>0.93337310002783003</v>
      </c>
      <c r="O247">
        <v>15.207081884287</v>
      </c>
      <c r="P247">
        <v>59.144654088050302</v>
      </c>
      <c r="Q247">
        <v>-5.2738750402939998E-3</v>
      </c>
    </row>
    <row r="248" spans="1:17" x14ac:dyDescent="0.3">
      <c r="A248" t="s">
        <v>593</v>
      </c>
      <c r="B248" t="s">
        <v>594</v>
      </c>
      <c r="C248" t="s">
        <v>3183</v>
      </c>
      <c r="D248" t="s">
        <v>587</v>
      </c>
      <c r="E248">
        <v>33651.901474120001</v>
      </c>
      <c r="F248">
        <v>1385.35</v>
      </c>
      <c r="G248">
        <v>-21.442939456605799</v>
      </c>
      <c r="H248">
        <v>2.9164323134233299</v>
      </c>
      <c r="I248">
        <v>27.898463499612699</v>
      </c>
      <c r="J248">
        <v>-1.2074563269868701</v>
      </c>
      <c r="K248">
        <v>1339.60348408139</v>
      </c>
      <c r="L248">
        <v>1215.30914944696</v>
      </c>
      <c r="M248">
        <v>47.173177879922001</v>
      </c>
      <c r="N248">
        <v>0.965931861728895</v>
      </c>
      <c r="O248">
        <v>9.1420940556538</v>
      </c>
      <c r="P248">
        <v>56.351221714350203</v>
      </c>
      <c r="Q248">
        <v>3.5500870871671003E-2</v>
      </c>
    </row>
    <row r="249" spans="1:17" x14ac:dyDescent="0.3">
      <c r="A249" t="s">
        <v>595</v>
      </c>
      <c r="B249" t="s">
        <v>596</v>
      </c>
      <c r="C249" t="s">
        <v>3174</v>
      </c>
      <c r="D249" t="s">
        <v>46</v>
      </c>
      <c r="E249">
        <v>33238.656000000003</v>
      </c>
      <c r="F249">
        <v>55.04</v>
      </c>
      <c r="G249">
        <v>24.746732641758999</v>
      </c>
      <c r="H249">
        <v>2.4551720747135799</v>
      </c>
      <c r="I249">
        <v>-29.524795975691902</v>
      </c>
      <c r="J249">
        <v>5.6927631746367604</v>
      </c>
      <c r="K249">
        <v>54.461155657481498</v>
      </c>
      <c r="L249">
        <v>57.129018039661602</v>
      </c>
      <c r="M249">
        <v>72.821642696244695</v>
      </c>
      <c r="N249">
        <v>1.1068443705504301</v>
      </c>
      <c r="O249">
        <v>41.987645348837198</v>
      </c>
      <c r="P249">
        <v>49.7687074829932</v>
      </c>
      <c r="Q249">
        <v>9.8276428010085001E-2</v>
      </c>
    </row>
    <row r="250" spans="1:17" x14ac:dyDescent="0.3">
      <c r="A250" t="s">
        <v>597</v>
      </c>
      <c r="B250" t="s">
        <v>598</v>
      </c>
      <c r="C250" t="s">
        <v>3176</v>
      </c>
      <c r="D250" t="s">
        <v>217</v>
      </c>
      <c r="E250">
        <v>33171.11281536</v>
      </c>
      <c r="F250">
        <v>2358.1999999999998</v>
      </c>
      <c r="G250">
        <v>16.224355690423501</v>
      </c>
      <c r="H250">
        <v>-3.5824461317476799</v>
      </c>
      <c r="I250">
        <v>0.229905929127176</v>
      </c>
      <c r="J250">
        <v>-3.21248339178524</v>
      </c>
      <c r="K250">
        <v>2393.41078769865</v>
      </c>
      <c r="L250">
        <v>2273.3400919585902</v>
      </c>
      <c r="M250">
        <v>42.739412682273297</v>
      </c>
      <c r="N250">
        <v>0.90621673740116404</v>
      </c>
      <c r="O250">
        <v>29.815113221948899</v>
      </c>
      <c r="P250">
        <v>43.876025746621501</v>
      </c>
      <c r="Q250">
        <v>1.0278269426399001E-2</v>
      </c>
    </row>
    <row r="251" spans="1:17" x14ac:dyDescent="0.3">
      <c r="A251" t="s">
        <v>599</v>
      </c>
      <c r="B251" t="s">
        <v>600</v>
      </c>
      <c r="C251" t="s">
        <v>3176</v>
      </c>
      <c r="D251" t="s">
        <v>426</v>
      </c>
      <c r="E251">
        <v>33117.289499999999</v>
      </c>
      <c r="F251">
        <v>521.45000000000005</v>
      </c>
      <c r="G251">
        <v>-4.7787290894211401</v>
      </c>
      <c r="H251">
        <v>2.0494312719141199</v>
      </c>
      <c r="I251">
        <v>4.2697384524310298</v>
      </c>
      <c r="J251">
        <v>0.57663700628981296</v>
      </c>
      <c r="K251">
        <v>501.89936454023399</v>
      </c>
      <c r="L251">
        <v>492.51920880795501</v>
      </c>
      <c r="M251">
        <v>68.7775050470742</v>
      </c>
      <c r="N251">
        <v>0.66273354601767698</v>
      </c>
      <c r="O251">
        <v>12.167993096174101</v>
      </c>
      <c r="P251">
        <v>24.3768634466309</v>
      </c>
      <c r="Q251">
        <v>0.123680984482478</v>
      </c>
    </row>
    <row r="252" spans="1:17" x14ac:dyDescent="0.3">
      <c r="A252" t="s">
        <v>601</v>
      </c>
      <c r="B252" t="s">
        <v>602</v>
      </c>
      <c r="C252" t="s">
        <v>3175</v>
      </c>
      <c r="D252" t="s">
        <v>51</v>
      </c>
      <c r="E252">
        <v>32860.517345259999</v>
      </c>
      <c r="F252">
        <v>1309.0999999999999</v>
      </c>
      <c r="G252">
        <v>73.271357134151003</v>
      </c>
      <c r="H252">
        <v>-1.82496559778454</v>
      </c>
      <c r="I252">
        <v>109.301602850706</v>
      </c>
      <c r="J252">
        <v>0.31643664205390398</v>
      </c>
      <c r="K252">
        <v>1233.33229436584</v>
      </c>
      <c r="L252">
        <v>974.797156317386</v>
      </c>
      <c r="M252">
        <v>52.569909626932898</v>
      </c>
      <c r="N252">
        <v>0.83872946042465601</v>
      </c>
      <c r="O252">
        <v>3.88816744328164</v>
      </c>
      <c r="P252">
        <v>123.701298701298</v>
      </c>
      <c r="Q252">
        <v>0.112235793456245</v>
      </c>
    </row>
    <row r="253" spans="1:17" x14ac:dyDescent="0.3">
      <c r="A253" t="s">
        <v>603</v>
      </c>
      <c r="B253" t="s">
        <v>604</v>
      </c>
      <c r="C253" t="s">
        <v>3179</v>
      </c>
      <c r="D253" t="s">
        <v>270</v>
      </c>
      <c r="E253">
        <v>32737.718999699999</v>
      </c>
      <c r="F253">
        <v>3508.1</v>
      </c>
      <c r="G253">
        <v>-24.9713095163502</v>
      </c>
      <c r="H253">
        <v>-10.1089478547492</v>
      </c>
      <c r="I253">
        <v>-9.9038929915968303</v>
      </c>
      <c r="J253">
        <v>-1.66231323284897</v>
      </c>
      <c r="K253">
        <v>3803.9398350055999</v>
      </c>
      <c r="L253">
        <v>3938.0851907335</v>
      </c>
      <c r="M253">
        <v>47.648645753588198</v>
      </c>
      <c r="N253">
        <v>0.65784102195781602</v>
      </c>
      <c r="O253">
        <v>41.100595764088801</v>
      </c>
      <c r="P253">
        <v>5.1273599041054796</v>
      </c>
      <c r="Q253">
        <v>6.8712240713976996E-2</v>
      </c>
    </row>
    <row r="254" spans="1:17" x14ac:dyDescent="0.3">
      <c r="A254" t="s">
        <v>605</v>
      </c>
      <c r="B254" t="s">
        <v>606</v>
      </c>
      <c r="C254" t="s">
        <v>3171</v>
      </c>
      <c r="D254" t="s">
        <v>37</v>
      </c>
      <c r="E254">
        <v>32546.351999999999</v>
      </c>
      <c r="F254">
        <v>197.49</v>
      </c>
      <c r="G254">
        <v>-39.028209567730698</v>
      </c>
      <c r="H254">
        <v>-1.6217527625641599</v>
      </c>
      <c r="I254">
        <v>-22.2546636740867</v>
      </c>
      <c r="J254">
        <v>2.9721467528377898</v>
      </c>
      <c r="K254">
        <v>203.23351806094701</v>
      </c>
      <c r="L254">
        <v>220.43876598462799</v>
      </c>
      <c r="M254">
        <v>71.512237136378403</v>
      </c>
      <c r="N254">
        <v>1.1871879290252501</v>
      </c>
      <c r="O254">
        <v>64.413388019646504</v>
      </c>
      <c r="P254">
        <v>16.996445497630301</v>
      </c>
      <c r="Q254">
        <v>2.8552307597057999E-2</v>
      </c>
    </row>
    <row r="255" spans="1:17" hidden="1" x14ac:dyDescent="0.3">
      <c r="A255" t="s">
        <v>607</v>
      </c>
      <c r="B255" t="s">
        <v>608</v>
      </c>
      <c r="C255" t="s">
        <v>3186</v>
      </c>
      <c r="D255" t="s">
        <v>136</v>
      </c>
      <c r="E255">
        <v>32216.064643341</v>
      </c>
      <c r="F255">
        <v>368.21</v>
      </c>
      <c r="G255">
        <v>-4.5843872321769199</v>
      </c>
      <c r="H255">
        <v>-7.8375293817327201</v>
      </c>
      <c r="I255">
        <v>-2.09592074034168</v>
      </c>
      <c r="J255">
        <v>-1.6557763323636701</v>
      </c>
      <c r="K255">
        <v>382.41396241651898</v>
      </c>
      <c r="L255">
        <v>369.42650136172</v>
      </c>
      <c r="M255">
        <v>56.330526885428</v>
      </c>
      <c r="N255">
        <v>0.93665313404151695</v>
      </c>
      <c r="O255">
        <v>9.9915808913391793</v>
      </c>
      <c r="P255">
        <v>29.651408450704199</v>
      </c>
      <c r="Q255">
        <v>-0.123824141917355</v>
      </c>
    </row>
    <row r="256" spans="1:17" hidden="1" x14ac:dyDescent="0.3">
      <c r="A256" t="s">
        <v>609</v>
      </c>
      <c r="B256" t="s">
        <v>610</v>
      </c>
      <c r="C256" t="s">
        <v>3171</v>
      </c>
      <c r="D256" t="s">
        <v>37</v>
      </c>
      <c r="E256">
        <v>32077.785470850002</v>
      </c>
      <c r="F256">
        <v>348.3</v>
      </c>
      <c r="G256">
        <v>-6.8458541948250202</v>
      </c>
      <c r="H256">
        <v>2.0453424101854498</v>
      </c>
      <c r="I256">
        <v>10.5466636175211</v>
      </c>
      <c r="J256">
        <v>-0.72050720716823702</v>
      </c>
      <c r="K256">
        <v>344.47902273749798</v>
      </c>
      <c r="M256">
        <v>61.243777511197301</v>
      </c>
      <c r="N256">
        <v>1.48738755328228</v>
      </c>
      <c r="O256">
        <v>16.968130921619199</v>
      </c>
      <c r="P256">
        <v>25.040387722132401</v>
      </c>
    </row>
    <row r="257" spans="1:17" x14ac:dyDescent="0.3">
      <c r="A257" t="s">
        <v>611</v>
      </c>
      <c r="B257" t="s">
        <v>612</v>
      </c>
      <c r="C257" t="s">
        <v>3173</v>
      </c>
      <c r="D257" t="s">
        <v>199</v>
      </c>
      <c r="E257">
        <v>31970.333955209899</v>
      </c>
      <c r="F257">
        <v>9811.2999999999993</v>
      </c>
      <c r="G257">
        <v>33.627878412376397</v>
      </c>
      <c r="H257">
        <v>-3.8724626032815999</v>
      </c>
      <c r="I257">
        <v>30.9404291119587</v>
      </c>
      <c r="J257">
        <v>-8.1724876572095599</v>
      </c>
      <c r="K257">
        <v>9308.9099841100906</v>
      </c>
      <c r="L257">
        <v>8061.8303099961904</v>
      </c>
      <c r="M257">
        <v>53.339218627172997</v>
      </c>
      <c r="N257">
        <v>0.90641689820197402</v>
      </c>
      <c r="O257">
        <v>9.0477306778918098</v>
      </c>
      <c r="P257">
        <v>64.728301474970806</v>
      </c>
      <c r="Q257">
        <v>6.0865521908661999E-2</v>
      </c>
    </row>
    <row r="258" spans="1:17" x14ac:dyDescent="0.3">
      <c r="A258" t="s">
        <v>613</v>
      </c>
      <c r="B258" t="s">
        <v>614</v>
      </c>
      <c r="C258" t="s">
        <v>3173</v>
      </c>
      <c r="D258" t="s">
        <v>231</v>
      </c>
      <c r="E258">
        <v>31902.354110970002</v>
      </c>
      <c r="F258">
        <v>2384.5500000000002</v>
      </c>
      <c r="G258">
        <v>23.8926048747682</v>
      </c>
      <c r="H258">
        <v>0.51888121046884095</v>
      </c>
      <c r="I258">
        <v>42.361143969626298</v>
      </c>
      <c r="J258">
        <v>1.4508695547730299</v>
      </c>
      <c r="K258">
        <v>2239.0830419610902</v>
      </c>
      <c r="L258">
        <v>1909.2712382028301</v>
      </c>
      <c r="M258">
        <v>55.678500603445201</v>
      </c>
      <c r="N258">
        <v>0.70174698420544801</v>
      </c>
      <c r="O258">
        <v>5.8480635759367399</v>
      </c>
      <c r="P258">
        <v>66.769241528831699</v>
      </c>
      <c r="Q258">
        <v>9.4846644667497995E-2</v>
      </c>
    </row>
    <row r="259" spans="1:17" x14ac:dyDescent="0.3">
      <c r="A259" t="s">
        <v>615</v>
      </c>
      <c r="B259" t="s">
        <v>616</v>
      </c>
      <c r="C259" t="s">
        <v>3171</v>
      </c>
      <c r="D259" t="s">
        <v>388</v>
      </c>
      <c r="E259">
        <v>31643.7368097</v>
      </c>
      <c r="F259">
        <v>6216.5</v>
      </c>
      <c r="G259">
        <v>80.5020805618163</v>
      </c>
      <c r="H259">
        <v>-2.4149630680156</v>
      </c>
      <c r="I259">
        <v>65.311956666560505</v>
      </c>
      <c r="J259">
        <v>2.2820865869003799</v>
      </c>
      <c r="K259">
        <v>6042.6414672419396</v>
      </c>
      <c r="L259">
        <v>4779.3552862459901</v>
      </c>
      <c r="M259">
        <v>52.344014447199797</v>
      </c>
      <c r="N259">
        <v>0.58198033145042904</v>
      </c>
      <c r="O259">
        <v>10.5123461755006</v>
      </c>
      <c r="P259">
        <v>113.050705142485</v>
      </c>
      <c r="Q259">
        <v>0.153032347615251</v>
      </c>
    </row>
    <row r="260" spans="1:17" hidden="1" x14ac:dyDescent="0.3">
      <c r="A260" t="s">
        <v>617</v>
      </c>
      <c r="B260" t="s">
        <v>618</v>
      </c>
      <c r="C260" t="s">
        <v>3186</v>
      </c>
      <c r="D260" t="s">
        <v>114</v>
      </c>
      <c r="E260">
        <v>31576.781158579899</v>
      </c>
      <c r="F260">
        <v>608.20000000000005</v>
      </c>
      <c r="G260">
        <v>-31.1096722238773</v>
      </c>
      <c r="H260">
        <v>-5.6964231240326004</v>
      </c>
      <c r="I260">
        <v>-15.5694801973751</v>
      </c>
      <c r="J260">
        <v>8.2372342244243004</v>
      </c>
      <c r="K260">
        <v>605.99919983453594</v>
      </c>
      <c r="M260">
        <v>62.826790495472601</v>
      </c>
      <c r="N260">
        <v>0.82024310016082602</v>
      </c>
      <c r="O260">
        <v>20.683985531075201</v>
      </c>
      <c r="P260">
        <v>18.211856171039798</v>
      </c>
    </row>
    <row r="261" spans="1:17" x14ac:dyDescent="0.3">
      <c r="A261" t="s">
        <v>619</v>
      </c>
      <c r="B261" t="s">
        <v>620</v>
      </c>
      <c r="C261" t="s">
        <v>3188</v>
      </c>
      <c r="D261" t="s">
        <v>587</v>
      </c>
      <c r="E261">
        <v>31541.084282600001</v>
      </c>
      <c r="F261">
        <v>2853.7</v>
      </c>
      <c r="G261">
        <v>95.078707419341995</v>
      </c>
      <c r="H261">
        <v>2.2915958147051798</v>
      </c>
      <c r="I261">
        <v>29.839001954568399</v>
      </c>
      <c r="J261">
        <v>5.3039358079880401</v>
      </c>
      <c r="K261">
        <v>2685.9078707528402</v>
      </c>
      <c r="L261">
        <v>2249.3464191143398</v>
      </c>
      <c r="M261">
        <v>66.314431270065597</v>
      </c>
      <c r="N261">
        <v>0.54446907001414202</v>
      </c>
      <c r="O261">
        <v>10.0325892700704</v>
      </c>
      <c r="P261">
        <v>140.72715002741501</v>
      </c>
      <c r="Q261">
        <v>0.14500029731828901</v>
      </c>
    </row>
    <row r="262" spans="1:17" x14ac:dyDescent="0.3">
      <c r="A262" t="s">
        <v>621</v>
      </c>
      <c r="B262" t="s">
        <v>622</v>
      </c>
      <c r="C262" t="s">
        <v>3184</v>
      </c>
      <c r="D262" t="s">
        <v>136</v>
      </c>
      <c r="E262">
        <v>31382.740576389999</v>
      </c>
      <c r="F262">
        <v>1284.8499999999999</v>
      </c>
      <c r="G262">
        <v>31.500924914757999</v>
      </c>
      <c r="H262">
        <v>1.5533176679882399</v>
      </c>
      <c r="I262">
        <v>-11.351365144061001</v>
      </c>
      <c r="J262">
        <v>-0.44447411930284297</v>
      </c>
      <c r="K262">
        <v>1223.4052068988101</v>
      </c>
      <c r="L262">
        <v>1148.55081089495</v>
      </c>
      <c r="M262">
        <v>75.096445398660904</v>
      </c>
      <c r="N262">
        <v>0.80890326169097004</v>
      </c>
      <c r="O262">
        <v>13.0949138031676</v>
      </c>
      <c r="P262">
        <v>62.023959646910399</v>
      </c>
      <c r="Q262">
        <v>0.122427927244635</v>
      </c>
    </row>
    <row r="263" spans="1:17" x14ac:dyDescent="0.3">
      <c r="A263" t="s">
        <v>623</v>
      </c>
      <c r="B263" t="s">
        <v>624</v>
      </c>
      <c r="C263" t="s">
        <v>3175</v>
      </c>
      <c r="D263" t="s">
        <v>51</v>
      </c>
      <c r="E263">
        <v>31308.981363979899</v>
      </c>
      <c r="F263">
        <v>580.70000000000005</v>
      </c>
      <c r="G263">
        <v>32.4486124382356</v>
      </c>
      <c r="H263">
        <v>15.136484083064699</v>
      </c>
      <c r="I263">
        <v>30.754744303848199</v>
      </c>
      <c r="J263">
        <v>6.7275068115233401</v>
      </c>
      <c r="K263">
        <v>497.253623607414</v>
      </c>
      <c r="L263">
        <v>455.20376714030402</v>
      </c>
      <c r="M263">
        <v>88.232082564278798</v>
      </c>
      <c r="N263">
        <v>1.0953943342580099</v>
      </c>
      <c r="O263">
        <v>1.2571034957809399</v>
      </c>
      <c r="P263">
        <v>60.925592351392503</v>
      </c>
      <c r="Q263">
        <v>-1.6099180367863002E-2</v>
      </c>
    </row>
    <row r="264" spans="1:17" x14ac:dyDescent="0.3">
      <c r="A264" t="s">
        <v>625</v>
      </c>
      <c r="B264" t="s">
        <v>626</v>
      </c>
      <c r="C264" t="s">
        <v>3175</v>
      </c>
      <c r="D264" t="s">
        <v>254</v>
      </c>
      <c r="E264">
        <v>30581.359314519999</v>
      </c>
      <c r="F264">
        <v>1138.5999999999999</v>
      </c>
      <c r="G264">
        <v>-4.4085983919065299</v>
      </c>
      <c r="H264">
        <v>-1.28343981838587</v>
      </c>
      <c r="I264">
        <v>-7.5000383110629496</v>
      </c>
      <c r="J264">
        <v>-1.2579989168519701</v>
      </c>
      <c r="K264">
        <v>1084.29265574033</v>
      </c>
      <c r="L264">
        <v>1107.9017971993101</v>
      </c>
      <c r="M264">
        <v>70.099012106175095</v>
      </c>
      <c r="N264">
        <v>0.65548647981869801</v>
      </c>
      <c r="O264">
        <v>32.961531705603299</v>
      </c>
      <c r="P264">
        <v>25.396475770925001</v>
      </c>
      <c r="Q264">
        <v>0.16569844776266199</v>
      </c>
    </row>
    <row r="265" spans="1:17" x14ac:dyDescent="0.3">
      <c r="A265" t="s">
        <v>627</v>
      </c>
      <c r="B265" t="s">
        <v>628</v>
      </c>
      <c r="C265" t="s">
        <v>3189</v>
      </c>
      <c r="D265" t="s">
        <v>629</v>
      </c>
      <c r="E265">
        <v>30521.853819</v>
      </c>
      <c r="F265">
        <v>757</v>
      </c>
      <c r="G265">
        <v>-8.7947068904144494</v>
      </c>
      <c r="H265">
        <v>-0.22415793054567101</v>
      </c>
      <c r="I265">
        <v>7.4191283723358197</v>
      </c>
      <c r="J265">
        <v>-0.94667922535665805</v>
      </c>
      <c r="K265">
        <v>763.34636641544296</v>
      </c>
      <c r="L265">
        <v>736.55420105674295</v>
      </c>
      <c r="M265">
        <v>68.772244601129501</v>
      </c>
      <c r="N265">
        <v>0.94817036012712397</v>
      </c>
      <c r="O265">
        <v>21.664464993394901</v>
      </c>
      <c r="P265">
        <v>33.368569415080998</v>
      </c>
      <c r="Q265">
        <v>2.2510759871612E-2</v>
      </c>
    </row>
    <row r="266" spans="1:17" x14ac:dyDescent="0.3">
      <c r="A266" t="s">
        <v>630</v>
      </c>
      <c r="B266" t="s">
        <v>631</v>
      </c>
      <c r="C266" t="s">
        <v>3179</v>
      </c>
      <c r="D266" t="s">
        <v>270</v>
      </c>
      <c r="E266">
        <v>30077.84156148</v>
      </c>
      <c r="F266">
        <v>1322.55</v>
      </c>
      <c r="G266">
        <v>183.92527323357601</v>
      </c>
      <c r="H266">
        <v>17.583472131739502</v>
      </c>
      <c r="I266">
        <v>24.538929406235201</v>
      </c>
      <c r="J266">
        <v>3.5176884743799599</v>
      </c>
      <c r="K266">
        <v>1152.73246724564</v>
      </c>
      <c r="L266">
        <v>986.22642880358501</v>
      </c>
      <c r="M266">
        <v>80.536873276484201</v>
      </c>
      <c r="N266">
        <v>2.2404274839994001</v>
      </c>
      <c r="O266">
        <v>9.6329061283127295</v>
      </c>
      <c r="P266">
        <v>259.38858695652101</v>
      </c>
    </row>
    <row r="267" spans="1:17" x14ac:dyDescent="0.3">
      <c r="A267" t="s">
        <v>632</v>
      </c>
      <c r="B267" t="s">
        <v>633</v>
      </c>
      <c r="C267" t="s">
        <v>3175</v>
      </c>
      <c r="D267" t="s">
        <v>51</v>
      </c>
      <c r="E267">
        <v>29860.426035134999</v>
      </c>
      <c r="F267">
        <v>1812.45</v>
      </c>
      <c r="G267">
        <v>-20.414937717826799</v>
      </c>
      <c r="H267">
        <v>7.0277922009390403</v>
      </c>
      <c r="I267">
        <v>-7.17745271987196</v>
      </c>
      <c r="J267">
        <v>-1.0827683907640999</v>
      </c>
      <c r="K267">
        <v>1759.9111415713801</v>
      </c>
      <c r="L267">
        <v>1797.26138273223</v>
      </c>
      <c r="M267">
        <v>64.6115511156503</v>
      </c>
      <c r="N267">
        <v>0.38223268112824899</v>
      </c>
      <c r="O267">
        <v>22.5385527876631</v>
      </c>
      <c r="P267">
        <v>14.2996783754808</v>
      </c>
      <c r="Q267">
        <v>-0.10122864231141999</v>
      </c>
    </row>
    <row r="268" spans="1:17" x14ac:dyDescent="0.3">
      <c r="A268" t="s">
        <v>634</v>
      </c>
      <c r="B268" t="s">
        <v>635</v>
      </c>
      <c r="C268" t="s">
        <v>3173</v>
      </c>
      <c r="D268" t="s">
        <v>40</v>
      </c>
      <c r="E268">
        <v>29646.76</v>
      </c>
      <c r="F268">
        <v>5701.3</v>
      </c>
      <c r="G268">
        <v>150.58858575300599</v>
      </c>
      <c r="H268">
        <v>-14.8911124115892</v>
      </c>
      <c r="I268">
        <v>47.173527872816102</v>
      </c>
      <c r="J268">
        <v>-1.1177009332012799</v>
      </c>
      <c r="K268">
        <v>6247.30545644019</v>
      </c>
      <c r="L268">
        <v>4985.94861244807</v>
      </c>
      <c r="M268">
        <v>33.011307986221397</v>
      </c>
      <c r="N268">
        <v>0.34704643360513998</v>
      </c>
      <c r="O268">
        <v>48.738007121182797</v>
      </c>
      <c r="P268">
        <v>179.475490196078</v>
      </c>
      <c r="Q268">
        <v>0.15863789012898999</v>
      </c>
    </row>
    <row r="269" spans="1:17" x14ac:dyDescent="0.3">
      <c r="A269" t="s">
        <v>636</v>
      </c>
      <c r="B269" t="s">
        <v>637</v>
      </c>
      <c r="C269" t="s">
        <v>3169</v>
      </c>
      <c r="D269" t="s">
        <v>461</v>
      </c>
      <c r="E269">
        <v>29403.27</v>
      </c>
      <c r="F269">
        <v>837.7</v>
      </c>
      <c r="G269">
        <v>109.847952661984</v>
      </c>
      <c r="H269">
        <v>3.4832810762734598</v>
      </c>
      <c r="I269">
        <v>11.387951475757699</v>
      </c>
      <c r="J269">
        <v>-2.8638506734767102</v>
      </c>
      <c r="K269">
        <v>792.87529247714303</v>
      </c>
      <c r="L269">
        <v>692.34142573399197</v>
      </c>
      <c r="M269">
        <v>51.994437825917601</v>
      </c>
      <c r="N269">
        <v>1.76184805257411</v>
      </c>
      <c r="O269">
        <v>15.79324340456</v>
      </c>
      <c r="P269">
        <v>153.541162227602</v>
      </c>
      <c r="Q269">
        <v>0.12559888671377201</v>
      </c>
    </row>
    <row r="270" spans="1:17" x14ac:dyDescent="0.3">
      <c r="A270" t="s">
        <v>638</v>
      </c>
      <c r="B270" t="s">
        <v>639</v>
      </c>
      <c r="C270" t="s">
        <v>3174</v>
      </c>
      <c r="D270" t="s">
        <v>46</v>
      </c>
      <c r="E270">
        <v>29132.928</v>
      </c>
      <c r="F270">
        <v>1094.4000000000001</v>
      </c>
      <c r="G270">
        <v>58.271100369865401</v>
      </c>
      <c r="H270">
        <v>9.5064410947678599</v>
      </c>
      <c r="I270">
        <v>36.0837116457188</v>
      </c>
      <c r="J270">
        <v>-0.89645200511790701</v>
      </c>
      <c r="K270">
        <v>991.47617483639101</v>
      </c>
      <c r="L270">
        <v>868.65809767429403</v>
      </c>
      <c r="M270">
        <v>76.384373331209702</v>
      </c>
      <c r="N270">
        <v>0.91919503261879298</v>
      </c>
      <c r="O270">
        <v>1.51224415204678</v>
      </c>
      <c r="P270">
        <v>86.741745584847706</v>
      </c>
      <c r="Q270">
        <v>0.101980282974807</v>
      </c>
    </row>
    <row r="271" spans="1:17" x14ac:dyDescent="0.3">
      <c r="A271" t="s">
        <v>640</v>
      </c>
      <c r="B271" t="s">
        <v>641</v>
      </c>
      <c r="C271" t="s">
        <v>3171</v>
      </c>
      <c r="D271" t="s">
        <v>409</v>
      </c>
      <c r="E271">
        <v>29123.345468889998</v>
      </c>
      <c r="F271">
        <v>1550.95</v>
      </c>
      <c r="G271">
        <v>24.864068584458401</v>
      </c>
      <c r="H271">
        <v>-13.9830491422951</v>
      </c>
      <c r="I271">
        <v>34.993679631006898</v>
      </c>
      <c r="J271">
        <v>3.3206487434360699</v>
      </c>
      <c r="K271">
        <v>1691.6053192398299</v>
      </c>
      <c r="L271">
        <v>1495.1067750637999</v>
      </c>
      <c r="M271">
        <v>42.155019126444103</v>
      </c>
      <c r="N271">
        <v>0.68331523744103695</v>
      </c>
      <c r="O271">
        <v>38.943873110029301</v>
      </c>
      <c r="P271">
        <v>56.812092411910399</v>
      </c>
      <c r="Q271">
        <v>9.5444294077374994E-2</v>
      </c>
    </row>
    <row r="272" spans="1:17" x14ac:dyDescent="0.3">
      <c r="A272" t="s">
        <v>642</v>
      </c>
      <c r="B272" t="s">
        <v>643</v>
      </c>
      <c r="C272" t="s">
        <v>3185</v>
      </c>
      <c r="D272" t="s">
        <v>166</v>
      </c>
      <c r="E272">
        <v>28950.503431919999</v>
      </c>
      <c r="F272">
        <v>1129.8</v>
      </c>
      <c r="G272">
        <v>-4.56024224694736</v>
      </c>
      <c r="H272">
        <v>-2.6323370276168201</v>
      </c>
      <c r="I272">
        <v>1.37031353373622</v>
      </c>
      <c r="J272">
        <v>3.03385869605615</v>
      </c>
      <c r="K272">
        <v>1093.86893576426</v>
      </c>
      <c r="L272">
        <v>1074.6359854248999</v>
      </c>
      <c r="M272">
        <v>69.575504976506394</v>
      </c>
      <c r="N272">
        <v>0.319080680006263</v>
      </c>
      <c r="O272">
        <v>19.401664011329402</v>
      </c>
      <c r="P272">
        <v>21.093247588424401</v>
      </c>
      <c r="Q272">
        <v>5.725779071083E-3</v>
      </c>
    </row>
    <row r="273" spans="1:17" x14ac:dyDescent="0.3">
      <c r="A273" t="s">
        <v>644</v>
      </c>
      <c r="B273" t="s">
        <v>645</v>
      </c>
      <c r="C273" t="s">
        <v>3171</v>
      </c>
      <c r="D273" t="s">
        <v>488</v>
      </c>
      <c r="E273">
        <v>28549.606911170002</v>
      </c>
      <c r="F273">
        <v>878.3</v>
      </c>
      <c r="G273">
        <v>4.9186624361642401</v>
      </c>
      <c r="H273">
        <v>0.29632185834348701</v>
      </c>
      <c r="I273">
        <v>13.009217189836299</v>
      </c>
      <c r="J273">
        <v>-1.7004363954169499</v>
      </c>
      <c r="K273">
        <v>852.62750968758098</v>
      </c>
      <c r="L273">
        <v>792.91135183126005</v>
      </c>
      <c r="M273">
        <v>68.523142356069897</v>
      </c>
      <c r="N273">
        <v>0.415258318847674</v>
      </c>
      <c r="O273">
        <v>5.0267562336331499</v>
      </c>
      <c r="P273">
        <v>30.6896808273194</v>
      </c>
      <c r="Q273">
        <v>-2.5370759062350999E-2</v>
      </c>
    </row>
    <row r="274" spans="1:17" x14ac:dyDescent="0.3">
      <c r="A274" t="s">
        <v>646</v>
      </c>
      <c r="B274" t="s">
        <v>647</v>
      </c>
      <c r="C274" t="s">
        <v>3171</v>
      </c>
      <c r="D274" t="s">
        <v>37</v>
      </c>
      <c r="E274">
        <v>28491.156851690001</v>
      </c>
      <c r="F274">
        <v>467.45</v>
      </c>
      <c r="G274">
        <v>-35.809621420876702</v>
      </c>
      <c r="H274">
        <v>-9.5965616158297795</v>
      </c>
      <c r="I274">
        <v>-14.061589787763401</v>
      </c>
      <c r="J274">
        <v>-3.4866630089464601</v>
      </c>
      <c r="K274">
        <v>516.00365567036204</v>
      </c>
      <c r="L274">
        <v>555.15797760351495</v>
      </c>
      <c r="M274">
        <v>60.8957128188257</v>
      </c>
      <c r="N274">
        <v>0.99356962524746095</v>
      </c>
      <c r="O274">
        <v>38.410525189859797</v>
      </c>
      <c r="P274">
        <v>3.2582284073337799</v>
      </c>
      <c r="Q274">
        <v>-0.10820823805198</v>
      </c>
    </row>
    <row r="275" spans="1:17" x14ac:dyDescent="0.3">
      <c r="A275" t="s">
        <v>648</v>
      </c>
      <c r="B275" t="s">
        <v>649</v>
      </c>
      <c r="C275" t="s">
        <v>3175</v>
      </c>
      <c r="D275" t="s">
        <v>650</v>
      </c>
      <c r="E275">
        <v>28392.47860015</v>
      </c>
      <c r="F275">
        <v>2802.1</v>
      </c>
      <c r="G275">
        <v>52.878244288864202</v>
      </c>
      <c r="H275">
        <v>-12.5165253057166</v>
      </c>
      <c r="I275">
        <v>51.085442566253803</v>
      </c>
      <c r="J275">
        <v>-8.3953608270183899</v>
      </c>
      <c r="K275">
        <v>2601.67272134112</v>
      </c>
      <c r="L275">
        <v>2133.32214869469</v>
      </c>
      <c r="M275">
        <v>55.811387809941003</v>
      </c>
      <c r="N275">
        <v>1.6180747117558101</v>
      </c>
      <c r="O275">
        <v>19.8315549052496</v>
      </c>
      <c r="P275">
        <v>105.885378398236</v>
      </c>
      <c r="Q275">
        <v>0.109935865475784</v>
      </c>
    </row>
    <row r="276" spans="1:17" x14ac:dyDescent="0.3">
      <c r="A276" t="s">
        <v>651</v>
      </c>
      <c r="B276" t="s">
        <v>652</v>
      </c>
      <c r="C276" t="s">
        <v>3171</v>
      </c>
      <c r="D276" t="s">
        <v>24</v>
      </c>
      <c r="E276">
        <v>28235.494413274999</v>
      </c>
      <c r="F276">
        <v>175.27</v>
      </c>
      <c r="G276">
        <v>-45.863579082475297</v>
      </c>
      <c r="H276">
        <v>-7.3314144599018496</v>
      </c>
      <c r="I276">
        <v>-15.2701810699619</v>
      </c>
      <c r="J276">
        <v>-1.5285968284606399</v>
      </c>
      <c r="K276">
        <v>180.99541878567501</v>
      </c>
      <c r="L276">
        <v>195.88975551561401</v>
      </c>
      <c r="M276">
        <v>60.628321903922</v>
      </c>
      <c r="N276">
        <v>0.455788854967488</v>
      </c>
      <c r="O276">
        <v>50.111256917898103</v>
      </c>
      <c r="P276">
        <v>7.6597051597051502</v>
      </c>
      <c r="Q276">
        <v>-8.6213166307611E-2</v>
      </c>
    </row>
    <row r="277" spans="1:17" hidden="1" x14ac:dyDescent="0.3">
      <c r="A277" t="s">
        <v>653</v>
      </c>
      <c r="B277" t="s">
        <v>654</v>
      </c>
      <c r="C277" t="s">
        <v>3186</v>
      </c>
      <c r="D277" t="s">
        <v>144</v>
      </c>
      <c r="E277">
        <v>28183.2466685</v>
      </c>
      <c r="F277">
        <v>1659.35</v>
      </c>
      <c r="G277">
        <v>116.245236610429</v>
      </c>
      <c r="H277">
        <v>-5.9946916790921803</v>
      </c>
      <c r="I277">
        <v>74.434708430733707</v>
      </c>
      <c r="J277">
        <v>2.0076702877982502</v>
      </c>
      <c r="K277">
        <v>1622.94889771012</v>
      </c>
      <c r="L277">
        <v>1293.57744271656</v>
      </c>
      <c r="M277">
        <v>66.983494846659696</v>
      </c>
      <c r="N277">
        <v>0.45704543116991603</v>
      </c>
      <c r="O277">
        <v>14.502666706843</v>
      </c>
      <c r="P277">
        <v>188.00659550464201</v>
      </c>
    </row>
    <row r="278" spans="1:17" x14ac:dyDescent="0.3">
      <c r="A278" t="s">
        <v>655</v>
      </c>
      <c r="B278" t="s">
        <v>656</v>
      </c>
      <c r="C278" t="s">
        <v>3176</v>
      </c>
      <c r="D278" t="s">
        <v>520</v>
      </c>
      <c r="E278">
        <v>28153.615310976002</v>
      </c>
      <c r="F278">
        <v>63.68</v>
      </c>
      <c r="G278">
        <v>-17.4603074315492</v>
      </c>
      <c r="H278">
        <v>-1.54271417979406</v>
      </c>
      <c r="I278">
        <v>-10.9976320826744</v>
      </c>
      <c r="J278">
        <v>1.31595968304336</v>
      </c>
      <c r="K278">
        <v>64.718696211872299</v>
      </c>
      <c r="L278">
        <v>66.875359369477295</v>
      </c>
      <c r="M278">
        <v>58.777185140930001</v>
      </c>
      <c r="N278">
        <v>0.92589106110773001</v>
      </c>
      <c r="O278">
        <v>25.628140703517499</v>
      </c>
      <c r="P278">
        <v>7.7495769881556598</v>
      </c>
      <c r="Q278">
        <v>1.9691662296217001E-2</v>
      </c>
    </row>
    <row r="279" spans="1:17" x14ac:dyDescent="0.3">
      <c r="A279" t="s">
        <v>657</v>
      </c>
      <c r="B279" t="s">
        <v>658</v>
      </c>
      <c r="C279" t="s">
        <v>3173</v>
      </c>
      <c r="D279" t="s">
        <v>199</v>
      </c>
      <c r="E279">
        <v>27931.634999999998</v>
      </c>
      <c r="F279">
        <v>639.9</v>
      </c>
      <c r="G279">
        <v>5.01067138702708</v>
      </c>
      <c r="H279">
        <v>-11.8827359354888</v>
      </c>
      <c r="I279">
        <v>-4.2145093533094897</v>
      </c>
      <c r="J279">
        <v>-9.5934401892412993</v>
      </c>
      <c r="K279">
        <v>691.66450887268195</v>
      </c>
      <c r="L279">
        <v>659.69928566835904</v>
      </c>
      <c r="M279">
        <v>43.0404660088683</v>
      </c>
      <c r="N279">
        <v>1.27433645434305</v>
      </c>
      <c r="O279">
        <v>34.395999374902303</v>
      </c>
      <c r="P279">
        <v>53.416446895228901</v>
      </c>
      <c r="Q279">
        <v>-1.4579881851699999E-3</v>
      </c>
    </row>
    <row r="280" spans="1:17" x14ac:dyDescent="0.3">
      <c r="A280" t="s">
        <v>659</v>
      </c>
      <c r="B280" t="s">
        <v>660</v>
      </c>
      <c r="C280" t="s">
        <v>3175</v>
      </c>
      <c r="D280" t="s">
        <v>51</v>
      </c>
      <c r="E280">
        <v>27916.245848039998</v>
      </c>
      <c r="F280">
        <v>1796.3</v>
      </c>
      <c r="G280">
        <v>1.4116276751827199</v>
      </c>
      <c r="H280">
        <v>-9.8645435837344806</v>
      </c>
      <c r="I280">
        <v>-4.3323788310836102</v>
      </c>
      <c r="J280">
        <v>-0.78623585181356903</v>
      </c>
      <c r="K280">
        <v>1811.75876869335</v>
      </c>
      <c r="L280">
        <v>1764.49139447005</v>
      </c>
      <c r="M280">
        <v>62.351034897917302</v>
      </c>
      <c r="N280">
        <v>0.70337350488571304</v>
      </c>
      <c r="O280">
        <v>13.0100762678839</v>
      </c>
      <c r="P280">
        <v>27.167179922834499</v>
      </c>
      <c r="Q280">
        <v>9.3133761897301007E-2</v>
      </c>
    </row>
    <row r="281" spans="1:17" x14ac:dyDescent="0.3">
      <c r="A281" t="s">
        <v>661</v>
      </c>
      <c r="B281" t="s">
        <v>662</v>
      </c>
      <c r="C281" t="s">
        <v>3171</v>
      </c>
      <c r="D281" t="s">
        <v>488</v>
      </c>
      <c r="E281">
        <v>27769.804841814999</v>
      </c>
      <c r="F281">
        <v>3077.05</v>
      </c>
      <c r="G281">
        <v>-17.152142227279299</v>
      </c>
      <c r="H281">
        <v>-4.1487098163483296</v>
      </c>
      <c r="I281">
        <v>14.2404136958313</v>
      </c>
      <c r="J281">
        <v>3.9243495447833299</v>
      </c>
      <c r="K281">
        <v>2786.3933196082498</v>
      </c>
      <c r="L281">
        <v>2625.8472280348901</v>
      </c>
      <c r="M281">
        <v>76.542929857545801</v>
      </c>
      <c r="N281">
        <v>0.62833545597961704</v>
      </c>
      <c r="O281">
        <v>26.6147771404429</v>
      </c>
      <c r="P281">
        <v>51.953086419752999</v>
      </c>
      <c r="Q281">
        <v>0.10168738941415</v>
      </c>
    </row>
    <row r="282" spans="1:17" x14ac:dyDescent="0.3">
      <c r="A282" t="s">
        <v>663</v>
      </c>
      <c r="B282" t="s">
        <v>664</v>
      </c>
      <c r="C282" t="s">
        <v>3171</v>
      </c>
      <c r="D282" t="s">
        <v>409</v>
      </c>
      <c r="E282">
        <v>27765.060225099998</v>
      </c>
      <c r="F282">
        <v>1236.5</v>
      </c>
      <c r="G282">
        <v>10.852182101010101</v>
      </c>
      <c r="H282">
        <v>12.0643854313766</v>
      </c>
      <c r="I282">
        <v>46.161644098365798</v>
      </c>
      <c r="J282">
        <v>7.4541323492457199</v>
      </c>
      <c r="K282">
        <v>1083.8391943158999</v>
      </c>
      <c r="L282">
        <v>1000.20177099715</v>
      </c>
      <c r="M282">
        <v>83.338680510506805</v>
      </c>
      <c r="N282">
        <v>1.43452996403754</v>
      </c>
      <c r="O282">
        <v>0.355843105539843</v>
      </c>
      <c r="P282">
        <v>67.865870214498997</v>
      </c>
      <c r="Q282">
        <v>-4.3918304200260001E-2</v>
      </c>
    </row>
    <row r="283" spans="1:17" x14ac:dyDescent="0.3">
      <c r="A283" t="s">
        <v>665</v>
      </c>
      <c r="B283" t="s">
        <v>666</v>
      </c>
      <c r="C283" t="s">
        <v>3185</v>
      </c>
      <c r="D283" t="s">
        <v>377</v>
      </c>
      <c r="E283">
        <v>27661.408205079999</v>
      </c>
      <c r="F283">
        <v>6154.9</v>
      </c>
      <c r="G283">
        <v>-4.8734736861713204</v>
      </c>
      <c r="H283">
        <v>-12.966496567037201</v>
      </c>
      <c r="I283">
        <v>14.0282711281509</v>
      </c>
      <c r="J283">
        <v>0.16724951347907399</v>
      </c>
      <c r="K283">
        <v>6226.25445550519</v>
      </c>
      <c r="L283">
        <v>6064.8114158271201</v>
      </c>
      <c r="M283">
        <v>63.546339844557302</v>
      </c>
      <c r="N283">
        <v>0.93096297635784897</v>
      </c>
      <c r="O283">
        <v>16.9287884449788</v>
      </c>
      <c r="P283">
        <v>25.579449930629199</v>
      </c>
      <c r="Q283">
        <v>3.935159028337E-3</v>
      </c>
    </row>
    <row r="284" spans="1:17" x14ac:dyDescent="0.3">
      <c r="A284" t="s">
        <v>667</v>
      </c>
      <c r="B284" t="s">
        <v>668</v>
      </c>
      <c r="C284" t="s">
        <v>3172</v>
      </c>
      <c r="D284" t="s">
        <v>669</v>
      </c>
      <c r="E284">
        <v>27620.695032809999</v>
      </c>
      <c r="F284">
        <v>287.45</v>
      </c>
      <c r="G284">
        <v>-16.008906635899699</v>
      </c>
      <c r="H284">
        <v>26.051235225768899</v>
      </c>
      <c r="I284">
        <v>-11.022136415576201</v>
      </c>
      <c r="J284">
        <v>1.2902712167014401</v>
      </c>
      <c r="K284">
        <v>269.92803680697699</v>
      </c>
      <c r="L284">
        <v>272.11027310526998</v>
      </c>
      <c r="M284">
        <v>57.089631976531201</v>
      </c>
      <c r="N284">
        <v>0.88713257688477498</v>
      </c>
      <c r="O284">
        <v>33.692816141937698</v>
      </c>
      <c r="P284">
        <v>36.880952380952301</v>
      </c>
      <c r="Q284">
        <v>8.1948616463917004E-2</v>
      </c>
    </row>
    <row r="285" spans="1:17" x14ac:dyDescent="0.3">
      <c r="A285" t="s">
        <v>670</v>
      </c>
      <c r="B285" t="s">
        <v>671</v>
      </c>
      <c r="C285" t="s">
        <v>3181</v>
      </c>
      <c r="D285" t="s">
        <v>672</v>
      </c>
      <c r="E285">
        <v>27531.173849399998</v>
      </c>
      <c r="F285">
        <v>284.7</v>
      </c>
      <c r="G285">
        <v>39.184630991950399</v>
      </c>
      <c r="H285">
        <v>-6.7833227280579997</v>
      </c>
      <c r="I285">
        <v>-28.287086316929699</v>
      </c>
      <c r="J285">
        <v>-2.1756416322916601</v>
      </c>
      <c r="K285">
        <v>293.51751667059602</v>
      </c>
      <c r="L285">
        <v>294.24500699259102</v>
      </c>
      <c r="M285">
        <v>65.326305874505294</v>
      </c>
      <c r="N285">
        <v>0.68752644823721798</v>
      </c>
      <c r="O285">
        <v>46.048472075869299</v>
      </c>
      <c r="P285">
        <v>64.376443418013807</v>
      </c>
      <c r="Q285">
        <v>8.3040222118049997E-2</v>
      </c>
    </row>
    <row r="286" spans="1:17" x14ac:dyDescent="0.3">
      <c r="A286" t="s">
        <v>673</v>
      </c>
      <c r="B286" t="s">
        <v>674</v>
      </c>
      <c r="C286" t="s">
        <v>3169</v>
      </c>
      <c r="D286" t="s">
        <v>18</v>
      </c>
      <c r="E286">
        <v>27330.025328537999</v>
      </c>
      <c r="F286">
        <v>155.94</v>
      </c>
      <c r="G286">
        <v>3.8833320483623401</v>
      </c>
      <c r="H286">
        <v>1.71356531880109</v>
      </c>
      <c r="I286">
        <v>-31.780179350548501</v>
      </c>
      <c r="J286">
        <v>-0.73073859094875404</v>
      </c>
      <c r="K286">
        <v>164.13692010108801</v>
      </c>
      <c r="L286">
        <v>179.684608046954</v>
      </c>
      <c r="M286">
        <v>55.550385741902801</v>
      </c>
      <c r="N286">
        <v>1.4145830878088901</v>
      </c>
      <c r="O286">
        <v>85.488008208285194</v>
      </c>
      <c r="P286">
        <v>31.262626262626199</v>
      </c>
      <c r="Q286">
        <v>0.11103814410667399</v>
      </c>
    </row>
    <row r="287" spans="1:17" x14ac:dyDescent="0.3">
      <c r="A287" t="s">
        <v>675</v>
      </c>
      <c r="B287" t="s">
        <v>676</v>
      </c>
      <c r="C287" t="s">
        <v>3185</v>
      </c>
      <c r="D287" t="s">
        <v>285</v>
      </c>
      <c r="E287">
        <v>27146.040852360002</v>
      </c>
      <c r="F287">
        <v>542.95000000000005</v>
      </c>
      <c r="G287">
        <v>12.178671201337799</v>
      </c>
      <c r="H287">
        <v>-5.20690142173809</v>
      </c>
      <c r="I287">
        <v>11.835478820601701</v>
      </c>
      <c r="J287">
        <v>-4.0262279978017101</v>
      </c>
      <c r="K287">
        <v>539.12166464706297</v>
      </c>
      <c r="L287">
        <v>495.22057921743902</v>
      </c>
      <c r="M287">
        <v>53.9562808503469</v>
      </c>
      <c r="N287">
        <v>0.54964078439004604</v>
      </c>
      <c r="O287">
        <v>15.719679528501601</v>
      </c>
      <c r="P287">
        <v>61.544183278786001</v>
      </c>
      <c r="Q287">
        <v>2.9328249096936002E-2</v>
      </c>
    </row>
    <row r="288" spans="1:17" x14ac:dyDescent="0.3">
      <c r="A288" t="s">
        <v>677</v>
      </c>
      <c r="B288" t="s">
        <v>678</v>
      </c>
      <c r="C288" t="s">
        <v>3171</v>
      </c>
      <c r="D288" t="s">
        <v>54</v>
      </c>
      <c r="E288">
        <v>26937.736069825001</v>
      </c>
      <c r="F288">
        <v>348.55</v>
      </c>
      <c r="G288">
        <v>-37.552655336648101</v>
      </c>
      <c r="H288">
        <v>-7.9877684383223198</v>
      </c>
      <c r="I288">
        <v>-27.836808832554599</v>
      </c>
      <c r="J288">
        <v>-5.71161608178961</v>
      </c>
      <c r="K288">
        <v>368.63925603324299</v>
      </c>
      <c r="L288">
        <v>396.99135280138802</v>
      </c>
      <c r="M288">
        <v>40.099440967701703</v>
      </c>
      <c r="N288">
        <v>0.70673851442120295</v>
      </c>
      <c r="O288">
        <v>49.103428489456299</v>
      </c>
      <c r="P288">
        <v>29.0686909831512</v>
      </c>
      <c r="Q288">
        <v>5.0803136470967999E-2</v>
      </c>
    </row>
    <row r="289" spans="1:17" x14ac:dyDescent="0.3">
      <c r="A289" t="s">
        <v>679</v>
      </c>
      <c r="B289" t="s">
        <v>680</v>
      </c>
      <c r="C289" t="s">
        <v>3179</v>
      </c>
      <c r="D289" t="s">
        <v>169</v>
      </c>
      <c r="E289">
        <v>26931.086240000001</v>
      </c>
      <c r="F289">
        <v>206.56</v>
      </c>
      <c r="G289">
        <v>128.310577219084</v>
      </c>
      <c r="H289">
        <v>-9.4618307793201808</v>
      </c>
      <c r="I289">
        <v>29.569210767483298</v>
      </c>
      <c r="J289">
        <v>7.6536001885512901</v>
      </c>
      <c r="K289">
        <v>205.91964172727299</v>
      </c>
      <c r="L289">
        <v>175.49089950702401</v>
      </c>
      <c r="M289">
        <v>66.438569925153303</v>
      </c>
      <c r="N289">
        <v>1.23733759872331</v>
      </c>
      <c r="O289">
        <v>26.791247095274901</v>
      </c>
      <c r="P289">
        <v>182.862033550154</v>
      </c>
      <c r="Q289">
        <v>0.174477825027189</v>
      </c>
    </row>
    <row r="290" spans="1:17" x14ac:dyDescent="0.3">
      <c r="A290" t="s">
        <v>681</v>
      </c>
      <c r="B290" t="s">
        <v>682</v>
      </c>
      <c r="C290" t="s">
        <v>3179</v>
      </c>
      <c r="D290" t="s">
        <v>270</v>
      </c>
      <c r="E290">
        <v>26916.2251175399</v>
      </c>
      <c r="F290">
        <v>1414.05</v>
      </c>
      <c r="G290">
        <v>-1.84664506619226</v>
      </c>
      <c r="H290">
        <v>1.7165851510630299</v>
      </c>
      <c r="I290">
        <v>-20.680566658471498</v>
      </c>
      <c r="J290">
        <v>3.2566159289436798E-2</v>
      </c>
      <c r="K290">
        <v>1448.4786462555401</v>
      </c>
      <c r="L290">
        <v>1436.8996339105699</v>
      </c>
      <c r="M290">
        <v>45.399506885670498</v>
      </c>
      <c r="N290">
        <v>0.93236563247392601</v>
      </c>
      <c r="O290">
        <v>30.204023902973699</v>
      </c>
      <c r="P290">
        <v>37.875390015600601</v>
      </c>
      <c r="Q290">
        <v>4.0335995510748998E-2</v>
      </c>
    </row>
    <row r="291" spans="1:17" x14ac:dyDescent="0.3">
      <c r="A291" t="s">
        <v>683</v>
      </c>
      <c r="B291" t="s">
        <v>684</v>
      </c>
      <c r="C291" t="s">
        <v>3174</v>
      </c>
      <c r="D291" t="s">
        <v>46</v>
      </c>
      <c r="E291">
        <v>26808.3</v>
      </c>
      <c r="F291">
        <v>99.29</v>
      </c>
      <c r="G291">
        <v>68.815349217837706</v>
      </c>
      <c r="H291">
        <v>-3.6398501268516301</v>
      </c>
      <c r="I291">
        <v>-6.2675918456036896</v>
      </c>
      <c r="J291">
        <v>2.3249490151632801</v>
      </c>
      <c r="K291">
        <v>101.34414005721</v>
      </c>
      <c r="L291">
        <v>97.354940992356106</v>
      </c>
      <c r="M291">
        <v>66.284089802437094</v>
      </c>
      <c r="N291">
        <v>0.69101387391527103</v>
      </c>
      <c r="O291">
        <v>40.833249404102403</v>
      </c>
      <c r="P291">
        <v>105.427586206896</v>
      </c>
      <c r="Q291">
        <v>0.117079935910004</v>
      </c>
    </row>
    <row r="292" spans="1:17" x14ac:dyDescent="0.3">
      <c r="A292" t="s">
        <v>685</v>
      </c>
      <c r="B292" t="s">
        <v>686</v>
      </c>
      <c r="C292" t="s">
        <v>3185</v>
      </c>
      <c r="D292" t="s">
        <v>285</v>
      </c>
      <c r="E292">
        <v>26662.372658239899</v>
      </c>
      <c r="F292">
        <v>540.1</v>
      </c>
      <c r="G292">
        <v>78.116041494624795</v>
      </c>
      <c r="H292">
        <v>-7.69079179649877</v>
      </c>
      <c r="I292">
        <v>53.281132514354397</v>
      </c>
      <c r="J292">
        <v>7.3797089356710002</v>
      </c>
      <c r="K292">
        <v>547.91974039182696</v>
      </c>
      <c r="L292">
        <v>461.435042675565</v>
      </c>
      <c r="M292">
        <v>62.150463502350902</v>
      </c>
      <c r="N292">
        <v>0.468050124230173</v>
      </c>
      <c r="O292">
        <v>27.513423440103601</v>
      </c>
      <c r="P292">
        <v>102.892561983471</v>
      </c>
      <c r="Q292">
        <v>0.23920682242445099</v>
      </c>
    </row>
    <row r="293" spans="1:17" x14ac:dyDescent="0.3">
      <c r="A293" t="s">
        <v>687</v>
      </c>
      <c r="B293" t="s">
        <v>688</v>
      </c>
      <c r="C293" t="s">
        <v>3180</v>
      </c>
      <c r="D293" t="s">
        <v>259</v>
      </c>
      <c r="E293">
        <v>26337.397759539999</v>
      </c>
      <c r="F293">
        <v>409.15</v>
      </c>
      <c r="G293">
        <v>18.119625891374898</v>
      </c>
      <c r="H293">
        <v>6.1464084186491297</v>
      </c>
      <c r="I293">
        <v>-1.7170849201609</v>
      </c>
      <c r="J293">
        <v>1.47316301183538</v>
      </c>
      <c r="K293">
        <v>408.37815829785899</v>
      </c>
      <c r="L293">
        <v>390.16967188989702</v>
      </c>
      <c r="M293">
        <v>58.218890452763702</v>
      </c>
      <c r="N293">
        <v>0.73161978933026295</v>
      </c>
      <c r="O293">
        <v>18.2940241965049</v>
      </c>
      <c r="P293">
        <v>56.612440191387499</v>
      </c>
      <c r="Q293">
        <v>-4.2988658222165001E-2</v>
      </c>
    </row>
    <row r="294" spans="1:17" hidden="1" x14ac:dyDescent="0.3">
      <c r="A294" t="s">
        <v>689</v>
      </c>
      <c r="B294" t="s">
        <v>690</v>
      </c>
      <c r="C294" t="s">
        <v>3186</v>
      </c>
      <c r="D294" t="s">
        <v>217</v>
      </c>
      <c r="E294">
        <v>26158.186008739998</v>
      </c>
      <c r="F294">
        <v>11895.7</v>
      </c>
      <c r="G294">
        <v>74.351683003243494</v>
      </c>
      <c r="H294">
        <v>-5.4554801832586897</v>
      </c>
      <c r="I294">
        <v>-2.5915449370389601</v>
      </c>
      <c r="J294">
        <v>0.154422699373824</v>
      </c>
      <c r="K294">
        <v>12544.471012796599</v>
      </c>
      <c r="L294">
        <v>11457.1371094073</v>
      </c>
      <c r="M294">
        <v>41.935457829966701</v>
      </c>
      <c r="N294">
        <v>0.603212801106916</v>
      </c>
      <c r="O294">
        <v>27.2514437990198</v>
      </c>
      <c r="P294">
        <v>97.483253509085003</v>
      </c>
      <c r="Q294">
        <v>0.17468847089769499</v>
      </c>
    </row>
    <row r="295" spans="1:17" hidden="1" x14ac:dyDescent="0.3">
      <c r="A295" t="s">
        <v>691</v>
      </c>
      <c r="B295" t="s">
        <v>692</v>
      </c>
      <c r="C295" t="s">
        <v>3175</v>
      </c>
      <c r="D295" t="s">
        <v>51</v>
      </c>
      <c r="E295">
        <v>26110.338631244998</v>
      </c>
      <c r="F295">
        <v>1378.35</v>
      </c>
      <c r="G295">
        <v>-19.256735995950699</v>
      </c>
      <c r="H295">
        <v>-4.8064288870226601</v>
      </c>
      <c r="I295">
        <v>-3.71654396944861</v>
      </c>
      <c r="J295">
        <v>1.60973086663821</v>
      </c>
      <c r="K295">
        <v>1391.00194722984</v>
      </c>
      <c r="M295">
        <v>54.494153706003097</v>
      </c>
      <c r="N295">
        <v>0.87055767495927805</v>
      </c>
      <c r="O295">
        <v>14.629811005912799</v>
      </c>
      <c r="P295">
        <v>12.5183673469387</v>
      </c>
    </row>
    <row r="296" spans="1:17" x14ac:dyDescent="0.3">
      <c r="A296" t="s">
        <v>693</v>
      </c>
      <c r="B296" t="s">
        <v>694</v>
      </c>
      <c r="C296" t="s">
        <v>3179</v>
      </c>
      <c r="D296" t="s">
        <v>270</v>
      </c>
      <c r="E296">
        <v>26071.189298069999</v>
      </c>
      <c r="F296">
        <v>3402.95</v>
      </c>
      <c r="G296">
        <v>-10.300454716619701</v>
      </c>
      <c r="H296">
        <v>-1.2318602981076601</v>
      </c>
      <c r="I296">
        <v>-21.753185503815601</v>
      </c>
      <c r="J296">
        <v>0.19269650889762199</v>
      </c>
      <c r="K296">
        <v>3496.1959596747101</v>
      </c>
      <c r="L296">
        <v>3571.0597755900199</v>
      </c>
      <c r="M296">
        <v>69.297764269864402</v>
      </c>
      <c r="N296">
        <v>0.85161327326385905</v>
      </c>
      <c r="O296">
        <v>41.5800996194478</v>
      </c>
      <c r="P296">
        <v>34.796989502871803</v>
      </c>
      <c r="Q296">
        <v>5.6961077737347002E-2</v>
      </c>
    </row>
    <row r="297" spans="1:17" x14ac:dyDescent="0.3">
      <c r="A297" t="s">
        <v>695</v>
      </c>
      <c r="B297" t="s">
        <v>696</v>
      </c>
      <c r="C297" t="s">
        <v>3175</v>
      </c>
      <c r="D297" t="s">
        <v>254</v>
      </c>
      <c r="E297">
        <v>25820.08202355</v>
      </c>
      <c r="F297">
        <v>1271.3</v>
      </c>
      <c r="G297">
        <v>-16.194715405907601</v>
      </c>
      <c r="H297">
        <v>1.28259922749783</v>
      </c>
      <c r="I297">
        <v>2.37577649737212</v>
      </c>
      <c r="J297">
        <v>-1.95397550067354</v>
      </c>
      <c r="K297">
        <v>1256.96580505939</v>
      </c>
      <c r="L297">
        <v>1230.87918034374</v>
      </c>
      <c r="M297">
        <v>55.549341158799699</v>
      </c>
      <c r="N297">
        <v>0.87091319571612902</v>
      </c>
      <c r="O297">
        <v>13.655313458664301</v>
      </c>
      <c r="P297">
        <v>17.712962962962902</v>
      </c>
      <c r="Q297">
        <v>9.4910872152952006E-2</v>
      </c>
    </row>
    <row r="298" spans="1:17" x14ac:dyDescent="0.3">
      <c r="A298" t="s">
        <v>697</v>
      </c>
      <c r="B298" t="s">
        <v>698</v>
      </c>
      <c r="C298" t="s">
        <v>3175</v>
      </c>
      <c r="D298" t="s">
        <v>51</v>
      </c>
      <c r="E298">
        <v>25606.442564550001</v>
      </c>
      <c r="F298">
        <v>1429.65</v>
      </c>
      <c r="G298">
        <v>59.807798745237498</v>
      </c>
      <c r="H298">
        <v>-1.0544056119818199</v>
      </c>
      <c r="I298">
        <v>37.7857881769974</v>
      </c>
      <c r="J298">
        <v>1.94693207357745</v>
      </c>
      <c r="K298">
        <v>1391.83874367763</v>
      </c>
      <c r="L298">
        <v>1242.1037952392701</v>
      </c>
      <c r="M298">
        <v>69.460569043112798</v>
      </c>
      <c r="N298">
        <v>0.98287607854384795</v>
      </c>
      <c r="O298">
        <v>14.643444199629201</v>
      </c>
      <c r="P298">
        <v>89.999335504020195</v>
      </c>
      <c r="Q298">
        <v>4.6064098941917E-2</v>
      </c>
    </row>
    <row r="299" spans="1:17" x14ac:dyDescent="0.3">
      <c r="A299" t="s">
        <v>699</v>
      </c>
      <c r="B299" t="s">
        <v>700</v>
      </c>
      <c r="C299" t="s">
        <v>3182</v>
      </c>
      <c r="D299" t="s">
        <v>701</v>
      </c>
      <c r="E299">
        <v>25410.088814499999</v>
      </c>
      <c r="F299">
        <v>368.6</v>
      </c>
      <c r="G299">
        <v>87.168225640661404</v>
      </c>
      <c r="H299">
        <v>8.2701154834422397</v>
      </c>
      <c r="I299">
        <v>87.250766666258897</v>
      </c>
      <c r="J299">
        <v>0.65222333888445405</v>
      </c>
      <c r="K299">
        <v>339.87883333275698</v>
      </c>
      <c r="L299">
        <v>273.709801627959</v>
      </c>
      <c r="M299">
        <v>68.574521680208093</v>
      </c>
      <c r="N299">
        <v>0.44636105578794899</v>
      </c>
      <c r="O299">
        <v>6.0363537710254898</v>
      </c>
      <c r="P299">
        <v>114.302325581395</v>
      </c>
      <c r="Q299">
        <v>8.6747309647075999E-2</v>
      </c>
    </row>
    <row r="300" spans="1:17" x14ac:dyDescent="0.3">
      <c r="A300" t="s">
        <v>702</v>
      </c>
      <c r="B300" t="s">
        <v>703</v>
      </c>
      <c r="C300" t="s">
        <v>3182</v>
      </c>
      <c r="D300" t="s">
        <v>458</v>
      </c>
      <c r="E300">
        <v>25314.131259005</v>
      </c>
      <c r="F300">
        <v>341.15</v>
      </c>
      <c r="G300">
        <v>-35.307191688661497</v>
      </c>
      <c r="H300">
        <v>-7.1626256163627797</v>
      </c>
      <c r="I300">
        <v>-17.6436165063602</v>
      </c>
      <c r="J300">
        <v>-3.3006279093983699</v>
      </c>
      <c r="K300">
        <v>367.14714432846301</v>
      </c>
      <c r="L300">
        <v>398.98562128944701</v>
      </c>
      <c r="M300">
        <v>48.3318213593354</v>
      </c>
      <c r="N300">
        <v>1.8452452301007201</v>
      </c>
      <c r="O300">
        <v>43.045581122673298</v>
      </c>
      <c r="P300">
        <v>4.8079877112135101</v>
      </c>
      <c r="Q300">
        <v>-8.9390172982468999E-2</v>
      </c>
    </row>
    <row r="301" spans="1:17" x14ac:dyDescent="0.3">
      <c r="A301" t="s">
        <v>704</v>
      </c>
      <c r="B301" t="s">
        <v>705</v>
      </c>
      <c r="C301" t="s">
        <v>3169</v>
      </c>
      <c r="D301" t="s">
        <v>192</v>
      </c>
      <c r="E301">
        <v>25287.528900000001</v>
      </c>
      <c r="F301">
        <v>361.25</v>
      </c>
      <c r="G301">
        <v>-30.627010725233699</v>
      </c>
      <c r="H301">
        <v>-19.382389204136899</v>
      </c>
      <c r="I301">
        <v>-28.0953926676235</v>
      </c>
      <c r="J301">
        <v>4.9483733166577704</v>
      </c>
      <c r="K301">
        <v>422.00026857981902</v>
      </c>
      <c r="L301">
        <v>465.684665437734</v>
      </c>
      <c r="M301">
        <v>56.884385478307998</v>
      </c>
      <c r="N301">
        <v>1.73033992993131</v>
      </c>
      <c r="O301">
        <v>57.8823529411764</v>
      </c>
      <c r="P301">
        <v>18.016987912446901</v>
      </c>
      <c r="Q301">
        <v>-6.4877092388088003E-2</v>
      </c>
    </row>
    <row r="302" spans="1:17" x14ac:dyDescent="0.3">
      <c r="A302" t="s">
        <v>706</v>
      </c>
      <c r="B302" t="s">
        <v>707</v>
      </c>
      <c r="C302" t="s">
        <v>3171</v>
      </c>
      <c r="D302" t="s">
        <v>409</v>
      </c>
      <c r="E302">
        <v>25276.255923180001</v>
      </c>
      <c r="F302">
        <v>5120.2</v>
      </c>
      <c r="G302">
        <v>56.2614018386571</v>
      </c>
      <c r="H302">
        <v>11.427264759197801</v>
      </c>
      <c r="I302">
        <v>39.116015693868903</v>
      </c>
      <c r="J302">
        <v>10.095020624938099</v>
      </c>
      <c r="K302">
        <v>4580.3449384702699</v>
      </c>
      <c r="L302">
        <v>3949.3929195252899</v>
      </c>
      <c r="M302">
        <v>81.556670549930104</v>
      </c>
      <c r="N302">
        <v>1.2749050612049799</v>
      </c>
      <c r="O302">
        <v>0.484356079840631</v>
      </c>
      <c r="P302">
        <v>95.573041003800498</v>
      </c>
      <c r="Q302">
        <v>5.9116674341761002E-2</v>
      </c>
    </row>
    <row r="303" spans="1:17" x14ac:dyDescent="0.3">
      <c r="A303" t="s">
        <v>708</v>
      </c>
      <c r="B303" t="s">
        <v>709</v>
      </c>
      <c r="C303" t="s">
        <v>3179</v>
      </c>
      <c r="D303" t="s">
        <v>270</v>
      </c>
      <c r="E303">
        <v>25226.2150003799</v>
      </c>
      <c r="F303">
        <v>5102.6000000000004</v>
      </c>
      <c r="G303">
        <v>-8.9625631111706596</v>
      </c>
      <c r="H303">
        <v>-4.6426623430649903</v>
      </c>
      <c r="I303">
        <v>-21.169636174448701</v>
      </c>
      <c r="J303">
        <v>2.49113833236449</v>
      </c>
      <c r="K303">
        <v>5097.67624579532</v>
      </c>
      <c r="L303">
        <v>5209.1252636849704</v>
      </c>
      <c r="M303">
        <v>67.847722521444894</v>
      </c>
      <c r="N303">
        <v>0.68511209473491896</v>
      </c>
      <c r="O303">
        <v>44.0442127542821</v>
      </c>
      <c r="P303">
        <v>26.7884209218536</v>
      </c>
      <c r="Q303">
        <v>8.6193144577339995E-3</v>
      </c>
    </row>
    <row r="304" spans="1:17" x14ac:dyDescent="0.3">
      <c r="A304" t="s">
        <v>710</v>
      </c>
      <c r="B304" t="s">
        <v>711</v>
      </c>
      <c r="C304" t="s">
        <v>3171</v>
      </c>
      <c r="D304" t="s">
        <v>210</v>
      </c>
      <c r="E304">
        <v>25046.069751849998</v>
      </c>
      <c r="F304">
        <v>868.55</v>
      </c>
      <c r="G304">
        <v>71.381473220386397</v>
      </c>
      <c r="H304">
        <v>7.2988118158773201</v>
      </c>
      <c r="I304">
        <v>45.9755405006361</v>
      </c>
      <c r="J304">
        <v>0.94239472734584395</v>
      </c>
      <c r="K304">
        <v>789.88204630950304</v>
      </c>
      <c r="L304">
        <v>667.45116824432296</v>
      </c>
      <c r="M304">
        <v>63.591131249786201</v>
      </c>
      <c r="N304">
        <v>0.89187551520597197</v>
      </c>
      <c r="O304">
        <v>4.9853203615220796</v>
      </c>
      <c r="P304">
        <v>94.089385474860293</v>
      </c>
      <c r="Q304">
        <v>2.8704620205238E-2</v>
      </c>
    </row>
    <row r="305" spans="1:17" x14ac:dyDescent="0.3">
      <c r="A305" t="s">
        <v>712</v>
      </c>
      <c r="B305" t="s">
        <v>713</v>
      </c>
      <c r="C305" t="s">
        <v>3170</v>
      </c>
      <c r="D305" t="s">
        <v>714</v>
      </c>
      <c r="E305">
        <v>24891.622805700001</v>
      </c>
      <c r="F305">
        <v>1773.45</v>
      </c>
      <c r="G305">
        <v>35.850628749440403</v>
      </c>
      <c r="H305">
        <v>13.8737131349938</v>
      </c>
      <c r="I305">
        <v>48.522688510018099</v>
      </c>
      <c r="J305">
        <v>8.3744359389791505</v>
      </c>
      <c r="K305">
        <v>1573.23637776189</v>
      </c>
      <c r="L305">
        <v>1408.95582758356</v>
      </c>
      <c r="M305">
        <v>82.798087730427</v>
      </c>
      <c r="N305">
        <v>2.4083799339865202</v>
      </c>
      <c r="O305">
        <v>1.7761989342806399</v>
      </c>
      <c r="P305">
        <v>77.664796633940995</v>
      </c>
      <c r="Q305">
        <v>5.0877625187784999E-2</v>
      </c>
    </row>
    <row r="306" spans="1:17" x14ac:dyDescent="0.3">
      <c r="A306" t="s">
        <v>715</v>
      </c>
      <c r="B306" t="s">
        <v>716</v>
      </c>
      <c r="C306" t="s">
        <v>3175</v>
      </c>
      <c r="D306" t="s">
        <v>254</v>
      </c>
      <c r="E306">
        <v>24764.669043940001</v>
      </c>
      <c r="F306">
        <v>2972.9</v>
      </c>
      <c r="G306">
        <v>-10.201934141667</v>
      </c>
      <c r="H306">
        <v>-2.4917754404420598</v>
      </c>
      <c r="I306">
        <v>6.0425826285394297</v>
      </c>
      <c r="J306">
        <v>-3.6723963039827501</v>
      </c>
      <c r="K306">
        <v>3129.2324085259302</v>
      </c>
      <c r="L306">
        <v>2933.5653833412498</v>
      </c>
      <c r="M306">
        <v>37.437553551120601</v>
      </c>
      <c r="N306">
        <v>0.55186322288733103</v>
      </c>
      <c r="O306">
        <v>22.908607756735801</v>
      </c>
      <c r="P306">
        <v>52.9505582137161</v>
      </c>
      <c r="Q306">
        <v>-4.3432116298582998E-2</v>
      </c>
    </row>
    <row r="307" spans="1:17" hidden="1" x14ac:dyDescent="0.3">
      <c r="A307" t="s">
        <v>717</v>
      </c>
      <c r="B307" t="s">
        <v>718</v>
      </c>
      <c r="C307" t="s">
        <v>3186</v>
      </c>
      <c r="D307" t="s">
        <v>123</v>
      </c>
      <c r="E307">
        <v>24586.953821840001</v>
      </c>
      <c r="F307">
        <v>1103.8</v>
      </c>
      <c r="G307">
        <v>-18.5318801366165</v>
      </c>
      <c r="H307">
        <v>-4.2891198359676901</v>
      </c>
      <c r="I307">
        <v>4.2987850234615097</v>
      </c>
      <c r="J307">
        <v>1.2655935824736</v>
      </c>
      <c r="K307">
        <v>1122.03574419795</v>
      </c>
      <c r="L307">
        <v>1129.0540029300701</v>
      </c>
      <c r="M307">
        <v>57.713303697532602</v>
      </c>
      <c r="N307">
        <v>0.36220843416802101</v>
      </c>
      <c r="O307">
        <v>26.8345714803406</v>
      </c>
      <c r="P307">
        <v>14.9851554768477</v>
      </c>
      <c r="Q307">
        <v>-6.4692828179520004E-2</v>
      </c>
    </row>
    <row r="308" spans="1:17" x14ac:dyDescent="0.3">
      <c r="A308" t="s">
        <v>719</v>
      </c>
      <c r="B308" t="s">
        <v>720</v>
      </c>
      <c r="C308" t="s">
        <v>3178</v>
      </c>
      <c r="D308" t="s">
        <v>69</v>
      </c>
      <c r="E308">
        <v>24576.7704438</v>
      </c>
      <c r="F308">
        <v>1040.0999999999999</v>
      </c>
      <c r="G308">
        <v>-19.923548658895001</v>
      </c>
      <c r="H308">
        <v>14.977112771469599</v>
      </c>
      <c r="I308">
        <v>29.363599523552299</v>
      </c>
      <c r="J308">
        <v>6.0887070826234604</v>
      </c>
      <c r="K308">
        <v>900.01346761715502</v>
      </c>
      <c r="L308">
        <v>861.66413296031305</v>
      </c>
      <c r="M308">
        <v>85.812737726044404</v>
      </c>
      <c r="N308">
        <v>1.67916766617261</v>
      </c>
      <c r="O308">
        <v>1.7402172867993599</v>
      </c>
      <c r="P308">
        <v>48.585714285714197</v>
      </c>
      <c r="Q308">
        <v>-3.4234834726421998E-2</v>
      </c>
    </row>
    <row r="309" spans="1:17" x14ac:dyDescent="0.3">
      <c r="A309" t="s">
        <v>721</v>
      </c>
      <c r="B309" t="s">
        <v>722</v>
      </c>
      <c r="C309" t="s">
        <v>3175</v>
      </c>
      <c r="D309" t="s">
        <v>51</v>
      </c>
      <c r="E309">
        <v>24568.133254619999</v>
      </c>
      <c r="F309">
        <v>5370.35</v>
      </c>
      <c r="G309">
        <v>11.899117997952301</v>
      </c>
      <c r="H309">
        <v>2.9011624198903299</v>
      </c>
      <c r="I309">
        <v>7.9510438304595601</v>
      </c>
      <c r="J309">
        <v>0.156022942007148</v>
      </c>
      <c r="K309">
        <v>5391.6997288663997</v>
      </c>
      <c r="L309">
        <v>5094.8382062078699</v>
      </c>
      <c r="M309">
        <v>68.530914930100195</v>
      </c>
      <c r="N309">
        <v>0.33748303047614098</v>
      </c>
      <c r="O309">
        <v>20.1253177167223</v>
      </c>
      <c r="P309">
        <v>35.958227848101203</v>
      </c>
      <c r="Q309">
        <v>-3.8188375477381999E-2</v>
      </c>
    </row>
    <row r="310" spans="1:17" x14ac:dyDescent="0.3">
      <c r="A310" t="s">
        <v>723</v>
      </c>
      <c r="B310" t="s">
        <v>724</v>
      </c>
      <c r="C310" t="s">
        <v>3185</v>
      </c>
      <c r="D310" t="s">
        <v>166</v>
      </c>
      <c r="E310">
        <v>24539.927885199999</v>
      </c>
      <c r="F310">
        <v>5669.3</v>
      </c>
      <c r="G310">
        <v>70.502574377595295</v>
      </c>
      <c r="H310">
        <v>-32.7402497372304</v>
      </c>
      <c r="I310">
        <v>25.263991257406701</v>
      </c>
      <c r="J310">
        <v>-4.0239789336433196</v>
      </c>
      <c r="K310">
        <v>6824.4493032645896</v>
      </c>
      <c r="L310">
        <v>5729.0355670455501</v>
      </c>
      <c r="M310">
        <v>28.5097091404301</v>
      </c>
      <c r="N310">
        <v>1.3583832529298401</v>
      </c>
      <c r="O310">
        <v>54.340041980491399</v>
      </c>
      <c r="P310">
        <v>97.674337517433699</v>
      </c>
      <c r="Q310">
        <v>6.7890454848962001E-2</v>
      </c>
    </row>
    <row r="311" spans="1:17" x14ac:dyDescent="0.3">
      <c r="A311" t="s">
        <v>725</v>
      </c>
      <c r="B311" t="s">
        <v>726</v>
      </c>
      <c r="C311" t="s">
        <v>3179</v>
      </c>
      <c r="D311" t="s">
        <v>270</v>
      </c>
      <c r="E311">
        <v>24533.891199999998</v>
      </c>
      <c r="F311">
        <v>2215.85</v>
      </c>
      <c r="G311">
        <v>-17.419302063325201</v>
      </c>
      <c r="H311">
        <v>-7.4131197437118903</v>
      </c>
      <c r="I311">
        <v>-19.1118394324196</v>
      </c>
      <c r="J311">
        <v>-1.5723677916701899</v>
      </c>
      <c r="K311">
        <v>2230.8059601106902</v>
      </c>
      <c r="L311">
        <v>2317.0348922185999</v>
      </c>
      <c r="M311">
        <v>70.982697887359294</v>
      </c>
      <c r="N311">
        <v>1.4750389081081301</v>
      </c>
      <c r="O311">
        <v>33.583049394137603</v>
      </c>
      <c r="P311">
        <v>18.166062286689399</v>
      </c>
      <c r="Q311">
        <v>-3.5130855207590002E-3</v>
      </c>
    </row>
    <row r="312" spans="1:17" x14ac:dyDescent="0.3">
      <c r="A312" t="s">
        <v>727</v>
      </c>
      <c r="B312" t="s">
        <v>728</v>
      </c>
      <c r="C312" t="s">
        <v>3183</v>
      </c>
      <c r="D312" t="s">
        <v>222</v>
      </c>
      <c r="E312">
        <v>24489.261367120002</v>
      </c>
      <c r="F312">
        <v>391.6</v>
      </c>
      <c r="G312">
        <v>43.282887693389299</v>
      </c>
      <c r="H312">
        <v>0.102105853334562</v>
      </c>
      <c r="I312">
        <v>-12.387924558181099</v>
      </c>
      <c r="J312">
        <v>2.7068651966355901</v>
      </c>
      <c r="K312">
        <v>376.32147427091701</v>
      </c>
      <c r="L312">
        <v>377.83044490105902</v>
      </c>
      <c r="M312">
        <v>77.8779529871872</v>
      </c>
      <c r="N312">
        <v>0.74804969622982698</v>
      </c>
      <c r="O312">
        <v>28.243105209397299</v>
      </c>
      <c r="P312">
        <v>76.039559451562099</v>
      </c>
      <c r="Q312">
        <v>0.126596826346173</v>
      </c>
    </row>
    <row r="313" spans="1:17" x14ac:dyDescent="0.3">
      <c r="A313" t="s">
        <v>729</v>
      </c>
      <c r="B313" t="s">
        <v>730</v>
      </c>
      <c r="C313" t="s">
        <v>3184</v>
      </c>
      <c r="D313" t="s">
        <v>136</v>
      </c>
      <c r="E313">
        <v>24467.411738445</v>
      </c>
      <c r="F313">
        <v>715.65</v>
      </c>
      <c r="G313">
        <v>146.21482299419301</v>
      </c>
      <c r="H313">
        <v>-5.59759660172619</v>
      </c>
      <c r="I313">
        <v>74.276674551775002</v>
      </c>
      <c r="J313">
        <v>3.4381446559755098</v>
      </c>
      <c r="K313">
        <v>685.99058109326802</v>
      </c>
      <c r="L313">
        <v>537.72960959865304</v>
      </c>
      <c r="M313">
        <v>65.3675033732369</v>
      </c>
      <c r="N313">
        <v>0.75438644382687303</v>
      </c>
      <c r="O313">
        <v>11.262488646684799</v>
      </c>
      <c r="P313">
        <v>172.21376949410401</v>
      </c>
      <c r="Q313">
        <v>0.242699431267062</v>
      </c>
    </row>
    <row r="314" spans="1:17" x14ac:dyDescent="0.3">
      <c r="A314" t="s">
        <v>731</v>
      </c>
      <c r="B314" t="s">
        <v>732</v>
      </c>
      <c r="C314" t="s">
        <v>3177</v>
      </c>
      <c r="D314" t="s">
        <v>62</v>
      </c>
      <c r="E314">
        <v>24427.611884039899</v>
      </c>
      <c r="F314">
        <v>184.28</v>
      </c>
      <c r="G314">
        <v>48.550083794695801</v>
      </c>
      <c r="H314">
        <v>-7.8051769360676504</v>
      </c>
      <c r="I314">
        <v>15.948337986272399</v>
      </c>
      <c r="J314">
        <v>0.89706737496718503</v>
      </c>
      <c r="K314">
        <v>182.1811297774</v>
      </c>
      <c r="L314">
        <v>163.666754155468</v>
      </c>
      <c r="M314">
        <v>70.273862518712605</v>
      </c>
      <c r="N314">
        <v>0.98572882846335397</v>
      </c>
      <c r="O314">
        <v>15.308226611677799</v>
      </c>
      <c r="P314">
        <v>81.556650246305395</v>
      </c>
      <c r="Q314">
        <v>9.0348503472719E-2</v>
      </c>
    </row>
    <row r="315" spans="1:17" x14ac:dyDescent="0.3">
      <c r="A315" t="s">
        <v>733</v>
      </c>
      <c r="B315" t="s">
        <v>734</v>
      </c>
      <c r="C315" t="s">
        <v>3175</v>
      </c>
      <c r="D315" t="s">
        <v>254</v>
      </c>
      <c r="E315">
        <v>24404.47364565</v>
      </c>
      <c r="F315">
        <v>609.9</v>
      </c>
      <c r="G315">
        <v>33.911784813128897</v>
      </c>
      <c r="H315">
        <v>11.288452532175899</v>
      </c>
      <c r="I315">
        <v>61.246497219082997</v>
      </c>
      <c r="J315">
        <v>-0.40877248779194503</v>
      </c>
      <c r="K315">
        <v>553.72636994428296</v>
      </c>
      <c r="L315">
        <v>478.435403723908</v>
      </c>
      <c r="M315">
        <v>71.595745248678</v>
      </c>
      <c r="N315">
        <v>1.47227237561752</v>
      </c>
      <c r="O315">
        <v>0.83620265617314604</v>
      </c>
      <c r="P315">
        <v>74.257142857142796</v>
      </c>
      <c r="Q315">
        <v>9.9389613758570999E-2</v>
      </c>
    </row>
    <row r="316" spans="1:17" x14ac:dyDescent="0.3">
      <c r="A316" t="s">
        <v>735</v>
      </c>
      <c r="B316" t="s">
        <v>736</v>
      </c>
      <c r="C316" t="s">
        <v>3176</v>
      </c>
      <c r="D316" t="s">
        <v>539</v>
      </c>
      <c r="E316">
        <v>24136.4698775</v>
      </c>
      <c r="F316">
        <v>1318.75</v>
      </c>
      <c r="G316">
        <v>50.953469074305602</v>
      </c>
      <c r="H316">
        <v>-8.7243898643553095</v>
      </c>
      <c r="I316">
        <v>5.0973212918615598</v>
      </c>
      <c r="J316">
        <v>2.5059154762598501</v>
      </c>
      <c r="K316">
        <v>1324.24157978376</v>
      </c>
      <c r="L316">
        <v>1247.0963519224099</v>
      </c>
      <c r="M316">
        <v>67.587525739255</v>
      </c>
      <c r="N316">
        <v>0.771375253999942</v>
      </c>
      <c r="O316">
        <v>34.669194312796201</v>
      </c>
      <c r="P316">
        <v>81.022649279341096</v>
      </c>
      <c r="Q316">
        <v>8.3209100969590999E-2</v>
      </c>
    </row>
    <row r="317" spans="1:17" x14ac:dyDescent="0.3">
      <c r="A317" t="s">
        <v>737</v>
      </c>
      <c r="B317" t="s">
        <v>738</v>
      </c>
      <c r="C317" t="s">
        <v>3171</v>
      </c>
      <c r="D317" t="s">
        <v>409</v>
      </c>
      <c r="E317">
        <v>24087.7980594</v>
      </c>
      <c r="F317">
        <v>6717.05</v>
      </c>
      <c r="G317">
        <v>82.048286530727296</v>
      </c>
      <c r="H317">
        <v>-7.14736078166358</v>
      </c>
      <c r="I317">
        <v>28.283257772418899</v>
      </c>
      <c r="J317">
        <v>-1.22683290600734</v>
      </c>
      <c r="K317">
        <v>6645.1593366393799</v>
      </c>
      <c r="L317">
        <v>5565.6336639477404</v>
      </c>
      <c r="M317">
        <v>55.049637277281803</v>
      </c>
      <c r="N317">
        <v>0.56327419165824899</v>
      </c>
      <c r="O317">
        <v>11.5035618314587</v>
      </c>
      <c r="P317">
        <v>116.093488611504</v>
      </c>
    </row>
    <row r="318" spans="1:17" x14ac:dyDescent="0.3">
      <c r="A318" t="s">
        <v>739</v>
      </c>
      <c r="B318" t="s">
        <v>740</v>
      </c>
      <c r="C318" t="s">
        <v>3175</v>
      </c>
      <c r="D318" t="s">
        <v>254</v>
      </c>
      <c r="E318">
        <v>24059.4143171</v>
      </c>
      <c r="F318">
        <v>483.1</v>
      </c>
      <c r="G318">
        <v>-0.12041292661467599</v>
      </c>
      <c r="H318">
        <v>11.6899822968947</v>
      </c>
      <c r="I318">
        <v>30.916992593384599</v>
      </c>
      <c r="J318">
        <v>12.611795648783</v>
      </c>
      <c r="K318">
        <v>436.35429469943102</v>
      </c>
      <c r="L318">
        <v>400.75727323504799</v>
      </c>
      <c r="M318">
        <v>67.503675135972301</v>
      </c>
      <c r="N318">
        <v>1.9372375159270701</v>
      </c>
      <c r="O318">
        <v>15.5040364313806</v>
      </c>
      <c r="P318">
        <v>55.2876888460302</v>
      </c>
      <c r="Q318">
        <v>0.135734239569028</v>
      </c>
    </row>
    <row r="319" spans="1:17" x14ac:dyDescent="0.3">
      <c r="A319" t="s">
        <v>741</v>
      </c>
      <c r="B319" t="s">
        <v>742</v>
      </c>
      <c r="C319" t="s">
        <v>3176</v>
      </c>
      <c r="D319" t="s">
        <v>217</v>
      </c>
      <c r="E319">
        <v>23942.026477799998</v>
      </c>
      <c r="F319">
        <v>1147.9000000000001</v>
      </c>
      <c r="G319">
        <v>-30.4646765223887</v>
      </c>
      <c r="H319">
        <v>-14.323667913529899</v>
      </c>
      <c r="I319">
        <v>-11.4307179860952</v>
      </c>
      <c r="J319">
        <v>-0.24664375646136499</v>
      </c>
      <c r="K319">
        <v>1284.1288790880201</v>
      </c>
      <c r="L319">
        <v>1281.55736355407</v>
      </c>
      <c r="M319">
        <v>26.284769425638601</v>
      </c>
      <c r="N319">
        <v>0.79437721591915</v>
      </c>
      <c r="O319">
        <v>31.191741440891999</v>
      </c>
      <c r="P319">
        <v>14.440955086984699</v>
      </c>
      <c r="Q319">
        <v>3.2365516385130001E-3</v>
      </c>
    </row>
    <row r="320" spans="1:17" x14ac:dyDescent="0.3">
      <c r="A320" t="s">
        <v>743</v>
      </c>
      <c r="B320" t="s">
        <v>744</v>
      </c>
      <c r="C320" t="s">
        <v>3180</v>
      </c>
      <c r="D320" t="s">
        <v>259</v>
      </c>
      <c r="E320">
        <v>23733.913238100002</v>
      </c>
      <c r="F320">
        <v>1834.6</v>
      </c>
      <c r="G320">
        <v>18.204996621259301</v>
      </c>
      <c r="H320">
        <v>-10.9303612774474</v>
      </c>
      <c r="I320">
        <v>15.914585017411801</v>
      </c>
      <c r="J320">
        <v>1.2374099550139499</v>
      </c>
      <c r="K320">
        <v>2014.0803381794799</v>
      </c>
      <c r="L320">
        <v>1871.93017570763</v>
      </c>
      <c r="M320">
        <v>53.022440583864601</v>
      </c>
      <c r="N320">
        <v>0.74395175492028098</v>
      </c>
      <c r="O320">
        <v>33.527744467458803</v>
      </c>
      <c r="P320">
        <v>54.674985245763402</v>
      </c>
      <c r="Q320">
        <v>-4.7012193205466998E-2</v>
      </c>
    </row>
    <row r="321" spans="1:17" x14ac:dyDescent="0.3">
      <c r="A321" t="s">
        <v>745</v>
      </c>
      <c r="B321" t="s">
        <v>746</v>
      </c>
      <c r="C321" t="s">
        <v>3179</v>
      </c>
      <c r="D321" t="s">
        <v>466</v>
      </c>
      <c r="E321">
        <v>23606.635139999999</v>
      </c>
      <c r="F321">
        <v>3367.95</v>
      </c>
      <c r="G321">
        <v>-32.008789192711298</v>
      </c>
      <c r="H321">
        <v>-7.9746817493620403</v>
      </c>
      <c r="I321">
        <v>-5.2300413880280399</v>
      </c>
      <c r="J321">
        <v>-5.6056924449075698</v>
      </c>
      <c r="K321">
        <v>3552.26987462958</v>
      </c>
      <c r="L321">
        <v>3410.6497227896598</v>
      </c>
      <c r="M321">
        <v>33.231451318492503</v>
      </c>
      <c r="N321">
        <v>1.4333445048111499</v>
      </c>
      <c r="O321">
        <v>18.128238245817101</v>
      </c>
      <c r="P321">
        <v>30.4648460197559</v>
      </c>
      <c r="Q321">
        <v>0.11080269135465901</v>
      </c>
    </row>
    <row r="322" spans="1:17" x14ac:dyDescent="0.3">
      <c r="A322" t="s">
        <v>747</v>
      </c>
      <c r="B322" t="s">
        <v>748</v>
      </c>
      <c r="C322" t="s">
        <v>3179</v>
      </c>
      <c r="D322" t="s">
        <v>169</v>
      </c>
      <c r="E322">
        <v>23513.35525461</v>
      </c>
      <c r="F322">
        <v>740.3</v>
      </c>
      <c r="G322">
        <v>50.4784605732738</v>
      </c>
      <c r="H322">
        <v>4.3337332955181598</v>
      </c>
      <c r="I322">
        <v>21.797512234742999</v>
      </c>
      <c r="J322">
        <v>-4.1876715414638799</v>
      </c>
      <c r="K322">
        <v>715.12132164908598</v>
      </c>
      <c r="L322">
        <v>629.82499637109402</v>
      </c>
      <c r="M322">
        <v>50.7125040015042</v>
      </c>
      <c r="N322">
        <v>3.5639516606215</v>
      </c>
      <c r="O322">
        <v>19.546129947318601</v>
      </c>
      <c r="P322">
        <v>111.302982731554</v>
      </c>
      <c r="Q322">
        <v>0.14578369247605499</v>
      </c>
    </row>
    <row r="323" spans="1:17" x14ac:dyDescent="0.3">
      <c r="A323" t="s">
        <v>749</v>
      </c>
      <c r="B323" t="s">
        <v>750</v>
      </c>
      <c r="C323" t="s">
        <v>3176</v>
      </c>
      <c r="D323" t="s">
        <v>217</v>
      </c>
      <c r="E323">
        <v>23483.86058832</v>
      </c>
      <c r="F323">
        <v>12331.85</v>
      </c>
      <c r="G323">
        <v>-44.586303228514097</v>
      </c>
      <c r="H323">
        <v>-15.216240791994901</v>
      </c>
      <c r="I323">
        <v>-34.202276179235199</v>
      </c>
      <c r="J323">
        <v>-18.598286330726499</v>
      </c>
      <c r="K323">
        <v>14659.482487998899</v>
      </c>
      <c r="L323">
        <v>15007.642329525999</v>
      </c>
      <c r="M323">
        <v>21.889769955389699</v>
      </c>
      <c r="N323">
        <v>5.9325618925797103</v>
      </c>
      <c r="O323">
        <v>47.990771863102403</v>
      </c>
      <c r="P323">
        <v>1.03850029905532</v>
      </c>
      <c r="Q323">
        <v>3.4457960763149997E-2</v>
      </c>
    </row>
    <row r="324" spans="1:17" x14ac:dyDescent="0.3">
      <c r="A324" t="s">
        <v>751</v>
      </c>
      <c r="B324" t="s">
        <v>752</v>
      </c>
      <c r="C324" t="s">
        <v>3172</v>
      </c>
      <c r="D324" t="s">
        <v>669</v>
      </c>
      <c r="E324">
        <v>23454.741342370002</v>
      </c>
      <c r="F324">
        <v>1352.8</v>
      </c>
      <c r="G324">
        <v>42.810978931174603</v>
      </c>
      <c r="H324">
        <v>-0.90513058896481602</v>
      </c>
      <c r="I324">
        <v>10.5689054906842</v>
      </c>
      <c r="J324">
        <v>2.1067641311599199</v>
      </c>
      <c r="K324">
        <v>1284.40309967024</v>
      </c>
      <c r="L324">
        <v>1162.5136066396501</v>
      </c>
      <c r="M324">
        <v>55.824135602537901</v>
      </c>
      <c r="N324">
        <v>0.75397723533489402</v>
      </c>
      <c r="O324">
        <v>10.5115316380839</v>
      </c>
      <c r="P324">
        <v>107.723608445297</v>
      </c>
      <c r="Q324">
        <v>0.110579363525297</v>
      </c>
    </row>
    <row r="325" spans="1:17" x14ac:dyDescent="0.3">
      <c r="A325" t="s">
        <v>753</v>
      </c>
      <c r="B325" t="s">
        <v>754</v>
      </c>
      <c r="C325" t="s">
        <v>3179</v>
      </c>
      <c r="D325" t="s">
        <v>111</v>
      </c>
      <c r="E325">
        <v>23074.420675329999</v>
      </c>
      <c r="F325">
        <v>829.9</v>
      </c>
      <c r="G325">
        <v>55.792449266044699</v>
      </c>
      <c r="H325">
        <v>-3.39243846830189</v>
      </c>
      <c r="I325">
        <v>28.359629394658999</v>
      </c>
      <c r="J325">
        <v>-1.813732640432</v>
      </c>
      <c r="K325">
        <v>835.29979849989502</v>
      </c>
      <c r="L325">
        <v>734.93832355525001</v>
      </c>
      <c r="M325">
        <v>51.264899759904097</v>
      </c>
      <c r="N325">
        <v>0.33587464811669698</v>
      </c>
      <c r="O325">
        <v>15.303048560067401</v>
      </c>
      <c r="P325">
        <v>79.321521175453697</v>
      </c>
      <c r="Q325">
        <v>0.11015139750262</v>
      </c>
    </row>
    <row r="326" spans="1:17" hidden="1" x14ac:dyDescent="0.3">
      <c r="A326" t="s">
        <v>755</v>
      </c>
      <c r="B326" t="s">
        <v>756</v>
      </c>
      <c r="C326" t="s">
        <v>3186</v>
      </c>
      <c r="D326" t="s">
        <v>757</v>
      </c>
      <c r="E326">
        <v>23025.673136879999</v>
      </c>
      <c r="F326">
        <v>92.58</v>
      </c>
      <c r="G326">
        <v>31.826086661899801</v>
      </c>
      <c r="H326">
        <v>-1.5877457645052</v>
      </c>
      <c r="I326">
        <v>-11.301280360871999</v>
      </c>
      <c r="J326">
        <v>-1.0202534029669501</v>
      </c>
      <c r="K326">
        <v>93.477579174805001</v>
      </c>
      <c r="L326">
        <v>89.072140502285094</v>
      </c>
      <c r="M326">
        <v>50.681017208567297</v>
      </c>
      <c r="N326">
        <v>0.70942288666800002</v>
      </c>
      <c r="O326">
        <v>15.143659537697101</v>
      </c>
      <c r="P326">
        <v>56.968463886062999</v>
      </c>
      <c r="Q326">
        <v>2.0612820630179999E-2</v>
      </c>
    </row>
    <row r="327" spans="1:17" x14ac:dyDescent="0.3">
      <c r="A327" t="s">
        <v>758</v>
      </c>
      <c r="B327" t="s">
        <v>759</v>
      </c>
      <c r="C327" t="s">
        <v>3171</v>
      </c>
      <c r="D327" t="s">
        <v>576</v>
      </c>
      <c r="E327">
        <v>22994.793099244998</v>
      </c>
      <c r="F327">
        <v>884.95</v>
      </c>
      <c r="G327">
        <v>-9.6481817498590701</v>
      </c>
      <c r="H327">
        <v>-9.0177297416989504</v>
      </c>
      <c r="I327">
        <v>16.238153959239</v>
      </c>
      <c r="J327">
        <v>0.60543845918056505</v>
      </c>
      <c r="K327">
        <v>920.75647457660398</v>
      </c>
      <c r="L327">
        <v>851.235197363829</v>
      </c>
      <c r="M327">
        <v>45.507900755984501</v>
      </c>
      <c r="N327">
        <v>0.47021802341429803</v>
      </c>
      <c r="O327">
        <v>35.8494830216396</v>
      </c>
      <c r="P327">
        <v>46.514900662251598</v>
      </c>
      <c r="Q327">
        <v>6.2474595011244E-2</v>
      </c>
    </row>
    <row r="328" spans="1:17" x14ac:dyDescent="0.3">
      <c r="A328" t="s">
        <v>760</v>
      </c>
      <c r="B328" t="s">
        <v>761</v>
      </c>
      <c r="C328" t="s">
        <v>3175</v>
      </c>
      <c r="D328" t="s">
        <v>51</v>
      </c>
      <c r="E328">
        <v>22990.98007206</v>
      </c>
      <c r="F328">
        <v>2197.65</v>
      </c>
      <c r="G328">
        <v>42.7915111831012</v>
      </c>
      <c r="H328">
        <v>17.000149731510501</v>
      </c>
      <c r="I328">
        <v>46.757600872742501</v>
      </c>
      <c r="J328">
        <v>4.4464917898436802</v>
      </c>
      <c r="K328">
        <v>1940.2952096245999</v>
      </c>
      <c r="L328">
        <v>1697.96879673378</v>
      </c>
      <c r="M328">
        <v>83.362112153637895</v>
      </c>
      <c r="N328">
        <v>0.545530362340509</v>
      </c>
      <c r="O328">
        <v>21.220394512319899</v>
      </c>
      <c r="P328">
        <v>70.492629945694304</v>
      </c>
    </row>
    <row r="329" spans="1:17" x14ac:dyDescent="0.3">
      <c r="A329" t="s">
        <v>762</v>
      </c>
      <c r="B329" t="s">
        <v>763</v>
      </c>
      <c r="C329" t="s">
        <v>3180</v>
      </c>
      <c r="D329" t="s">
        <v>117</v>
      </c>
      <c r="E329">
        <v>22817.259124200002</v>
      </c>
      <c r="F329">
        <v>282.25</v>
      </c>
      <c r="G329">
        <v>-32.314398475896297</v>
      </c>
      <c r="H329">
        <v>-3.8984964533765201</v>
      </c>
      <c r="I329">
        <v>-0.78538381668649304</v>
      </c>
      <c r="J329">
        <v>2.91893482571336</v>
      </c>
      <c r="K329">
        <v>280.48720610211399</v>
      </c>
      <c r="L329">
        <v>289.30638332822298</v>
      </c>
      <c r="M329">
        <v>64.485631790654097</v>
      </c>
      <c r="N329">
        <v>0.73755163379098199</v>
      </c>
      <c r="O329">
        <v>26.589902568644799</v>
      </c>
      <c r="P329">
        <v>12.070676990272</v>
      </c>
      <c r="Q329">
        <v>-0.105226358581702</v>
      </c>
    </row>
    <row r="330" spans="1:17" x14ac:dyDescent="0.3">
      <c r="A330" t="s">
        <v>764</v>
      </c>
      <c r="B330" t="s">
        <v>765</v>
      </c>
      <c r="C330" t="s">
        <v>3175</v>
      </c>
      <c r="D330" t="s">
        <v>51</v>
      </c>
      <c r="E330">
        <v>22804.614694839998</v>
      </c>
      <c r="F330">
        <v>1427.75</v>
      </c>
      <c r="G330">
        <v>278.92479495484298</v>
      </c>
      <c r="H330">
        <v>13.801858175710301</v>
      </c>
      <c r="I330">
        <v>158.75584677126599</v>
      </c>
      <c r="J330">
        <v>6.7586707543628499</v>
      </c>
      <c r="K330">
        <v>1145.5655368165701</v>
      </c>
      <c r="L330">
        <v>850.23152559359403</v>
      </c>
      <c r="M330">
        <v>73.7145151689123</v>
      </c>
      <c r="N330">
        <v>1.1068822637489699</v>
      </c>
      <c r="O330">
        <v>2.7350726667833798</v>
      </c>
      <c r="P330">
        <v>337.490424390991</v>
      </c>
      <c r="Q330">
        <v>0.121363611655346</v>
      </c>
    </row>
    <row r="331" spans="1:17" hidden="1" x14ac:dyDescent="0.3">
      <c r="A331" t="s">
        <v>766</v>
      </c>
      <c r="B331" t="s">
        <v>767</v>
      </c>
      <c r="C331" t="s">
        <v>3186</v>
      </c>
      <c r="D331" t="s">
        <v>111</v>
      </c>
      <c r="E331">
        <v>22529.333128720002</v>
      </c>
      <c r="F331">
        <v>370.7</v>
      </c>
      <c r="G331">
        <v>-1.37734820835964</v>
      </c>
      <c r="H331">
        <v>16.823535258995701</v>
      </c>
      <c r="I331">
        <v>-20.3493173662511</v>
      </c>
      <c r="J331">
        <v>3.6871499721010901</v>
      </c>
      <c r="K331">
        <v>367.74949640775702</v>
      </c>
      <c r="L331">
        <v>387.19565452057498</v>
      </c>
      <c r="M331">
        <v>57.423898447374597</v>
      </c>
      <c r="N331">
        <v>0.70841803630255695</v>
      </c>
      <c r="O331">
        <v>55.745886161316399</v>
      </c>
      <c r="P331">
        <v>21.064663618549901</v>
      </c>
      <c r="Q331">
        <v>4.4544003981678001E-2</v>
      </c>
    </row>
    <row r="332" spans="1:17" x14ac:dyDescent="0.3">
      <c r="A332" t="s">
        <v>768</v>
      </c>
      <c r="B332" t="s">
        <v>769</v>
      </c>
      <c r="C332" t="s">
        <v>3175</v>
      </c>
      <c r="D332" t="s">
        <v>51</v>
      </c>
      <c r="E332">
        <v>22000.308760529999</v>
      </c>
      <c r="F332">
        <v>17147.7</v>
      </c>
      <c r="G332">
        <v>202.09566274417</v>
      </c>
      <c r="H332">
        <v>13.600607857559099</v>
      </c>
      <c r="I332">
        <v>175.31860378822299</v>
      </c>
      <c r="J332">
        <v>9.4203354698295403</v>
      </c>
      <c r="K332">
        <v>14210.1858521006</v>
      </c>
      <c r="L332">
        <v>10383.774963955901</v>
      </c>
      <c r="M332">
        <v>77.817173010997706</v>
      </c>
      <c r="N332">
        <v>0.77388347602997098</v>
      </c>
      <c r="O332">
        <v>0.50852300891666102</v>
      </c>
      <c r="P332">
        <v>248.10243501385401</v>
      </c>
      <c r="Q332">
        <v>0.20114344278712701</v>
      </c>
    </row>
    <row r="333" spans="1:17" x14ac:dyDescent="0.3">
      <c r="A333" t="s">
        <v>770</v>
      </c>
      <c r="B333" t="s">
        <v>771</v>
      </c>
      <c r="C333" t="s">
        <v>3185</v>
      </c>
      <c r="D333" t="s">
        <v>166</v>
      </c>
      <c r="E333">
        <v>21776.446876974998</v>
      </c>
      <c r="F333">
        <v>7396.45</v>
      </c>
      <c r="G333">
        <v>-11.044436407443399</v>
      </c>
      <c r="H333">
        <v>-6.9755250823377297</v>
      </c>
      <c r="I333">
        <v>23.5091958420835</v>
      </c>
      <c r="J333">
        <v>-2.7136056071824299</v>
      </c>
      <c r="K333">
        <v>7542.3468120593398</v>
      </c>
      <c r="L333">
        <v>7189.5264803679602</v>
      </c>
      <c r="M333">
        <v>50.7425525757602</v>
      </c>
      <c r="N333">
        <v>0.46019065086335598</v>
      </c>
      <c r="O333">
        <v>10.593595576256099</v>
      </c>
      <c r="P333">
        <v>42.930712967525601</v>
      </c>
      <c r="Q333">
        <v>-8.5458869037999E-2</v>
      </c>
    </row>
    <row r="334" spans="1:17" x14ac:dyDescent="0.3">
      <c r="A334" t="s">
        <v>772</v>
      </c>
      <c r="B334" t="s">
        <v>773</v>
      </c>
      <c r="C334" t="s">
        <v>3175</v>
      </c>
      <c r="D334" t="s">
        <v>51</v>
      </c>
      <c r="E334">
        <v>21608.18422132</v>
      </c>
      <c r="F334">
        <v>1099.3</v>
      </c>
      <c r="G334">
        <v>25.679548031565101</v>
      </c>
      <c r="H334">
        <v>-2.7626780687612298</v>
      </c>
      <c r="I334">
        <v>14.705113755934599</v>
      </c>
      <c r="J334">
        <v>-0.40552253111453801</v>
      </c>
      <c r="K334">
        <v>1100.0357811128699</v>
      </c>
      <c r="L334">
        <v>1034.13830936925</v>
      </c>
      <c r="M334">
        <v>61.992167740668002</v>
      </c>
      <c r="N334">
        <v>0.28877029192152198</v>
      </c>
      <c r="O334">
        <v>18.611843900663999</v>
      </c>
      <c r="P334">
        <v>49.168871700929401</v>
      </c>
      <c r="Q334">
        <v>1.6050028712726001E-2</v>
      </c>
    </row>
    <row r="335" spans="1:17" x14ac:dyDescent="0.3">
      <c r="A335" t="s">
        <v>774</v>
      </c>
      <c r="B335" t="s">
        <v>775</v>
      </c>
      <c r="C335" t="s">
        <v>3185</v>
      </c>
      <c r="D335" t="s">
        <v>377</v>
      </c>
      <c r="E335">
        <v>21038.252115470001</v>
      </c>
      <c r="F335">
        <v>525.1</v>
      </c>
      <c r="G335">
        <v>40.924707792086998</v>
      </c>
      <c r="H335">
        <v>7.75627085017382</v>
      </c>
      <c r="I335">
        <v>23.856315666289198</v>
      </c>
      <c r="J335">
        <v>8.3161321010832108</v>
      </c>
      <c r="K335">
        <v>489.92835152207698</v>
      </c>
      <c r="L335">
        <v>453.56771234216802</v>
      </c>
      <c r="M335">
        <v>77.637013259274397</v>
      </c>
      <c r="N335">
        <v>0.82059051217166901</v>
      </c>
      <c r="O335">
        <v>9.3791658731670005</v>
      </c>
      <c r="P335">
        <v>63.353554207497197</v>
      </c>
      <c r="Q335">
        <v>1.6787692330286999E-2</v>
      </c>
    </row>
    <row r="336" spans="1:17" x14ac:dyDescent="0.3">
      <c r="A336" t="s">
        <v>776</v>
      </c>
      <c r="B336" t="s">
        <v>777</v>
      </c>
      <c r="C336" t="s">
        <v>3169</v>
      </c>
      <c r="D336" t="s">
        <v>285</v>
      </c>
      <c r="E336">
        <v>21000.057334704001</v>
      </c>
      <c r="F336">
        <v>212.31</v>
      </c>
      <c r="G336">
        <v>28.844700900452501</v>
      </c>
      <c r="H336">
        <v>-0.56826265323450997</v>
      </c>
      <c r="I336">
        <v>5.42014453030031</v>
      </c>
      <c r="J336">
        <v>9.3556746234374302</v>
      </c>
      <c r="K336">
        <v>214.38405579763301</v>
      </c>
      <c r="L336">
        <v>213.973230457509</v>
      </c>
      <c r="M336">
        <v>66.179071419041406</v>
      </c>
      <c r="N336">
        <v>1.4834054843295299</v>
      </c>
      <c r="O336">
        <v>33.955065705807499</v>
      </c>
      <c r="P336">
        <v>53.903588256614697</v>
      </c>
      <c r="Q336">
        <v>4.9395378879460002E-2</v>
      </c>
    </row>
    <row r="337" spans="1:17" x14ac:dyDescent="0.3">
      <c r="A337" t="s">
        <v>778</v>
      </c>
      <c r="B337" t="s">
        <v>779</v>
      </c>
      <c r="C337" t="s">
        <v>3171</v>
      </c>
      <c r="D337" t="s">
        <v>404</v>
      </c>
      <c r="E337">
        <v>20885.087488009998</v>
      </c>
      <c r="F337">
        <v>1216.0999999999999</v>
      </c>
      <c r="G337">
        <v>105.876816095347</v>
      </c>
      <c r="H337">
        <v>15.9395881164857</v>
      </c>
      <c r="I337">
        <v>63.879216452710601</v>
      </c>
      <c r="J337">
        <v>4.0271441164430701</v>
      </c>
      <c r="K337">
        <v>1043.4343809423301</v>
      </c>
      <c r="L337">
        <v>860.11359095103501</v>
      </c>
      <c r="M337">
        <v>84.428828774623696</v>
      </c>
      <c r="N337">
        <v>1.0611893455383301</v>
      </c>
      <c r="O337">
        <v>2.22432365759397</v>
      </c>
      <c r="P337">
        <v>166.54246575342401</v>
      </c>
    </row>
    <row r="338" spans="1:17" x14ac:dyDescent="0.3">
      <c r="A338" t="s">
        <v>780</v>
      </c>
      <c r="B338" t="s">
        <v>781</v>
      </c>
      <c r="C338" t="s">
        <v>3179</v>
      </c>
      <c r="D338" t="s">
        <v>270</v>
      </c>
      <c r="E338">
        <v>20869.62133247</v>
      </c>
      <c r="F338">
        <v>659.65</v>
      </c>
      <c r="G338">
        <v>5.80938161246885</v>
      </c>
      <c r="H338">
        <v>-2.0289984543703201</v>
      </c>
      <c r="I338">
        <v>4.4745302775180997</v>
      </c>
      <c r="J338">
        <v>0.59390786653751804</v>
      </c>
      <c r="K338">
        <v>641.32543826508595</v>
      </c>
      <c r="L338">
        <v>638.969458682104</v>
      </c>
      <c r="M338">
        <v>67.618577290275894</v>
      </c>
      <c r="N338">
        <v>2.9943049036117699</v>
      </c>
      <c r="O338">
        <v>21.1172591525809</v>
      </c>
      <c r="P338">
        <v>31.117074140329901</v>
      </c>
      <c r="Q338">
        <v>7.6213361536012006E-2</v>
      </c>
    </row>
    <row r="339" spans="1:17" x14ac:dyDescent="0.3">
      <c r="A339" t="s">
        <v>782</v>
      </c>
      <c r="B339" t="s">
        <v>783</v>
      </c>
      <c r="C339" t="s">
        <v>3179</v>
      </c>
      <c r="D339" t="s">
        <v>784</v>
      </c>
      <c r="E339">
        <v>20796.159420510001</v>
      </c>
      <c r="F339">
        <v>489.9</v>
      </c>
      <c r="G339">
        <v>23.3764852555096</v>
      </c>
      <c r="H339">
        <v>-6.0811633523855404</v>
      </c>
      <c r="I339">
        <v>-29.433888737071499</v>
      </c>
      <c r="J339">
        <v>6.55173176664713</v>
      </c>
      <c r="K339">
        <v>494.067510502728</v>
      </c>
      <c r="L339">
        <v>486.34171748609202</v>
      </c>
      <c r="M339">
        <v>61.858093446043597</v>
      </c>
      <c r="N339">
        <v>0.91368638235233302</v>
      </c>
      <c r="O339">
        <v>52.704633598693597</v>
      </c>
      <c r="P339">
        <v>63.028286189683797</v>
      </c>
      <c r="Q339">
        <v>0.21570955528475999</v>
      </c>
    </row>
    <row r="340" spans="1:17" x14ac:dyDescent="0.3">
      <c r="A340" t="s">
        <v>785</v>
      </c>
      <c r="B340" t="s">
        <v>786</v>
      </c>
      <c r="C340" t="s">
        <v>3170</v>
      </c>
      <c r="D340" t="s">
        <v>243</v>
      </c>
      <c r="E340">
        <v>20657.354204520001</v>
      </c>
      <c r="F340">
        <v>1876.6</v>
      </c>
      <c r="G340">
        <v>-34.946614495290802</v>
      </c>
      <c r="H340">
        <v>0.35140693973371301</v>
      </c>
      <c r="I340">
        <v>3.30092340228946</v>
      </c>
      <c r="J340">
        <v>-0.79597095073880098</v>
      </c>
      <c r="K340">
        <v>1858.1847318727901</v>
      </c>
      <c r="L340">
        <v>1858.4248967574599</v>
      </c>
      <c r="M340">
        <v>59.737929970307299</v>
      </c>
      <c r="N340">
        <v>0.85823738355316603</v>
      </c>
      <c r="O340">
        <v>31.032185868059202</v>
      </c>
      <c r="P340">
        <v>13.6300333030578</v>
      </c>
      <c r="Q340">
        <v>7.0800814442792001E-2</v>
      </c>
    </row>
    <row r="341" spans="1:17" x14ac:dyDescent="0.3">
      <c r="A341" t="s">
        <v>787</v>
      </c>
      <c r="B341" t="s">
        <v>788</v>
      </c>
      <c r="C341" t="s">
        <v>3169</v>
      </c>
      <c r="D341" t="s">
        <v>192</v>
      </c>
      <c r="E341">
        <v>20621.925792800001</v>
      </c>
      <c r="F341">
        <v>365.5</v>
      </c>
      <c r="G341">
        <v>5.8449812255321199</v>
      </c>
      <c r="H341">
        <v>-10.688620089073099</v>
      </c>
      <c r="I341">
        <v>19.657425012606101</v>
      </c>
      <c r="J341">
        <v>2.1940713084514099</v>
      </c>
      <c r="K341">
        <v>372.05443141318398</v>
      </c>
      <c r="L341">
        <v>353.207807793104</v>
      </c>
      <c r="M341">
        <v>63.956209614674997</v>
      </c>
      <c r="N341">
        <v>0.54557581898838203</v>
      </c>
      <c r="O341">
        <v>28.5088919288645</v>
      </c>
      <c r="P341">
        <v>40.549894251105499</v>
      </c>
      <c r="Q341">
        <v>8.1415027138299998E-4</v>
      </c>
    </row>
    <row r="342" spans="1:17" x14ac:dyDescent="0.3">
      <c r="A342" t="s">
        <v>789</v>
      </c>
      <c r="B342" t="s">
        <v>790</v>
      </c>
      <c r="C342" t="s">
        <v>3174</v>
      </c>
      <c r="D342" t="s">
        <v>46</v>
      </c>
      <c r="E342">
        <v>20604.818831920002</v>
      </c>
      <c r="F342">
        <v>219.08</v>
      </c>
      <c r="G342">
        <v>3.8786550517388698</v>
      </c>
      <c r="H342">
        <v>-1.96408648222773</v>
      </c>
      <c r="I342">
        <v>-28.781395796850099</v>
      </c>
      <c r="J342">
        <v>8.8992328259560907</v>
      </c>
      <c r="K342">
        <v>214.62354360713101</v>
      </c>
      <c r="L342">
        <v>224.978368231498</v>
      </c>
      <c r="M342">
        <v>71.780550008101997</v>
      </c>
      <c r="N342">
        <v>1.15706006084461</v>
      </c>
      <c r="O342">
        <v>60.489318970239097</v>
      </c>
      <c r="P342">
        <v>39.0542684861948</v>
      </c>
      <c r="Q342">
        <v>0.15083687630295201</v>
      </c>
    </row>
    <row r="343" spans="1:17" x14ac:dyDescent="0.3">
      <c r="A343" t="s">
        <v>791</v>
      </c>
      <c r="B343" t="s">
        <v>792</v>
      </c>
      <c r="C343" t="s">
        <v>3179</v>
      </c>
      <c r="D343" t="s">
        <v>111</v>
      </c>
      <c r="E343">
        <v>20582.374969439999</v>
      </c>
      <c r="F343">
        <v>786.5</v>
      </c>
      <c r="G343">
        <v>26.960836947140901</v>
      </c>
      <c r="H343">
        <v>4.94177575829044</v>
      </c>
      <c r="I343">
        <v>37.831819053376002</v>
      </c>
      <c r="J343">
        <v>4.7405798576084699</v>
      </c>
      <c r="K343">
        <v>719.63697729343505</v>
      </c>
      <c r="L343">
        <v>632.59549021964904</v>
      </c>
      <c r="M343">
        <v>72.823782888166605</v>
      </c>
      <c r="N343">
        <v>0.995501391322271</v>
      </c>
      <c r="O343">
        <v>2.4793388429751899</v>
      </c>
      <c r="P343">
        <v>78.689083267068</v>
      </c>
      <c r="Q343">
        <v>0.14787010193825301</v>
      </c>
    </row>
    <row r="344" spans="1:17" x14ac:dyDescent="0.3">
      <c r="A344" t="s">
        <v>793</v>
      </c>
      <c r="B344" t="s">
        <v>794</v>
      </c>
      <c r="C344" t="s">
        <v>3180</v>
      </c>
      <c r="D344" t="s">
        <v>259</v>
      </c>
      <c r="E344">
        <v>20353.971205620001</v>
      </c>
      <c r="F344">
        <v>6017.7</v>
      </c>
      <c r="G344">
        <v>72.670375429554795</v>
      </c>
      <c r="H344">
        <v>-1.9793844657083901</v>
      </c>
      <c r="I344">
        <v>56.5282966670581</v>
      </c>
      <c r="J344">
        <v>-8.6939659193440697</v>
      </c>
      <c r="K344">
        <v>5758.3105478131401</v>
      </c>
      <c r="L344">
        <v>4631.7811481729304</v>
      </c>
      <c r="M344">
        <v>38.696894256360302</v>
      </c>
      <c r="N344">
        <v>0.79484576417270703</v>
      </c>
      <c r="O344">
        <v>18.965717799159101</v>
      </c>
      <c r="P344">
        <v>101.092731829573</v>
      </c>
      <c r="Q344">
        <v>5.9785267134899997E-2</v>
      </c>
    </row>
    <row r="345" spans="1:17" x14ac:dyDescent="0.3">
      <c r="A345" t="s">
        <v>795</v>
      </c>
      <c r="B345" t="s">
        <v>796</v>
      </c>
      <c r="C345" t="s">
        <v>3179</v>
      </c>
      <c r="D345" t="s">
        <v>466</v>
      </c>
      <c r="E345">
        <v>20176.52652033</v>
      </c>
      <c r="F345">
        <v>316.95</v>
      </c>
      <c r="G345">
        <v>16.612695440513601</v>
      </c>
      <c r="H345">
        <v>-2.52203578855281</v>
      </c>
      <c r="I345">
        <v>9.9997586560184502</v>
      </c>
      <c r="J345">
        <v>0.23428582467932699</v>
      </c>
      <c r="K345">
        <v>320.689718783008</v>
      </c>
      <c r="L345">
        <v>293.01879369914201</v>
      </c>
      <c r="M345">
        <v>63.290838030505199</v>
      </c>
      <c r="N345">
        <v>0.52646262757510998</v>
      </c>
      <c r="O345">
        <v>21.107430194036901</v>
      </c>
      <c r="P345">
        <v>66.837741808132606</v>
      </c>
      <c r="Q345">
        <v>0.17933055008314999</v>
      </c>
    </row>
    <row r="346" spans="1:17" hidden="1" x14ac:dyDescent="0.3">
      <c r="A346" t="s">
        <v>797</v>
      </c>
      <c r="B346" t="s">
        <v>798</v>
      </c>
      <c r="C346" t="s">
        <v>3186</v>
      </c>
      <c r="D346" t="s">
        <v>136</v>
      </c>
      <c r="E346">
        <v>20173.740000000002</v>
      </c>
      <c r="F346">
        <v>143.44999999999999</v>
      </c>
      <c r="G346">
        <v>-14.1576520948582</v>
      </c>
      <c r="H346">
        <v>-1.1401322876545801</v>
      </c>
      <c r="I346">
        <v>6.9761538403562797</v>
      </c>
      <c r="J346">
        <v>-2.6178298486800902</v>
      </c>
      <c r="K346">
        <v>142.791147797343</v>
      </c>
      <c r="L346">
        <v>137.63881976720401</v>
      </c>
      <c r="M346">
        <v>53.328059728626101</v>
      </c>
      <c r="N346">
        <v>0.458286312899786</v>
      </c>
      <c r="O346">
        <v>7.9470198675496597</v>
      </c>
      <c r="P346">
        <v>19.293139293139198</v>
      </c>
    </row>
    <row r="347" spans="1:17" hidden="1" x14ac:dyDescent="0.3">
      <c r="A347" t="s">
        <v>799</v>
      </c>
      <c r="B347" t="s">
        <v>800</v>
      </c>
      <c r="C347" t="s">
        <v>3186</v>
      </c>
      <c r="D347" t="s">
        <v>136</v>
      </c>
      <c r="E347">
        <v>20155.501969815999</v>
      </c>
      <c r="F347">
        <v>369.41</v>
      </c>
      <c r="G347">
        <v>-3.2136588283632599</v>
      </c>
      <c r="H347">
        <v>-2.9033607070339298</v>
      </c>
      <c r="I347">
        <v>1.5011051523913299</v>
      </c>
      <c r="J347">
        <v>-3.6201517687112799</v>
      </c>
      <c r="K347">
        <v>368.04031864277499</v>
      </c>
      <c r="L347">
        <v>350.28888022246298</v>
      </c>
      <c r="M347">
        <v>42.778347382377802</v>
      </c>
      <c r="N347">
        <v>0.79525407450032504</v>
      </c>
      <c r="O347">
        <v>4.2175360710321899</v>
      </c>
      <c r="P347">
        <v>19.068493150684901</v>
      </c>
      <c r="Q347">
        <v>-0.10379904096142301</v>
      </c>
    </row>
    <row r="348" spans="1:17" x14ac:dyDescent="0.3">
      <c r="A348" t="s">
        <v>801</v>
      </c>
      <c r="B348" t="s">
        <v>802</v>
      </c>
      <c r="C348" t="s">
        <v>3173</v>
      </c>
      <c r="D348" t="s">
        <v>123</v>
      </c>
      <c r="E348">
        <v>20123.215806600001</v>
      </c>
      <c r="F348">
        <v>803.7</v>
      </c>
      <c r="G348">
        <v>28.7866833390169</v>
      </c>
      <c r="H348">
        <v>-6.93484061247129</v>
      </c>
      <c r="I348">
        <v>34.6568767736822</v>
      </c>
      <c r="J348">
        <v>1.4498343803776299</v>
      </c>
      <c r="K348">
        <v>828.66235938499801</v>
      </c>
      <c r="L348">
        <v>732.05138017684999</v>
      </c>
      <c r="M348">
        <v>52.787844829027698</v>
      </c>
      <c r="N348">
        <v>0.57325730378720596</v>
      </c>
      <c r="O348">
        <v>25.4137115839243</v>
      </c>
      <c r="P348">
        <v>68.809073724007504</v>
      </c>
      <c r="Q348">
        <v>0.14472761097110101</v>
      </c>
    </row>
    <row r="349" spans="1:17" x14ac:dyDescent="0.3">
      <c r="A349" t="s">
        <v>803</v>
      </c>
      <c r="B349" t="s">
        <v>804</v>
      </c>
      <c r="C349" t="s">
        <v>3175</v>
      </c>
      <c r="D349" t="s">
        <v>51</v>
      </c>
      <c r="E349">
        <v>20023.8841190399</v>
      </c>
      <c r="F349">
        <v>1471.2</v>
      </c>
      <c r="G349">
        <v>40.965421930654799</v>
      </c>
      <c r="H349">
        <v>8.2624297351011293</v>
      </c>
      <c r="I349">
        <v>55.701636515020297</v>
      </c>
      <c r="J349">
        <v>-2.4985877886037899</v>
      </c>
      <c r="K349">
        <v>1353.85107122513</v>
      </c>
      <c r="L349">
        <v>1157.00020320819</v>
      </c>
      <c r="M349">
        <v>69.100312755509293</v>
      </c>
      <c r="N349">
        <v>0.83593696008553098</v>
      </c>
      <c r="O349">
        <v>3.4563621533441902</v>
      </c>
      <c r="P349">
        <v>81.820428845084294</v>
      </c>
      <c r="Q349">
        <v>8.6102415886910005E-2</v>
      </c>
    </row>
    <row r="350" spans="1:17" x14ac:dyDescent="0.3">
      <c r="A350" t="s">
        <v>805</v>
      </c>
      <c r="B350" t="s">
        <v>806</v>
      </c>
      <c r="C350" t="s">
        <v>3183</v>
      </c>
      <c r="D350" t="s">
        <v>511</v>
      </c>
      <c r="E350">
        <v>19907.0140361339</v>
      </c>
      <c r="F350">
        <v>165.03</v>
      </c>
      <c r="G350">
        <v>-29.036957176828398</v>
      </c>
      <c r="H350">
        <v>-3.0794163893173701</v>
      </c>
      <c r="I350">
        <v>2.76881430418831</v>
      </c>
      <c r="J350">
        <v>-1.8708241774851899</v>
      </c>
      <c r="K350">
        <v>172.10837015121001</v>
      </c>
      <c r="L350">
        <v>174.02657106025501</v>
      </c>
      <c r="M350">
        <v>43.6910650553748</v>
      </c>
      <c r="N350">
        <v>0.53153001555422696</v>
      </c>
      <c r="O350">
        <v>34.969399503120599</v>
      </c>
      <c r="P350">
        <v>16.014059753954299</v>
      </c>
      <c r="Q350">
        <v>-5.2684468848085003E-2</v>
      </c>
    </row>
    <row r="351" spans="1:17" x14ac:dyDescent="0.3">
      <c r="A351" t="s">
        <v>807</v>
      </c>
      <c r="B351" t="s">
        <v>808</v>
      </c>
      <c r="C351" t="s">
        <v>3180</v>
      </c>
      <c r="D351" t="s">
        <v>120</v>
      </c>
      <c r="E351">
        <v>19842.538560389999</v>
      </c>
      <c r="F351">
        <v>759.85</v>
      </c>
      <c r="G351">
        <v>208.747736459306</v>
      </c>
      <c r="H351">
        <v>16.0873746023784</v>
      </c>
      <c r="I351">
        <v>172.776594390214</v>
      </c>
      <c r="J351">
        <v>7.6650586467536996</v>
      </c>
      <c r="K351">
        <v>634.47382410100602</v>
      </c>
      <c r="L351">
        <v>454.03170131796099</v>
      </c>
      <c r="M351">
        <v>79.557497947194506</v>
      </c>
      <c r="N351">
        <v>1.1422138851283301</v>
      </c>
      <c r="O351">
        <v>0.34875304336381402</v>
      </c>
      <c r="P351">
        <v>417.944173681878</v>
      </c>
      <c r="Q351">
        <v>0.26059052713806102</v>
      </c>
    </row>
    <row r="352" spans="1:17" x14ac:dyDescent="0.3">
      <c r="A352" t="s">
        <v>809</v>
      </c>
      <c r="B352" t="s">
        <v>810</v>
      </c>
      <c r="C352" t="s">
        <v>3187</v>
      </c>
      <c r="D352" t="s">
        <v>587</v>
      </c>
      <c r="E352">
        <v>19793.235066469999</v>
      </c>
      <c r="F352">
        <v>636.65</v>
      </c>
      <c r="G352">
        <v>31.6756750198759</v>
      </c>
      <c r="H352">
        <v>27.4570116230468</v>
      </c>
      <c r="I352">
        <v>1.4766356134823699</v>
      </c>
      <c r="J352">
        <v>5.6095793945304999</v>
      </c>
      <c r="K352">
        <v>563.82918333083103</v>
      </c>
      <c r="L352">
        <v>575.52041747705096</v>
      </c>
      <c r="M352">
        <v>74.956733637009705</v>
      </c>
      <c r="N352">
        <v>1.9241723220392</v>
      </c>
      <c r="O352">
        <v>22.869708631115898</v>
      </c>
      <c r="P352">
        <v>54.1525423728813</v>
      </c>
      <c r="Q352">
        <v>0.14833492139902299</v>
      </c>
    </row>
    <row r="353" spans="1:17" x14ac:dyDescent="0.3">
      <c r="A353" t="s">
        <v>811</v>
      </c>
      <c r="B353" t="s">
        <v>812</v>
      </c>
      <c r="C353" t="s">
        <v>3179</v>
      </c>
      <c r="D353" t="s">
        <v>169</v>
      </c>
      <c r="E353">
        <v>19757.166412049999</v>
      </c>
      <c r="F353">
        <v>820</v>
      </c>
      <c r="G353">
        <v>119.236994392239</v>
      </c>
      <c r="H353">
        <v>4.2306409979958897</v>
      </c>
      <c r="I353">
        <v>8.8071707931234506</v>
      </c>
      <c r="J353">
        <v>0.14899060060838601</v>
      </c>
      <c r="K353">
        <v>789.80097712562895</v>
      </c>
      <c r="L353">
        <v>729.40148804373302</v>
      </c>
      <c r="M353">
        <v>62.862827298771997</v>
      </c>
      <c r="N353">
        <v>0.867353510811392</v>
      </c>
      <c r="O353">
        <v>19.512195121951201</v>
      </c>
      <c r="P353">
        <v>143.107026386006</v>
      </c>
      <c r="Q353">
        <v>0.19318671012400901</v>
      </c>
    </row>
    <row r="354" spans="1:17" x14ac:dyDescent="0.3">
      <c r="A354" t="s">
        <v>813</v>
      </c>
      <c r="B354" t="s">
        <v>814</v>
      </c>
      <c r="C354" t="s">
        <v>3174</v>
      </c>
      <c r="D354" t="s">
        <v>46</v>
      </c>
      <c r="E354">
        <v>19745.775192599998</v>
      </c>
      <c r="F354">
        <v>314.5</v>
      </c>
      <c r="G354">
        <v>64.2218568402062</v>
      </c>
      <c r="H354">
        <v>-2.3300774081522801</v>
      </c>
      <c r="I354">
        <v>-4.6017822785053797</v>
      </c>
      <c r="J354">
        <v>1.5713473091380099</v>
      </c>
      <c r="K354">
        <v>300.88702091702999</v>
      </c>
      <c r="L354">
        <v>280.55763331644602</v>
      </c>
      <c r="M354">
        <v>70.620110732834803</v>
      </c>
      <c r="N354">
        <v>1.10299003327054</v>
      </c>
      <c r="O354">
        <v>15.8982511923688</v>
      </c>
      <c r="P354">
        <v>103.36243129647499</v>
      </c>
      <c r="Q354">
        <v>0.167361142451488</v>
      </c>
    </row>
    <row r="355" spans="1:17" x14ac:dyDescent="0.3">
      <c r="A355" t="s">
        <v>815</v>
      </c>
      <c r="B355" t="s">
        <v>816</v>
      </c>
      <c r="C355" t="s">
        <v>3179</v>
      </c>
      <c r="D355" t="s">
        <v>282</v>
      </c>
      <c r="E355">
        <v>19524.815640000001</v>
      </c>
      <c r="F355">
        <v>1704.45</v>
      </c>
      <c r="G355">
        <v>81.843537441351799</v>
      </c>
      <c r="H355">
        <v>2.7608202329084199</v>
      </c>
      <c r="I355">
        <v>15.1269201777703</v>
      </c>
      <c r="J355">
        <v>13.3732494688588</v>
      </c>
      <c r="K355">
        <v>1622.98337728247</v>
      </c>
      <c r="L355">
        <v>1516.72635822598</v>
      </c>
      <c r="M355">
        <v>70.069647453413694</v>
      </c>
      <c r="N355">
        <v>0.84164732969892497</v>
      </c>
      <c r="O355">
        <v>66.258910498987902</v>
      </c>
      <c r="P355">
        <v>153.09228599005101</v>
      </c>
      <c r="Q355">
        <v>0.17167838210891301</v>
      </c>
    </row>
    <row r="356" spans="1:17" x14ac:dyDescent="0.3">
      <c r="A356" t="s">
        <v>817</v>
      </c>
      <c r="B356" t="s">
        <v>818</v>
      </c>
      <c r="C356" t="s">
        <v>3185</v>
      </c>
      <c r="D356" t="s">
        <v>494</v>
      </c>
      <c r="E356">
        <v>19480.327237279998</v>
      </c>
      <c r="F356">
        <v>1857.7</v>
      </c>
      <c r="G356">
        <v>-11.8378419679945</v>
      </c>
      <c r="H356">
        <v>-3.7195414803109301</v>
      </c>
      <c r="I356">
        <v>3.6386294919578299</v>
      </c>
      <c r="J356">
        <v>-1.9395026888953799</v>
      </c>
      <c r="K356">
        <v>1906.3703912645501</v>
      </c>
      <c r="L356">
        <v>1875.7286425208399</v>
      </c>
      <c r="M356">
        <v>57.567420812979996</v>
      </c>
      <c r="N356">
        <v>0.55095935109248795</v>
      </c>
      <c r="O356">
        <v>25.423911288151999</v>
      </c>
      <c r="P356">
        <v>27.048283408562401</v>
      </c>
      <c r="Q356">
        <v>-4.0477728528916998E-2</v>
      </c>
    </row>
    <row r="357" spans="1:17" x14ac:dyDescent="0.3">
      <c r="A357" t="s">
        <v>819</v>
      </c>
      <c r="B357" t="s">
        <v>820</v>
      </c>
      <c r="C357" t="s">
        <v>3183</v>
      </c>
      <c r="D357" t="s">
        <v>222</v>
      </c>
      <c r="E357">
        <v>19437.88751927</v>
      </c>
      <c r="F357">
        <v>889.9</v>
      </c>
      <c r="G357">
        <v>33.146189809709597</v>
      </c>
      <c r="H357">
        <v>-1.3350284473289</v>
      </c>
      <c r="I357">
        <v>8.28443232866152</v>
      </c>
      <c r="J357">
        <v>-2.819164147735</v>
      </c>
      <c r="K357">
        <v>864.94309192486298</v>
      </c>
      <c r="L357">
        <v>809.59776832952195</v>
      </c>
      <c r="M357">
        <v>58.820427542135398</v>
      </c>
      <c r="N357">
        <v>1.40649180845411</v>
      </c>
      <c r="O357">
        <v>7.6525452298010999</v>
      </c>
      <c r="P357">
        <v>58.613314321361699</v>
      </c>
      <c r="Q357">
        <v>0.175153161290412</v>
      </c>
    </row>
    <row r="358" spans="1:17" x14ac:dyDescent="0.3">
      <c r="A358" t="s">
        <v>821</v>
      </c>
      <c r="B358" t="s">
        <v>822</v>
      </c>
      <c r="C358" t="s">
        <v>3175</v>
      </c>
      <c r="D358" t="s">
        <v>51</v>
      </c>
      <c r="E358">
        <v>19429.734762784999</v>
      </c>
      <c r="F358">
        <v>1226.6500000000001</v>
      </c>
      <c r="G358">
        <v>140.264460256418</v>
      </c>
      <c r="H358">
        <v>-7.0501768191179996</v>
      </c>
      <c r="I358">
        <v>77.503131802626598</v>
      </c>
      <c r="J358">
        <v>6.2725510201310701</v>
      </c>
      <c r="K358">
        <v>1140.6271449240701</v>
      </c>
      <c r="L358">
        <v>893.223975747753</v>
      </c>
      <c r="M358">
        <v>62.327708183408099</v>
      </c>
      <c r="N358">
        <v>0.325068646535696</v>
      </c>
      <c r="O358">
        <v>6.7867769942526301</v>
      </c>
      <c r="P358">
        <v>172.105146406388</v>
      </c>
      <c r="Q358">
        <v>7.4422928669311994E-2</v>
      </c>
    </row>
    <row r="359" spans="1:17" x14ac:dyDescent="0.3">
      <c r="A359" t="s">
        <v>823</v>
      </c>
      <c r="B359" t="s">
        <v>824</v>
      </c>
      <c r="C359" t="s">
        <v>3180</v>
      </c>
      <c r="D359" t="s">
        <v>825</v>
      </c>
      <c r="E359">
        <v>19368.306825449999</v>
      </c>
      <c r="F359">
        <v>1216.05</v>
      </c>
      <c r="G359">
        <v>-32.747324464083697</v>
      </c>
      <c r="H359">
        <v>-0.15326471949346801</v>
      </c>
      <c r="I359">
        <v>-5.0962873724620597</v>
      </c>
      <c r="J359">
        <v>-2.0670782296188301</v>
      </c>
      <c r="K359">
        <v>1271.37921186162</v>
      </c>
      <c r="L359">
        <v>1318.5732020668099</v>
      </c>
      <c r="M359">
        <v>54.433674342501803</v>
      </c>
      <c r="N359">
        <v>0.83068311226828295</v>
      </c>
      <c r="O359">
        <v>29.821964557378401</v>
      </c>
      <c r="P359">
        <v>9.5195208717971909</v>
      </c>
      <c r="Q359">
        <v>-2.6082897235494E-2</v>
      </c>
    </row>
    <row r="360" spans="1:17" x14ac:dyDescent="0.3">
      <c r="A360" t="s">
        <v>826</v>
      </c>
      <c r="B360" t="s">
        <v>827</v>
      </c>
      <c r="C360" t="s">
        <v>3171</v>
      </c>
      <c r="D360" t="s">
        <v>24</v>
      </c>
      <c r="E360">
        <v>19208.390150103001</v>
      </c>
      <c r="F360">
        <v>238.63</v>
      </c>
      <c r="G360">
        <v>33.5341705129579</v>
      </c>
      <c r="H360">
        <v>5.2423829924429999</v>
      </c>
      <c r="I360">
        <v>14.875837336180901</v>
      </c>
      <c r="J360">
        <v>4.9509454479562196</v>
      </c>
      <c r="K360">
        <v>220.963780633048</v>
      </c>
      <c r="L360">
        <v>202.592480754371</v>
      </c>
      <c r="M360">
        <v>72.984547522125993</v>
      </c>
      <c r="N360">
        <v>1.26189284571843</v>
      </c>
      <c r="O360">
        <v>2.6694045174538101</v>
      </c>
      <c r="P360">
        <v>57.148501810997601</v>
      </c>
      <c r="Q360">
        <v>0.19689460199192099</v>
      </c>
    </row>
    <row r="361" spans="1:17" x14ac:dyDescent="0.3">
      <c r="A361" t="s">
        <v>828</v>
      </c>
      <c r="B361" t="s">
        <v>829</v>
      </c>
      <c r="C361" t="s">
        <v>3184</v>
      </c>
      <c r="D361" t="s">
        <v>136</v>
      </c>
      <c r="E361">
        <v>19195.165497509999</v>
      </c>
      <c r="F361">
        <v>1366.1</v>
      </c>
      <c r="G361">
        <v>50.018440470376497</v>
      </c>
      <c r="H361">
        <v>-3.0068024126117998</v>
      </c>
      <c r="I361">
        <v>-2.4149058658018898</v>
      </c>
      <c r="J361">
        <v>0.53461863004450405</v>
      </c>
      <c r="K361">
        <v>1386.8951645357499</v>
      </c>
      <c r="L361">
        <v>1298.66836142837</v>
      </c>
      <c r="M361">
        <v>64.438961377303102</v>
      </c>
      <c r="N361">
        <v>0.73972042702111895</v>
      </c>
      <c r="O361">
        <v>20.562184320327901</v>
      </c>
      <c r="P361">
        <v>76.270967741935394</v>
      </c>
    </row>
    <row r="362" spans="1:17" x14ac:dyDescent="0.3">
      <c r="A362" t="s">
        <v>830</v>
      </c>
      <c r="B362" t="s">
        <v>831</v>
      </c>
      <c r="C362" t="s">
        <v>3176</v>
      </c>
      <c r="D362" t="s">
        <v>217</v>
      </c>
      <c r="E362">
        <v>19030.102188420002</v>
      </c>
      <c r="F362">
        <v>1609.35</v>
      </c>
      <c r="G362">
        <v>7.3260035171228397</v>
      </c>
      <c r="H362">
        <v>-4.12016443943621</v>
      </c>
      <c r="I362">
        <v>-28.2757258080191</v>
      </c>
      <c r="J362">
        <v>5.0156382285161998</v>
      </c>
      <c r="K362">
        <v>1637.6837179706099</v>
      </c>
      <c r="L362">
        <v>1750.13855215956</v>
      </c>
      <c r="M362">
        <v>71.786919679750298</v>
      </c>
      <c r="N362">
        <v>0.52071648568575002</v>
      </c>
      <c r="O362">
        <v>50.890110914344298</v>
      </c>
      <c r="P362">
        <v>29.566862571451502</v>
      </c>
      <c r="Q362">
        <v>0.12996649009046099</v>
      </c>
    </row>
    <row r="363" spans="1:17" x14ac:dyDescent="0.3">
      <c r="A363" t="s">
        <v>832</v>
      </c>
      <c r="B363" t="s">
        <v>833</v>
      </c>
      <c r="C363" t="s">
        <v>3180</v>
      </c>
      <c r="D363" t="s">
        <v>236</v>
      </c>
      <c r="E363">
        <v>18959.2812775399</v>
      </c>
      <c r="F363">
        <v>417.35</v>
      </c>
      <c r="G363">
        <v>18.749356998053599</v>
      </c>
      <c r="H363">
        <v>-6.8421771864346796</v>
      </c>
      <c r="I363">
        <v>6.1641417532457297</v>
      </c>
      <c r="J363">
        <v>-0.50719436292283504</v>
      </c>
      <c r="K363">
        <v>430.58393811695697</v>
      </c>
      <c r="L363">
        <v>405.339551665442</v>
      </c>
      <c r="M363">
        <v>67.154612622959107</v>
      </c>
      <c r="N363">
        <v>0.75746044147174396</v>
      </c>
      <c r="O363">
        <v>38.361087815981797</v>
      </c>
      <c r="P363">
        <v>47.291335803776199</v>
      </c>
      <c r="Q363">
        <v>7.0867132773529004E-2</v>
      </c>
    </row>
    <row r="364" spans="1:17" x14ac:dyDescent="0.3">
      <c r="A364" t="s">
        <v>834</v>
      </c>
      <c r="B364" t="s">
        <v>835</v>
      </c>
      <c r="C364" t="s">
        <v>3172</v>
      </c>
      <c r="D364" t="s">
        <v>669</v>
      </c>
      <c r="E364">
        <v>18771.458868615999</v>
      </c>
      <c r="F364">
        <v>130.18</v>
      </c>
      <c r="G364">
        <v>71.620128948801593</v>
      </c>
      <c r="H364">
        <v>6.3684145924291</v>
      </c>
      <c r="I364">
        <v>20.587853325754899</v>
      </c>
      <c r="J364">
        <v>-0.60458428278288801</v>
      </c>
      <c r="K364">
        <v>130.66315606146799</v>
      </c>
      <c r="L364">
        <v>119.516876098409</v>
      </c>
      <c r="M364">
        <v>55.573618055642001</v>
      </c>
      <c r="N364">
        <v>0.56321084473058802</v>
      </c>
      <c r="O364">
        <v>31.356583192502601</v>
      </c>
      <c r="P364">
        <v>97.391963608794498</v>
      </c>
      <c r="Q364">
        <v>3.9568514705365002E-2</v>
      </c>
    </row>
    <row r="365" spans="1:17" hidden="1" x14ac:dyDescent="0.3">
      <c r="A365" t="s">
        <v>836</v>
      </c>
      <c r="B365" t="s">
        <v>837</v>
      </c>
      <c r="C365" t="s">
        <v>3171</v>
      </c>
      <c r="D365" t="s">
        <v>54</v>
      </c>
      <c r="E365">
        <v>18729.619728810001</v>
      </c>
      <c r="F365">
        <v>435.45</v>
      </c>
      <c r="G365">
        <v>11.505453242704499</v>
      </c>
      <c r="H365">
        <v>-2.2964952656906101</v>
      </c>
      <c r="I365">
        <v>20.036085798469401</v>
      </c>
      <c r="J365">
        <v>6.4721293263283997</v>
      </c>
      <c r="K365">
        <v>433.17169127870602</v>
      </c>
      <c r="M365">
        <v>58.065866781254897</v>
      </c>
      <c r="N365">
        <v>1.01283016401294</v>
      </c>
      <c r="O365">
        <v>18.681823401079299</v>
      </c>
      <c r="P365">
        <v>49.126712328767098</v>
      </c>
    </row>
    <row r="366" spans="1:17" x14ac:dyDescent="0.3">
      <c r="A366" t="s">
        <v>838</v>
      </c>
      <c r="B366" t="s">
        <v>839</v>
      </c>
      <c r="C366" t="s">
        <v>3179</v>
      </c>
      <c r="D366" t="s">
        <v>270</v>
      </c>
      <c r="E366">
        <v>18695.640492809998</v>
      </c>
      <c r="F366">
        <v>2354.35</v>
      </c>
      <c r="G366">
        <v>110.21715164887701</v>
      </c>
      <c r="H366">
        <v>15.988864888917499</v>
      </c>
      <c r="I366">
        <v>27.506508822717901</v>
      </c>
      <c r="J366">
        <v>3.1319488636565</v>
      </c>
      <c r="K366">
        <v>2004.96196024816</v>
      </c>
      <c r="L366">
        <v>1701.4022634896301</v>
      </c>
      <c r="M366">
        <v>72.484535290464606</v>
      </c>
      <c r="N366">
        <v>1.49090771398389</v>
      </c>
      <c r="O366">
        <v>14.001741457302399</v>
      </c>
      <c r="P366">
        <v>181.284348864994</v>
      </c>
      <c r="Q366">
        <v>0.176413127285415</v>
      </c>
    </row>
    <row r="367" spans="1:17" x14ac:dyDescent="0.3">
      <c r="A367" t="s">
        <v>840</v>
      </c>
      <c r="B367" t="s">
        <v>841</v>
      </c>
      <c r="C367" t="s">
        <v>3174</v>
      </c>
      <c r="D367" t="s">
        <v>273</v>
      </c>
      <c r="E367">
        <v>18675.621864679899</v>
      </c>
      <c r="F367">
        <v>1149.6500000000001</v>
      </c>
      <c r="G367">
        <v>44.4746227138872</v>
      </c>
      <c r="H367">
        <v>-12.746614909257801</v>
      </c>
      <c r="I367">
        <v>-11.119051748539601</v>
      </c>
      <c r="J367">
        <v>-0.39224396729285199</v>
      </c>
      <c r="K367">
        <v>1230.69868352863</v>
      </c>
      <c r="L367">
        <v>1162.6125008997501</v>
      </c>
      <c r="M367">
        <v>42.403536740324803</v>
      </c>
      <c r="N367">
        <v>1.3778409579845201</v>
      </c>
      <c r="O367">
        <v>26.038359500717601</v>
      </c>
      <c r="P367">
        <v>83.371879735226102</v>
      </c>
      <c r="Q367">
        <v>0.146573917772792</v>
      </c>
    </row>
    <row r="368" spans="1:17" x14ac:dyDescent="0.3">
      <c r="A368" t="s">
        <v>842</v>
      </c>
      <c r="B368" t="s">
        <v>843</v>
      </c>
      <c r="C368" t="s">
        <v>3171</v>
      </c>
      <c r="D368" t="s">
        <v>54</v>
      </c>
      <c r="E368">
        <v>18568.076063600001</v>
      </c>
      <c r="F368">
        <v>632.79999999999995</v>
      </c>
      <c r="G368">
        <v>-35.512607937097002</v>
      </c>
      <c r="H368">
        <v>-10.706813542091499</v>
      </c>
      <c r="I368">
        <v>-20.598066813857301</v>
      </c>
      <c r="J368">
        <v>-2.67984717123616</v>
      </c>
      <c r="K368">
        <v>716.19872986656799</v>
      </c>
      <c r="L368">
        <v>738.22925841520396</v>
      </c>
      <c r="M368">
        <v>34.073767135681202</v>
      </c>
      <c r="N368">
        <v>0.46614406404192998</v>
      </c>
      <c r="O368">
        <v>49.1387484197218</v>
      </c>
      <c r="P368">
        <v>5.45787851012415</v>
      </c>
      <c r="Q368">
        <v>1.4863058589925E-2</v>
      </c>
    </row>
    <row r="369" spans="1:17" x14ac:dyDescent="0.3">
      <c r="A369" t="s">
        <v>844</v>
      </c>
      <c r="B369" t="s">
        <v>845</v>
      </c>
      <c r="C369" t="s">
        <v>3171</v>
      </c>
      <c r="D369" t="s">
        <v>488</v>
      </c>
      <c r="E369">
        <v>18412.871781599999</v>
      </c>
      <c r="F369">
        <v>433.8</v>
      </c>
      <c r="G369">
        <v>-50.238873565877498</v>
      </c>
      <c r="H369">
        <v>-7.4192198986897404</v>
      </c>
      <c r="I369">
        <v>3.1043413540441298</v>
      </c>
      <c r="J369">
        <v>2.4255230854741998</v>
      </c>
      <c r="K369">
        <v>438.60208486668898</v>
      </c>
      <c r="L369">
        <v>462.410265645008</v>
      </c>
      <c r="M369">
        <v>64.569394822826894</v>
      </c>
      <c r="N369">
        <v>0.33496261629597601</v>
      </c>
      <c r="O369">
        <v>51.076100702189201</v>
      </c>
      <c r="P369">
        <v>42.566057578546101</v>
      </c>
      <c r="Q369">
        <v>3.883759871155E-2</v>
      </c>
    </row>
    <row r="370" spans="1:17" x14ac:dyDescent="0.3">
      <c r="A370" t="s">
        <v>846</v>
      </c>
      <c r="B370" t="s">
        <v>847</v>
      </c>
      <c r="C370" t="s">
        <v>3180</v>
      </c>
      <c r="D370" t="s">
        <v>590</v>
      </c>
      <c r="E370">
        <v>18326.7419286</v>
      </c>
      <c r="F370">
        <v>1425.9</v>
      </c>
      <c r="G370">
        <v>-33.190855999227701</v>
      </c>
      <c r="H370">
        <v>5.1336551683242204</v>
      </c>
      <c r="I370">
        <v>-0.93101115698116499</v>
      </c>
      <c r="J370">
        <v>5.8045461101340496</v>
      </c>
      <c r="K370">
        <v>1378.5464083090101</v>
      </c>
      <c r="L370">
        <v>1437.11436653991</v>
      </c>
      <c r="M370">
        <v>75.565205668355006</v>
      </c>
      <c r="N370">
        <v>0.98299390797700903</v>
      </c>
      <c r="O370">
        <v>20.923627182831801</v>
      </c>
      <c r="P370">
        <v>12.3640661938534</v>
      </c>
      <c r="Q370">
        <v>-0.140470846349629</v>
      </c>
    </row>
    <row r="371" spans="1:17" x14ac:dyDescent="0.3">
      <c r="A371" t="s">
        <v>848</v>
      </c>
      <c r="B371" t="s">
        <v>849</v>
      </c>
      <c r="C371" t="s">
        <v>3176</v>
      </c>
      <c r="D371" t="s">
        <v>217</v>
      </c>
      <c r="E371">
        <v>18215.084531655</v>
      </c>
      <c r="F371">
        <v>480.15</v>
      </c>
      <c r="G371">
        <v>-23.354831519033901</v>
      </c>
      <c r="H371">
        <v>-3.7373984126095499</v>
      </c>
      <c r="I371">
        <v>-15.857089692944299</v>
      </c>
      <c r="J371">
        <v>2.49504019508566</v>
      </c>
      <c r="K371">
        <v>504.22083489663402</v>
      </c>
      <c r="L371">
        <v>518.56473739847797</v>
      </c>
      <c r="M371">
        <v>52.991781748821403</v>
      </c>
      <c r="N371">
        <v>1.5643143791937999</v>
      </c>
      <c r="O371">
        <v>29.626158492137801</v>
      </c>
      <c r="P371">
        <v>18.030973451327402</v>
      </c>
      <c r="Q371">
        <v>7.1377089827962995E-2</v>
      </c>
    </row>
    <row r="372" spans="1:17" hidden="1" x14ac:dyDescent="0.3">
      <c r="A372" t="s">
        <v>850</v>
      </c>
      <c r="B372" t="s">
        <v>851</v>
      </c>
      <c r="C372" t="s">
        <v>3186</v>
      </c>
      <c r="D372" t="s">
        <v>46</v>
      </c>
      <c r="E372">
        <v>18144.654770385001</v>
      </c>
      <c r="F372">
        <v>493.35</v>
      </c>
      <c r="G372">
        <v>-16.631003176391399</v>
      </c>
      <c r="H372">
        <v>15.6301294890444</v>
      </c>
      <c r="I372">
        <v>-1.09081114988936</v>
      </c>
      <c r="J372">
        <v>-8.5054761201877298</v>
      </c>
      <c r="M372">
        <v>48.497037944187603</v>
      </c>
      <c r="O372">
        <v>11.9894598155467</v>
      </c>
      <c r="P372">
        <v>17.394408090422299</v>
      </c>
    </row>
    <row r="373" spans="1:17" x14ac:dyDescent="0.3">
      <c r="A373" t="s">
        <v>852</v>
      </c>
      <c r="B373" t="s">
        <v>853</v>
      </c>
      <c r="C373" t="s">
        <v>3180</v>
      </c>
      <c r="D373" t="s">
        <v>43</v>
      </c>
      <c r="E373">
        <v>18051.829403650001</v>
      </c>
      <c r="F373">
        <v>817.25</v>
      </c>
      <c r="G373">
        <v>-17.363859652601601</v>
      </c>
      <c r="H373">
        <v>-2.7438455555187899</v>
      </c>
      <c r="I373">
        <v>-10.1277385141184</v>
      </c>
      <c r="J373">
        <v>6.0236474490256304</v>
      </c>
      <c r="K373">
        <v>835.38271731066902</v>
      </c>
      <c r="L373">
        <v>854.703270523573</v>
      </c>
      <c r="M373">
        <v>65.018512469020195</v>
      </c>
      <c r="N373">
        <v>1.96176221760224</v>
      </c>
      <c r="O373">
        <v>25.4206179259712</v>
      </c>
      <c r="P373">
        <v>14.9114173228346</v>
      </c>
    </row>
    <row r="374" spans="1:17" x14ac:dyDescent="0.3">
      <c r="A374" t="s">
        <v>854</v>
      </c>
      <c r="B374" t="s">
        <v>855</v>
      </c>
      <c r="C374" t="s">
        <v>3170</v>
      </c>
      <c r="D374" t="s">
        <v>21</v>
      </c>
      <c r="E374">
        <v>17907.3927643799</v>
      </c>
      <c r="F374">
        <v>639.35</v>
      </c>
      <c r="G374">
        <v>-29.862296293448299</v>
      </c>
      <c r="H374">
        <v>3.4999704547467299</v>
      </c>
      <c r="I374">
        <v>21.788922563832902</v>
      </c>
      <c r="J374">
        <v>14.8016802668923</v>
      </c>
      <c r="K374">
        <v>606.24790589505801</v>
      </c>
      <c r="L374">
        <v>625.16982183098003</v>
      </c>
      <c r="M374">
        <v>72.638278750614106</v>
      </c>
      <c r="N374">
        <v>1.7458426678557</v>
      </c>
      <c r="O374">
        <v>36.075701884726598</v>
      </c>
      <c r="P374">
        <v>36.147785349233303</v>
      </c>
      <c r="Q374">
        <v>8.3077017607317005E-2</v>
      </c>
    </row>
    <row r="375" spans="1:17" x14ac:dyDescent="0.3">
      <c r="A375" t="s">
        <v>856</v>
      </c>
      <c r="B375" t="s">
        <v>857</v>
      </c>
      <c r="C375" t="s">
        <v>3179</v>
      </c>
      <c r="D375" t="s">
        <v>270</v>
      </c>
      <c r="E375">
        <v>17798.518980000001</v>
      </c>
      <c r="F375">
        <v>16660.599999999999</v>
      </c>
      <c r="G375">
        <v>3.3464713908980199</v>
      </c>
      <c r="H375">
        <v>-3.8786932942700898</v>
      </c>
      <c r="I375">
        <v>-1.91421665497152</v>
      </c>
      <c r="J375">
        <v>4.6854040076325703</v>
      </c>
      <c r="K375">
        <v>16115.2509937752</v>
      </c>
      <c r="L375">
        <v>15668.942358257</v>
      </c>
      <c r="M375">
        <v>74.694530291910198</v>
      </c>
      <c r="N375">
        <v>1.2182558857127801</v>
      </c>
      <c r="O375">
        <v>15.241647959857399</v>
      </c>
      <c r="P375">
        <v>28.314412901834501</v>
      </c>
      <c r="Q375">
        <v>6.1959732547646001E-2</v>
      </c>
    </row>
    <row r="376" spans="1:17" x14ac:dyDescent="0.3">
      <c r="A376" t="s">
        <v>858</v>
      </c>
      <c r="B376" t="s">
        <v>859</v>
      </c>
      <c r="C376" t="s">
        <v>3185</v>
      </c>
      <c r="D376" t="s">
        <v>494</v>
      </c>
      <c r="E376">
        <v>17787.016981199999</v>
      </c>
      <c r="F376">
        <v>3586.85</v>
      </c>
      <c r="G376">
        <v>-24.766867631080999</v>
      </c>
      <c r="H376">
        <v>7.1615016546433203</v>
      </c>
      <c r="I376">
        <v>3.4513617891682999</v>
      </c>
      <c r="J376">
        <v>3.2214924654616399</v>
      </c>
      <c r="K376">
        <v>3400.3379498106701</v>
      </c>
      <c r="L376">
        <v>3455.9753447994299</v>
      </c>
      <c r="M376">
        <v>70.356439957580704</v>
      </c>
      <c r="N376">
        <v>0.58347011106006297</v>
      </c>
      <c r="O376">
        <v>10.945537170497699</v>
      </c>
      <c r="P376">
        <v>24.718788574210201</v>
      </c>
      <c r="Q376">
        <v>-5.9088954617701001E-2</v>
      </c>
    </row>
    <row r="377" spans="1:17" x14ac:dyDescent="0.3">
      <c r="A377" t="s">
        <v>860</v>
      </c>
      <c r="B377" t="s">
        <v>861</v>
      </c>
      <c r="C377" t="s">
        <v>3187</v>
      </c>
      <c r="D377" t="s">
        <v>166</v>
      </c>
      <c r="E377">
        <v>17739.477719120001</v>
      </c>
      <c r="F377">
        <v>1145.8</v>
      </c>
      <c r="G377">
        <v>-3.0066191785757601</v>
      </c>
      <c r="H377">
        <v>8.1010098755830704</v>
      </c>
      <c r="I377">
        <v>11.7295539579032</v>
      </c>
      <c r="J377">
        <v>-5.4217117544076796</v>
      </c>
      <c r="K377">
        <v>1134.60825826224</v>
      </c>
      <c r="L377">
        <v>1055.62805087827</v>
      </c>
      <c r="M377">
        <v>41.9395908027264</v>
      </c>
      <c r="N377">
        <v>1.29325547452249</v>
      </c>
      <c r="O377">
        <v>19.663117472508201</v>
      </c>
      <c r="P377">
        <v>37.650168188370898</v>
      </c>
      <c r="Q377">
        <v>-4.0867546861399996E-3</v>
      </c>
    </row>
    <row r="378" spans="1:17" x14ac:dyDescent="0.3">
      <c r="A378" t="s">
        <v>862</v>
      </c>
      <c r="B378" t="s">
        <v>863</v>
      </c>
      <c r="C378" t="s">
        <v>3179</v>
      </c>
      <c r="D378" t="s">
        <v>784</v>
      </c>
      <c r="E378">
        <v>17715.362077500002</v>
      </c>
      <c r="F378">
        <v>4253.95</v>
      </c>
      <c r="G378">
        <v>51.698371007563701</v>
      </c>
      <c r="H378">
        <v>3.51327413239511</v>
      </c>
      <c r="I378">
        <v>-14.1073773275386</v>
      </c>
      <c r="J378">
        <v>5.9970341989754896</v>
      </c>
      <c r="K378">
        <v>3967.16629372443</v>
      </c>
      <c r="L378">
        <v>3733.9214675573098</v>
      </c>
      <c r="M378">
        <v>71.417799720415502</v>
      </c>
      <c r="N378">
        <v>0.98448965544766298</v>
      </c>
      <c r="O378">
        <v>29.009508809459401</v>
      </c>
      <c r="P378">
        <v>78.576076233654405</v>
      </c>
      <c r="Q378">
        <v>0.10347859977249101</v>
      </c>
    </row>
    <row r="379" spans="1:17" x14ac:dyDescent="0.3">
      <c r="A379" t="s">
        <v>864</v>
      </c>
      <c r="B379" t="s">
        <v>865</v>
      </c>
      <c r="C379" t="s">
        <v>3182</v>
      </c>
      <c r="D379" t="s">
        <v>458</v>
      </c>
      <c r="E379">
        <v>17692.140788749999</v>
      </c>
      <c r="F379">
        <v>7456.25</v>
      </c>
      <c r="G379">
        <v>-16.3467722708405</v>
      </c>
      <c r="H379">
        <v>-8.39200385039031</v>
      </c>
      <c r="I379">
        <v>-2.07327705170878</v>
      </c>
      <c r="J379">
        <v>-2.7864813788480198</v>
      </c>
      <c r="K379">
        <v>7839.5499435975498</v>
      </c>
      <c r="L379">
        <v>7616.2429742300501</v>
      </c>
      <c r="M379">
        <v>39.685291883886897</v>
      </c>
      <c r="N379">
        <v>0.17289705132259001</v>
      </c>
      <c r="O379">
        <v>27.258340318524699</v>
      </c>
      <c r="P379">
        <v>35.899281886778603</v>
      </c>
      <c r="Q379">
        <v>-1.4401191885258E-2</v>
      </c>
    </row>
    <row r="380" spans="1:17" x14ac:dyDescent="0.3">
      <c r="A380" t="s">
        <v>866</v>
      </c>
      <c r="B380" t="s">
        <v>867</v>
      </c>
      <c r="C380" t="s">
        <v>3173</v>
      </c>
      <c r="D380" t="s">
        <v>573</v>
      </c>
      <c r="E380">
        <v>17607.18778068</v>
      </c>
      <c r="F380">
        <v>2901.3</v>
      </c>
      <c r="G380">
        <v>98.123271270677293</v>
      </c>
      <c r="H380">
        <v>3.7190545742333199</v>
      </c>
      <c r="I380">
        <v>50.850486385558497</v>
      </c>
      <c r="J380">
        <v>-5.0225205922388501</v>
      </c>
      <c r="K380">
        <v>2753.7966162621001</v>
      </c>
      <c r="L380">
        <v>2192.8462768163599</v>
      </c>
      <c r="M380">
        <v>52.206814974698801</v>
      </c>
      <c r="N380">
        <v>1.07927908376596</v>
      </c>
      <c r="O380">
        <v>6.7245717437010901</v>
      </c>
      <c r="P380">
        <v>136.724869451697</v>
      </c>
    </row>
    <row r="381" spans="1:17" x14ac:dyDescent="0.3">
      <c r="A381" t="s">
        <v>868</v>
      </c>
      <c r="B381" t="s">
        <v>869</v>
      </c>
      <c r="C381" t="s">
        <v>3179</v>
      </c>
      <c r="D381" t="s">
        <v>520</v>
      </c>
      <c r="E381">
        <v>17598.73042915</v>
      </c>
      <c r="F381">
        <v>1150.7</v>
      </c>
      <c r="G381">
        <v>-7.6340201488294097</v>
      </c>
      <c r="H381">
        <v>-9.0256709695637607</v>
      </c>
      <c r="I381">
        <v>-26.7703219852629</v>
      </c>
      <c r="J381">
        <v>-8.1191335713896695E-2</v>
      </c>
      <c r="K381">
        <v>1239.5487911832899</v>
      </c>
      <c r="L381">
        <v>1259.2727989135301</v>
      </c>
      <c r="M381">
        <v>49.830186715100403</v>
      </c>
      <c r="N381">
        <v>0.57374845531046204</v>
      </c>
      <c r="O381">
        <v>47.736160597896898</v>
      </c>
      <c r="P381">
        <v>38.430075187969898</v>
      </c>
      <c r="Q381">
        <v>7.5137382277777998E-2</v>
      </c>
    </row>
    <row r="382" spans="1:17" x14ac:dyDescent="0.3">
      <c r="A382" t="s">
        <v>870</v>
      </c>
      <c r="B382" t="s">
        <v>871</v>
      </c>
      <c r="C382" t="s">
        <v>3175</v>
      </c>
      <c r="D382" t="s">
        <v>51</v>
      </c>
      <c r="E382">
        <v>17576.94458304</v>
      </c>
      <c r="F382">
        <v>2312.4</v>
      </c>
      <c r="G382">
        <v>63.138891104272297</v>
      </c>
      <c r="H382">
        <v>10.8449586840955</v>
      </c>
      <c r="I382">
        <v>74.747125949374507</v>
      </c>
      <c r="J382">
        <v>11.5022226037065</v>
      </c>
      <c r="K382">
        <v>1977.2066006556799</v>
      </c>
      <c r="L382">
        <v>1665.3411960721</v>
      </c>
      <c r="M382">
        <v>82.791896515230505</v>
      </c>
      <c r="N382">
        <v>0.91229760808473304</v>
      </c>
      <c r="O382">
        <v>1.7925099463760501</v>
      </c>
      <c r="P382">
        <v>96.298811544991494</v>
      </c>
      <c r="Q382">
        <v>0.13092899566695501</v>
      </c>
    </row>
    <row r="383" spans="1:17" x14ac:dyDescent="0.3">
      <c r="A383" t="s">
        <v>872</v>
      </c>
      <c r="B383" t="s">
        <v>873</v>
      </c>
      <c r="C383" t="s">
        <v>3170</v>
      </c>
      <c r="D383" t="s">
        <v>21</v>
      </c>
      <c r="E383">
        <v>17524.909121249999</v>
      </c>
      <c r="F383">
        <v>768.3</v>
      </c>
      <c r="G383">
        <v>22.696916076186898</v>
      </c>
      <c r="H383">
        <v>8.4118963655367693</v>
      </c>
      <c r="I383">
        <v>22.654592203696101</v>
      </c>
      <c r="J383">
        <v>4.1465826774590004</v>
      </c>
      <c r="K383">
        <v>721.61384352736297</v>
      </c>
      <c r="L383">
        <v>674.39840811335</v>
      </c>
      <c r="M383">
        <v>70.922652570229403</v>
      </c>
      <c r="N383">
        <v>0.68490130695802198</v>
      </c>
      <c r="O383">
        <v>9.2672133281270295</v>
      </c>
      <c r="P383">
        <v>49.474708171206203</v>
      </c>
      <c r="Q383">
        <v>5.7996935204858997E-2</v>
      </c>
    </row>
    <row r="384" spans="1:17" x14ac:dyDescent="0.3">
      <c r="A384" t="s">
        <v>874</v>
      </c>
      <c r="B384" t="s">
        <v>875</v>
      </c>
      <c r="C384" t="s">
        <v>3179</v>
      </c>
      <c r="D384" t="s">
        <v>111</v>
      </c>
      <c r="E384">
        <v>17510.6757645</v>
      </c>
      <c r="F384">
        <v>11916.8</v>
      </c>
      <c r="G384">
        <v>91.662349090052402</v>
      </c>
      <c r="H384">
        <v>-1.61146536392423</v>
      </c>
      <c r="I384">
        <v>15.4996233689451</v>
      </c>
      <c r="J384">
        <v>-2.3810129852734798</v>
      </c>
      <c r="K384">
        <v>12397.584020355</v>
      </c>
      <c r="L384">
        <v>11231.5176707425</v>
      </c>
      <c r="M384">
        <v>33.952541590448199</v>
      </c>
      <c r="N384">
        <v>1.4043766732187</v>
      </c>
      <c r="O384">
        <v>31.764399838882898</v>
      </c>
      <c r="P384">
        <v>123.789671361502</v>
      </c>
    </row>
    <row r="385" spans="1:17" x14ac:dyDescent="0.3">
      <c r="A385" t="s">
        <v>876</v>
      </c>
      <c r="B385" t="s">
        <v>877</v>
      </c>
      <c r="C385" t="s">
        <v>3171</v>
      </c>
      <c r="D385" t="s">
        <v>210</v>
      </c>
      <c r="E385">
        <v>17489.749413195001</v>
      </c>
      <c r="F385">
        <v>4213.3500000000004</v>
      </c>
      <c r="G385">
        <v>37.275960522964901</v>
      </c>
      <c r="H385">
        <v>9.6092449612555406E-2</v>
      </c>
      <c r="I385">
        <v>-2.1850328642783099</v>
      </c>
      <c r="J385">
        <v>0.361000308445036</v>
      </c>
      <c r="K385">
        <v>4004.1258369193301</v>
      </c>
      <c r="L385">
        <v>3655.94772386978</v>
      </c>
      <c r="M385">
        <v>71.168860263602198</v>
      </c>
      <c r="N385">
        <v>0.63281019899747104</v>
      </c>
      <c r="O385">
        <v>4.0027531536663101</v>
      </c>
      <c r="P385">
        <v>76.290794979079493</v>
      </c>
      <c r="Q385">
        <v>0.26651004792503502</v>
      </c>
    </row>
    <row r="386" spans="1:17" x14ac:dyDescent="0.3">
      <c r="A386" t="s">
        <v>878</v>
      </c>
      <c r="B386" t="s">
        <v>879</v>
      </c>
      <c r="C386" t="s">
        <v>3174</v>
      </c>
      <c r="D386" t="s">
        <v>46</v>
      </c>
      <c r="E386">
        <v>17445.517597869999</v>
      </c>
      <c r="F386">
        <v>1461.6</v>
      </c>
      <c r="G386">
        <v>79.851949909667596</v>
      </c>
      <c r="H386">
        <v>-8.9348420955743002</v>
      </c>
      <c r="I386">
        <v>-7.9192550964322503</v>
      </c>
      <c r="J386">
        <v>-3.27716561661641</v>
      </c>
      <c r="K386">
        <v>1545.15564873276</v>
      </c>
      <c r="L386">
        <v>1336.9905251370301</v>
      </c>
      <c r="M386">
        <v>53.101665129793098</v>
      </c>
      <c r="N386">
        <v>0.85578638609698299</v>
      </c>
      <c r="O386">
        <v>24.657909140667702</v>
      </c>
      <c r="P386">
        <v>140.71146245059199</v>
      </c>
      <c r="Q386">
        <v>0.201535529966275</v>
      </c>
    </row>
    <row r="387" spans="1:17" x14ac:dyDescent="0.3">
      <c r="A387" t="s">
        <v>880</v>
      </c>
      <c r="B387" t="s">
        <v>881</v>
      </c>
      <c r="C387" t="s">
        <v>3176</v>
      </c>
      <c r="D387" t="s">
        <v>784</v>
      </c>
      <c r="E387">
        <v>17421.122468820002</v>
      </c>
      <c r="F387">
        <v>967.55</v>
      </c>
      <c r="G387">
        <v>1.8751037596315301</v>
      </c>
      <c r="H387">
        <v>3.70623883287367</v>
      </c>
      <c r="I387">
        <v>31.279944187570599</v>
      </c>
      <c r="J387">
        <v>-2.04268652367869</v>
      </c>
      <c r="K387">
        <v>955.01325801364601</v>
      </c>
      <c r="L387">
        <v>860.75015728994197</v>
      </c>
      <c r="M387">
        <v>52.673098558983803</v>
      </c>
      <c r="N387">
        <v>0.54418329942427002</v>
      </c>
      <c r="O387">
        <v>9.9736447728799593</v>
      </c>
      <c r="P387">
        <v>60.709243418320703</v>
      </c>
      <c r="Q387">
        <v>0.19473194574498801</v>
      </c>
    </row>
    <row r="388" spans="1:17" x14ac:dyDescent="0.3">
      <c r="A388" t="s">
        <v>882</v>
      </c>
      <c r="B388" t="s">
        <v>883</v>
      </c>
      <c r="C388" t="s">
        <v>3176</v>
      </c>
      <c r="D388" t="s">
        <v>539</v>
      </c>
      <c r="E388">
        <v>17362.105442709999</v>
      </c>
      <c r="F388">
        <v>626.35</v>
      </c>
      <c r="G388">
        <v>35.022885844068902</v>
      </c>
      <c r="H388">
        <v>8.7687485940695797</v>
      </c>
      <c r="I388">
        <v>19.220619815584399</v>
      </c>
      <c r="J388">
        <v>9.8075334948283395</v>
      </c>
      <c r="K388">
        <v>583.27230540881897</v>
      </c>
      <c r="L388">
        <v>535.82372064810897</v>
      </c>
      <c r="M388">
        <v>75.096087200502197</v>
      </c>
      <c r="N388">
        <v>1.28625091245684</v>
      </c>
      <c r="O388">
        <v>15.5903248982198</v>
      </c>
      <c r="P388">
        <v>66.560297832735003</v>
      </c>
      <c r="Q388">
        <v>0.21943622260833201</v>
      </c>
    </row>
    <row r="389" spans="1:17" x14ac:dyDescent="0.3">
      <c r="A389" t="s">
        <v>884</v>
      </c>
      <c r="B389" t="s">
        <v>885</v>
      </c>
      <c r="C389" t="s">
        <v>3181</v>
      </c>
      <c r="D389" t="s">
        <v>111</v>
      </c>
      <c r="E389">
        <v>17320.005649979899</v>
      </c>
      <c r="F389">
        <v>949.3</v>
      </c>
      <c r="G389">
        <v>39.739538326495698</v>
      </c>
      <c r="H389">
        <v>-17.355229915839299</v>
      </c>
      <c r="I389">
        <v>0.24906229125611901</v>
      </c>
      <c r="J389">
        <v>-4.28686209720005</v>
      </c>
      <c r="K389">
        <v>997.30181459602795</v>
      </c>
      <c r="L389">
        <v>929.08575541690902</v>
      </c>
      <c r="M389">
        <v>52.431400849625</v>
      </c>
      <c r="N389">
        <v>0.59630384529597202</v>
      </c>
      <c r="O389">
        <v>38.417781523227603</v>
      </c>
      <c r="P389">
        <v>65.095652173912995</v>
      </c>
      <c r="Q389">
        <v>0.22937044074719301</v>
      </c>
    </row>
    <row r="390" spans="1:17" x14ac:dyDescent="0.3">
      <c r="A390" t="s">
        <v>886</v>
      </c>
      <c r="B390" t="s">
        <v>887</v>
      </c>
      <c r="C390" t="s">
        <v>587</v>
      </c>
      <c r="D390" t="s">
        <v>587</v>
      </c>
      <c r="E390">
        <v>17275.435593390001</v>
      </c>
      <c r="F390">
        <v>33.96</v>
      </c>
      <c r="G390">
        <v>-27.500659326754299</v>
      </c>
      <c r="H390">
        <v>-4.4247280347015296</v>
      </c>
      <c r="I390">
        <v>-13.096671254884299</v>
      </c>
      <c r="J390">
        <v>5.2055025115803897</v>
      </c>
      <c r="K390">
        <v>33.972267077119</v>
      </c>
      <c r="L390">
        <v>36.472708040245003</v>
      </c>
      <c r="M390">
        <v>74.495646071837399</v>
      </c>
      <c r="N390">
        <v>0.85459144961788103</v>
      </c>
      <c r="O390">
        <v>55.7714958775029</v>
      </c>
      <c r="P390">
        <v>9.3015770840038492</v>
      </c>
      <c r="Q390">
        <v>-8.5181503015953994E-2</v>
      </c>
    </row>
    <row r="391" spans="1:17" x14ac:dyDescent="0.3">
      <c r="A391" t="s">
        <v>888</v>
      </c>
      <c r="B391" t="s">
        <v>889</v>
      </c>
      <c r="C391" t="s">
        <v>3183</v>
      </c>
      <c r="D391" t="s">
        <v>701</v>
      </c>
      <c r="E391">
        <v>17249.456815500002</v>
      </c>
      <c r="F391">
        <v>419.25</v>
      </c>
      <c r="G391">
        <v>27.921791300374601</v>
      </c>
      <c r="H391">
        <v>-2.0281692371684601</v>
      </c>
      <c r="I391">
        <v>26.731163821705099</v>
      </c>
      <c r="J391">
        <v>0.31509090806052797</v>
      </c>
      <c r="K391">
        <v>390.82525452732699</v>
      </c>
      <c r="L391">
        <v>363.02513256741202</v>
      </c>
      <c r="M391">
        <v>73.612916191100496</v>
      </c>
      <c r="N391">
        <v>0.57074333296174695</v>
      </c>
      <c r="O391">
        <v>13.154442456768001</v>
      </c>
      <c r="P391">
        <v>59.440958357102097</v>
      </c>
      <c r="Q391">
        <v>0.21978637081015601</v>
      </c>
    </row>
    <row r="392" spans="1:17" x14ac:dyDescent="0.3">
      <c r="A392" t="s">
        <v>890</v>
      </c>
      <c r="B392" t="s">
        <v>891</v>
      </c>
      <c r="C392" t="s">
        <v>3171</v>
      </c>
      <c r="D392" t="s">
        <v>54</v>
      </c>
      <c r="E392">
        <v>17190.924076507999</v>
      </c>
      <c r="F392">
        <v>208.39</v>
      </c>
      <c r="G392">
        <v>-10.176276501605599</v>
      </c>
      <c r="H392">
        <v>2.0958864137294699</v>
      </c>
      <c r="I392">
        <v>-11.9106722331853</v>
      </c>
      <c r="J392">
        <v>5.8180594365835896</v>
      </c>
      <c r="K392">
        <v>202.12380001504701</v>
      </c>
      <c r="L392">
        <v>207.376729227043</v>
      </c>
      <c r="M392">
        <v>62.258496335041997</v>
      </c>
      <c r="N392">
        <v>1.2229582118520601</v>
      </c>
      <c r="O392">
        <v>38.802245789145303</v>
      </c>
      <c r="P392">
        <v>17.0796112141131</v>
      </c>
      <c r="Q392">
        <v>5.1652956986734E-2</v>
      </c>
    </row>
    <row r="393" spans="1:17" x14ac:dyDescent="0.3">
      <c r="A393" t="s">
        <v>892</v>
      </c>
      <c r="B393" t="s">
        <v>893</v>
      </c>
      <c r="C393" t="s">
        <v>3185</v>
      </c>
      <c r="D393" t="s">
        <v>377</v>
      </c>
      <c r="E393">
        <v>17151.302093625</v>
      </c>
      <c r="F393">
        <v>1358.65</v>
      </c>
      <c r="G393">
        <v>89.941374415422302</v>
      </c>
      <c r="H393">
        <v>9.0946419660481208</v>
      </c>
      <c r="I393">
        <v>135.361117296804</v>
      </c>
      <c r="J393">
        <v>3.57270089572522</v>
      </c>
      <c r="K393">
        <v>1199.27945965098</v>
      </c>
      <c r="L393">
        <v>920.97626808756104</v>
      </c>
      <c r="M393">
        <v>66.563718906924905</v>
      </c>
      <c r="N393">
        <v>0.88559067677376402</v>
      </c>
      <c r="O393">
        <v>4.8724837154528302</v>
      </c>
      <c r="P393">
        <v>201.92222222222199</v>
      </c>
      <c r="Q393">
        <v>0.129058823332587</v>
      </c>
    </row>
    <row r="394" spans="1:17" x14ac:dyDescent="0.3">
      <c r="A394" t="s">
        <v>894</v>
      </c>
      <c r="B394" t="s">
        <v>895</v>
      </c>
      <c r="C394" t="s">
        <v>3171</v>
      </c>
      <c r="D394" t="s">
        <v>144</v>
      </c>
      <c r="E394">
        <v>17132.089339304999</v>
      </c>
      <c r="F394">
        <v>65.55</v>
      </c>
      <c r="G394">
        <v>109.33061639341</v>
      </c>
      <c r="H394">
        <v>8.0610316369201698</v>
      </c>
      <c r="I394">
        <v>2.5062764002079598</v>
      </c>
      <c r="J394">
        <v>-1.9095822757505501</v>
      </c>
      <c r="K394">
        <v>62.532550506761297</v>
      </c>
      <c r="L394">
        <v>57.555529372376</v>
      </c>
      <c r="M394">
        <v>64.626106134367404</v>
      </c>
      <c r="N394">
        <v>1.2349176120449801</v>
      </c>
      <c r="O394">
        <v>39.435545385202097</v>
      </c>
      <c r="P394">
        <v>160.119047619047</v>
      </c>
      <c r="Q394">
        <v>0.11977490526086999</v>
      </c>
    </row>
    <row r="395" spans="1:17" hidden="1" x14ac:dyDescent="0.3">
      <c r="A395" t="s">
        <v>896</v>
      </c>
      <c r="B395" t="s">
        <v>897</v>
      </c>
      <c r="C395" t="s">
        <v>3186</v>
      </c>
      <c r="D395" t="s">
        <v>590</v>
      </c>
      <c r="E395">
        <v>17026.154589469999</v>
      </c>
      <c r="F395">
        <v>683.95</v>
      </c>
      <c r="G395">
        <v>-46.1203618615355</v>
      </c>
      <c r="H395">
        <v>-13.679953148126399</v>
      </c>
      <c r="I395">
        <v>-18.4874383497861</v>
      </c>
      <c r="J395">
        <v>7.0543273098666699</v>
      </c>
      <c r="K395">
        <v>733.79042127566095</v>
      </c>
      <c r="L395">
        <v>802.91612609711206</v>
      </c>
      <c r="M395">
        <v>55.240794417291902</v>
      </c>
      <c r="N395">
        <v>2.6052776608944899</v>
      </c>
      <c r="O395">
        <v>38.7528328094158</v>
      </c>
      <c r="P395">
        <v>9.4320000000000093</v>
      </c>
      <c r="Q395">
        <v>-0.194984546048631</v>
      </c>
    </row>
    <row r="396" spans="1:17" hidden="1" x14ac:dyDescent="0.3">
      <c r="A396" t="s">
        <v>898</v>
      </c>
      <c r="B396" t="s">
        <v>899</v>
      </c>
      <c r="C396" t="s">
        <v>3186</v>
      </c>
      <c r="D396" t="s">
        <v>139</v>
      </c>
      <c r="E396">
        <v>16996.91576829</v>
      </c>
      <c r="F396">
        <v>280.89999999999998</v>
      </c>
      <c r="G396">
        <v>-9.7075032984720195</v>
      </c>
      <c r="H396">
        <v>3.1561665174016502</v>
      </c>
      <c r="I396">
        <v>5.8326887280301003</v>
      </c>
      <c r="J396">
        <v>4.8087316424632496</v>
      </c>
      <c r="O396">
        <v>2.5275898896404501</v>
      </c>
      <c r="P396">
        <v>23.282861531709401</v>
      </c>
    </row>
    <row r="397" spans="1:17" x14ac:dyDescent="0.3">
      <c r="A397" t="s">
        <v>900</v>
      </c>
      <c r="B397" t="s">
        <v>901</v>
      </c>
      <c r="C397" t="s">
        <v>3180</v>
      </c>
      <c r="D397" t="s">
        <v>902</v>
      </c>
      <c r="E397">
        <v>16986.235950449998</v>
      </c>
      <c r="F397">
        <v>764.55</v>
      </c>
      <c r="G397">
        <v>-9.1701857066334895</v>
      </c>
      <c r="H397">
        <v>-12.747037235633501</v>
      </c>
      <c r="I397">
        <v>9.9618817301637907</v>
      </c>
      <c r="J397">
        <v>1.9531350623542501</v>
      </c>
      <c r="K397">
        <v>799.10607748657196</v>
      </c>
      <c r="L397">
        <v>755.06108483871105</v>
      </c>
      <c r="M397">
        <v>57.996413175548398</v>
      </c>
      <c r="N397">
        <v>0.85441191969311003</v>
      </c>
      <c r="O397">
        <v>22.294159963377101</v>
      </c>
      <c r="P397">
        <v>22.898247870117299</v>
      </c>
      <c r="Q397">
        <v>-2.3617661316350002E-3</v>
      </c>
    </row>
    <row r="398" spans="1:17" x14ac:dyDescent="0.3">
      <c r="A398" t="s">
        <v>903</v>
      </c>
      <c r="B398" t="s">
        <v>904</v>
      </c>
      <c r="C398" t="s">
        <v>3170</v>
      </c>
      <c r="D398" t="s">
        <v>243</v>
      </c>
      <c r="E398">
        <v>16945.52175485</v>
      </c>
      <c r="F398">
        <v>1211.5</v>
      </c>
      <c r="G398">
        <v>46.931086753789302</v>
      </c>
      <c r="H398">
        <v>-9.9640822122031398</v>
      </c>
      <c r="I398">
        <v>28.790003688800901</v>
      </c>
      <c r="J398">
        <v>3.8742799696681902</v>
      </c>
      <c r="K398">
        <v>1200.16948192311</v>
      </c>
      <c r="L398">
        <v>1024.1601738084701</v>
      </c>
      <c r="M398">
        <v>59.785841592904397</v>
      </c>
      <c r="N398">
        <v>0.86584912490738197</v>
      </c>
      <c r="O398">
        <v>27.775484936029699</v>
      </c>
      <c r="P398">
        <v>79.481481481481396</v>
      </c>
      <c r="Q398">
        <v>0.14621119808908001</v>
      </c>
    </row>
    <row r="399" spans="1:17" x14ac:dyDescent="0.3">
      <c r="A399" t="s">
        <v>905</v>
      </c>
      <c r="B399" t="s">
        <v>906</v>
      </c>
      <c r="C399" t="s">
        <v>3184</v>
      </c>
      <c r="D399" t="s">
        <v>136</v>
      </c>
      <c r="E399">
        <v>16945.3517894</v>
      </c>
      <c r="F399">
        <v>1692.35</v>
      </c>
      <c r="G399">
        <v>58.912624938594</v>
      </c>
      <c r="H399">
        <v>3.4811967611558501</v>
      </c>
      <c r="I399">
        <v>-15.3660007316379</v>
      </c>
      <c r="J399">
        <v>1.0350548761857701</v>
      </c>
      <c r="K399">
        <v>1667.2516178132901</v>
      </c>
      <c r="L399">
        <v>1607.21265052017</v>
      </c>
      <c r="M399">
        <v>67.865021196780603</v>
      </c>
      <c r="N399">
        <v>1.17190605594345</v>
      </c>
      <c r="O399">
        <v>27.680646052648498</v>
      </c>
      <c r="P399">
        <v>89.402288315301604</v>
      </c>
      <c r="Q399">
        <v>7.0460964360038E-2</v>
      </c>
    </row>
    <row r="400" spans="1:17" hidden="1" x14ac:dyDescent="0.3">
      <c r="A400" t="s">
        <v>907</v>
      </c>
      <c r="B400" t="s">
        <v>908</v>
      </c>
      <c r="C400" t="s">
        <v>3186</v>
      </c>
      <c r="D400" t="s">
        <v>494</v>
      </c>
      <c r="E400">
        <v>16916.86044158</v>
      </c>
      <c r="F400">
        <v>3714.7</v>
      </c>
      <c r="G400">
        <v>29.468034548773598</v>
      </c>
      <c r="H400">
        <v>-19.832152240813901</v>
      </c>
      <c r="I400">
        <v>37.458709540747599</v>
      </c>
      <c r="J400">
        <v>-1.3489517862228799</v>
      </c>
      <c r="K400">
        <v>3766.88668578648</v>
      </c>
      <c r="L400">
        <v>3262.9875641518001</v>
      </c>
      <c r="M400">
        <v>47.900579753164401</v>
      </c>
      <c r="N400">
        <v>0.58432477348631295</v>
      </c>
      <c r="O400">
        <v>25.8244272754192</v>
      </c>
      <c r="P400">
        <v>63.859726510807199</v>
      </c>
      <c r="Q400">
        <v>5.9783302267596997E-2</v>
      </c>
    </row>
    <row r="401" spans="1:17" x14ac:dyDescent="0.3">
      <c r="A401" t="s">
        <v>909</v>
      </c>
      <c r="B401" t="s">
        <v>910</v>
      </c>
      <c r="C401" t="s">
        <v>3176</v>
      </c>
      <c r="D401" t="s">
        <v>217</v>
      </c>
      <c r="E401">
        <v>16843.701318989999</v>
      </c>
      <c r="F401">
        <v>692.9</v>
      </c>
      <c r="G401">
        <v>-1.55300059128975</v>
      </c>
      <c r="H401">
        <v>-8.9396680140726499</v>
      </c>
      <c r="I401">
        <v>11.4519474793891</v>
      </c>
      <c r="J401">
        <v>1.9134431198395001</v>
      </c>
      <c r="K401">
        <v>691.86422152018804</v>
      </c>
      <c r="L401">
        <v>651.40961514566004</v>
      </c>
      <c r="M401">
        <v>63.450627495968703</v>
      </c>
      <c r="N401">
        <v>0.21590208053653101</v>
      </c>
      <c r="O401">
        <v>20.356472795497101</v>
      </c>
      <c r="P401">
        <v>38.1517296381218</v>
      </c>
      <c r="Q401">
        <v>3.1900022920779002E-2</v>
      </c>
    </row>
    <row r="402" spans="1:17" x14ac:dyDescent="0.3">
      <c r="A402" t="s">
        <v>911</v>
      </c>
      <c r="B402" t="s">
        <v>912</v>
      </c>
      <c r="C402" t="s">
        <v>3173</v>
      </c>
      <c r="D402" t="s">
        <v>288</v>
      </c>
      <c r="E402">
        <v>16838.401486499999</v>
      </c>
      <c r="F402">
        <v>2413.35</v>
      </c>
      <c r="G402">
        <v>49.849234354266599</v>
      </c>
      <c r="H402">
        <v>-14.007456930702</v>
      </c>
      <c r="I402">
        <v>57.2547405959317</v>
      </c>
      <c r="J402">
        <v>-7.3662157570362403</v>
      </c>
      <c r="K402">
        <v>2581.03123045041</v>
      </c>
      <c r="L402">
        <v>2188.2060286349001</v>
      </c>
      <c r="M402">
        <v>30.204085209566099</v>
      </c>
      <c r="N402">
        <v>0.33554055804516802</v>
      </c>
      <c r="O402">
        <v>23.272629332670299</v>
      </c>
      <c r="P402">
        <v>91.642182164694603</v>
      </c>
      <c r="Q402">
        <v>7.9249795497929001E-2</v>
      </c>
    </row>
    <row r="403" spans="1:17" x14ac:dyDescent="0.3">
      <c r="A403" t="s">
        <v>913</v>
      </c>
      <c r="B403" t="s">
        <v>914</v>
      </c>
      <c r="C403" t="s">
        <v>3179</v>
      </c>
      <c r="D403" t="s">
        <v>466</v>
      </c>
      <c r="E403">
        <v>16821.229785525</v>
      </c>
      <c r="F403">
        <v>272.05</v>
      </c>
      <c r="G403">
        <v>10.6605705329227</v>
      </c>
      <c r="H403">
        <v>-12.763820311275699</v>
      </c>
      <c r="I403">
        <v>-24.137825101969099</v>
      </c>
      <c r="J403">
        <v>-0.86111040949263595</v>
      </c>
      <c r="K403">
        <v>284.86401878446497</v>
      </c>
      <c r="L403">
        <v>279.65848924851701</v>
      </c>
      <c r="M403">
        <v>52.292975520228602</v>
      </c>
      <c r="N403">
        <v>0.35154615026216401</v>
      </c>
      <c r="O403">
        <v>30.821540158059101</v>
      </c>
      <c r="P403">
        <v>34.014778325123103</v>
      </c>
      <c r="Q403">
        <v>2.3879254471297E-2</v>
      </c>
    </row>
    <row r="404" spans="1:17" x14ac:dyDescent="0.3">
      <c r="A404" t="s">
        <v>915</v>
      </c>
      <c r="B404" t="s">
        <v>916</v>
      </c>
      <c r="C404" t="s">
        <v>3175</v>
      </c>
      <c r="D404" t="s">
        <v>254</v>
      </c>
      <c r="E404">
        <v>16760.649839999998</v>
      </c>
      <c r="F404">
        <v>1650.45</v>
      </c>
      <c r="G404">
        <v>28.0801094311282</v>
      </c>
      <c r="H404">
        <v>2.3077103753741302</v>
      </c>
      <c r="I404">
        <v>23.545817190816301</v>
      </c>
      <c r="J404">
        <v>-2.85849776207123</v>
      </c>
      <c r="K404">
        <v>1502.3041627734401</v>
      </c>
      <c r="L404">
        <v>1331.3496840929899</v>
      </c>
      <c r="M404">
        <v>61.009541193346401</v>
      </c>
      <c r="N404">
        <v>0.73147633166735004</v>
      </c>
      <c r="O404">
        <v>3.5838710654669801</v>
      </c>
      <c r="P404">
        <v>53.444589066567502</v>
      </c>
      <c r="Q404">
        <v>0.155813034523379</v>
      </c>
    </row>
    <row r="405" spans="1:17" x14ac:dyDescent="0.3">
      <c r="A405" t="s">
        <v>917</v>
      </c>
      <c r="B405" t="s">
        <v>918</v>
      </c>
      <c r="C405" t="s">
        <v>3182</v>
      </c>
      <c r="D405" t="s">
        <v>701</v>
      </c>
      <c r="E405">
        <v>16714.839845179999</v>
      </c>
      <c r="F405">
        <v>3558.2</v>
      </c>
      <c r="G405">
        <v>14.7186269711931</v>
      </c>
      <c r="H405">
        <v>19.280241452785901</v>
      </c>
      <c r="I405">
        <v>57.2456002149246</v>
      </c>
      <c r="J405">
        <v>4.5542324191728101</v>
      </c>
      <c r="K405">
        <v>3115.1165486536302</v>
      </c>
      <c r="L405">
        <v>2690.44172349154</v>
      </c>
      <c r="M405">
        <v>75.521121939954696</v>
      </c>
      <c r="N405">
        <v>0.69842046133067903</v>
      </c>
      <c r="O405">
        <v>1.0524984542746401</v>
      </c>
      <c r="P405">
        <v>68.315988647114395</v>
      </c>
      <c r="Q405">
        <v>0.10665271981596899</v>
      </c>
    </row>
    <row r="406" spans="1:17" x14ac:dyDescent="0.3">
      <c r="A406" t="s">
        <v>919</v>
      </c>
      <c r="B406" t="s">
        <v>920</v>
      </c>
      <c r="C406" t="s">
        <v>3171</v>
      </c>
      <c r="D406" t="s">
        <v>210</v>
      </c>
      <c r="E406">
        <v>16711.44652632</v>
      </c>
      <c r="F406">
        <v>1299.25</v>
      </c>
      <c r="G406">
        <v>35.162700351431198</v>
      </c>
      <c r="H406">
        <v>-7.7222619190901396</v>
      </c>
      <c r="I406">
        <v>35.292316120533798</v>
      </c>
      <c r="J406">
        <v>-0.118060981073799</v>
      </c>
      <c r="K406">
        <v>1260.9939335103099</v>
      </c>
      <c r="L406">
        <v>1092.30729085237</v>
      </c>
      <c r="M406">
        <v>55.725634128350201</v>
      </c>
      <c r="N406">
        <v>0.39834434845058903</v>
      </c>
      <c r="O406">
        <v>7.7544737348470303</v>
      </c>
      <c r="P406">
        <v>62.001246882792998</v>
      </c>
      <c r="Q406">
        <v>2.0036465830663999E-2</v>
      </c>
    </row>
    <row r="407" spans="1:17" hidden="1" x14ac:dyDescent="0.3">
      <c r="A407" t="s">
        <v>921</v>
      </c>
      <c r="B407" t="s">
        <v>922</v>
      </c>
      <c r="C407" t="s">
        <v>3186</v>
      </c>
      <c r="D407" t="s">
        <v>144</v>
      </c>
      <c r="E407">
        <v>16688.935792345001</v>
      </c>
      <c r="F407">
        <v>35.65</v>
      </c>
      <c r="G407">
        <v>0.91997519286455898</v>
      </c>
      <c r="H407">
        <v>17.239947298975899</v>
      </c>
      <c r="I407">
        <v>16.4601672193666</v>
      </c>
      <c r="J407">
        <v>20.019285418526898</v>
      </c>
      <c r="O407">
        <v>5.9467040673211802</v>
      </c>
      <c r="P407">
        <v>31.939304219096901</v>
      </c>
    </row>
    <row r="408" spans="1:17" x14ac:dyDescent="0.3">
      <c r="A408" t="s">
        <v>923</v>
      </c>
      <c r="B408" t="s">
        <v>924</v>
      </c>
      <c r="C408" t="s">
        <v>3170</v>
      </c>
      <c r="D408" t="s">
        <v>21</v>
      </c>
      <c r="E408">
        <v>16636.151627589999</v>
      </c>
      <c r="F408">
        <v>601.45000000000005</v>
      </c>
      <c r="G408">
        <v>-25.975216874321699</v>
      </c>
      <c r="H408">
        <v>7.1940976225398803</v>
      </c>
      <c r="I408">
        <v>-7.0773493890213999</v>
      </c>
      <c r="J408">
        <v>3.5004545565416798</v>
      </c>
      <c r="K408">
        <v>587.75963248315998</v>
      </c>
      <c r="L408">
        <v>621.04697449149398</v>
      </c>
      <c r="M408">
        <v>68.023013680532998</v>
      </c>
      <c r="N408">
        <v>0.730026997506112</v>
      </c>
      <c r="O408">
        <v>43.295369523651097</v>
      </c>
      <c r="P408">
        <v>12.148051463732999</v>
      </c>
      <c r="Q408">
        <v>1.3181634658598999E-2</v>
      </c>
    </row>
    <row r="409" spans="1:17" x14ac:dyDescent="0.3">
      <c r="A409" t="s">
        <v>925</v>
      </c>
      <c r="B409" t="s">
        <v>926</v>
      </c>
      <c r="C409" t="s">
        <v>3185</v>
      </c>
      <c r="D409" t="s">
        <v>285</v>
      </c>
      <c r="E409">
        <v>16634.776958279999</v>
      </c>
      <c r="F409">
        <v>440.7</v>
      </c>
      <c r="G409">
        <v>39.935572661631802</v>
      </c>
      <c r="H409">
        <v>4.0138203550261897</v>
      </c>
      <c r="I409">
        <v>83.0031456664438</v>
      </c>
      <c r="J409">
        <v>9.2343923465219007</v>
      </c>
      <c r="K409">
        <v>436.11417419111802</v>
      </c>
      <c r="L409">
        <v>367.62360544901901</v>
      </c>
      <c r="M409">
        <v>70.326464572027504</v>
      </c>
      <c r="N409">
        <v>0.68172121327481106</v>
      </c>
      <c r="O409">
        <v>32.607215793056497</v>
      </c>
      <c r="P409">
        <v>110.861244019138</v>
      </c>
      <c r="Q409">
        <v>0.14087433359270399</v>
      </c>
    </row>
    <row r="410" spans="1:17" x14ac:dyDescent="0.3">
      <c r="A410" t="s">
        <v>927</v>
      </c>
      <c r="B410" t="s">
        <v>928</v>
      </c>
      <c r="C410" t="s">
        <v>3179</v>
      </c>
      <c r="D410" t="s">
        <v>520</v>
      </c>
      <c r="E410">
        <v>16532.303855394999</v>
      </c>
      <c r="F410">
        <v>1462.15</v>
      </c>
      <c r="G410">
        <v>-32.094493405166098</v>
      </c>
      <c r="H410">
        <v>-5.2893511701602103</v>
      </c>
      <c r="I410">
        <v>-20.366872739507802</v>
      </c>
      <c r="J410">
        <v>-2.8192338009964701</v>
      </c>
      <c r="K410">
        <v>1563.6520559698899</v>
      </c>
      <c r="L410">
        <v>1597.5290270825201</v>
      </c>
      <c r="M410">
        <v>37.538652961932101</v>
      </c>
      <c r="N410">
        <v>0.71787686691189501</v>
      </c>
      <c r="O410">
        <v>30.078993263345001</v>
      </c>
      <c r="P410">
        <v>11.5889490956269</v>
      </c>
    </row>
    <row r="411" spans="1:17" x14ac:dyDescent="0.3">
      <c r="A411" t="s">
        <v>929</v>
      </c>
      <c r="B411" t="s">
        <v>930</v>
      </c>
      <c r="C411" t="s">
        <v>3175</v>
      </c>
      <c r="D411" t="s">
        <v>51</v>
      </c>
      <c r="E411">
        <v>16444.25</v>
      </c>
      <c r="F411">
        <v>6577.7</v>
      </c>
      <c r="G411">
        <v>16.350332884229001</v>
      </c>
      <c r="H411">
        <v>-11.546701154026501</v>
      </c>
      <c r="I411">
        <v>3.28579733563065</v>
      </c>
      <c r="J411">
        <v>2.6755239770352102</v>
      </c>
      <c r="K411">
        <v>6982.1572925893097</v>
      </c>
      <c r="L411">
        <v>6432.78558467116</v>
      </c>
      <c r="M411">
        <v>43.033039153739502</v>
      </c>
      <c r="N411">
        <v>0.17317891004393701</v>
      </c>
      <c r="O411">
        <v>23.736260394970898</v>
      </c>
      <c r="P411">
        <v>42.971721694524703</v>
      </c>
      <c r="Q411">
        <v>8.4862501088566994E-2</v>
      </c>
    </row>
    <row r="412" spans="1:17" x14ac:dyDescent="0.3">
      <c r="A412" t="s">
        <v>931</v>
      </c>
      <c r="B412" t="s">
        <v>932</v>
      </c>
      <c r="C412" t="s">
        <v>3170</v>
      </c>
      <c r="D412" t="s">
        <v>21</v>
      </c>
      <c r="E412">
        <v>16332.563293020001</v>
      </c>
      <c r="F412">
        <v>2897.55</v>
      </c>
      <c r="G412">
        <v>202.23137975218799</v>
      </c>
      <c r="H412">
        <v>2.7720105767289498</v>
      </c>
      <c r="I412">
        <v>15.386135126230201</v>
      </c>
      <c r="J412">
        <v>-4.9357764488579896</v>
      </c>
      <c r="K412">
        <v>2690.5861787461999</v>
      </c>
      <c r="L412">
        <v>2233.0611426712198</v>
      </c>
      <c r="M412">
        <v>62.929197178419201</v>
      </c>
      <c r="N412">
        <v>1.52247229178998</v>
      </c>
      <c r="O412">
        <v>5.6064606305326903</v>
      </c>
      <c r="P412">
        <v>230.713918849512</v>
      </c>
    </row>
    <row r="413" spans="1:17" x14ac:dyDescent="0.3">
      <c r="A413" t="s">
        <v>933</v>
      </c>
      <c r="B413" t="s">
        <v>934</v>
      </c>
      <c r="C413" t="s">
        <v>3181</v>
      </c>
      <c r="D413" t="s">
        <v>111</v>
      </c>
      <c r="E413">
        <v>16269.4432359</v>
      </c>
      <c r="F413">
        <v>457.35</v>
      </c>
      <c r="G413">
        <v>60.7467211137593</v>
      </c>
      <c r="H413">
        <v>0.81302715293426997</v>
      </c>
      <c r="I413">
        <v>94.4126932366663</v>
      </c>
      <c r="J413">
        <v>1.53980135975753</v>
      </c>
      <c r="K413">
        <v>433.23966802652001</v>
      </c>
      <c r="L413">
        <v>337.332441317617</v>
      </c>
      <c r="M413">
        <v>67.294434042500896</v>
      </c>
      <c r="N413">
        <v>0.53655849799878996</v>
      </c>
      <c r="O413">
        <v>14.791734995080301</v>
      </c>
      <c r="P413">
        <v>153.73092926490901</v>
      </c>
      <c r="Q413">
        <v>0.19054082399915201</v>
      </c>
    </row>
    <row r="414" spans="1:17" x14ac:dyDescent="0.3">
      <c r="A414" t="s">
        <v>935</v>
      </c>
      <c r="B414" t="s">
        <v>936</v>
      </c>
      <c r="C414" t="s">
        <v>3179</v>
      </c>
      <c r="D414" t="s">
        <v>120</v>
      </c>
      <c r="E414">
        <v>16233.7367334399</v>
      </c>
      <c r="F414">
        <v>1912.25</v>
      </c>
      <c r="G414">
        <v>126.935174207731</v>
      </c>
      <c r="H414">
        <v>-1.6150762699535499</v>
      </c>
      <c r="I414">
        <v>87.929869500174803</v>
      </c>
      <c r="J414">
        <v>2.3463785626364699</v>
      </c>
      <c r="K414">
        <v>1777.9813264424999</v>
      </c>
      <c r="L414">
        <v>1415.0931470477401</v>
      </c>
      <c r="M414">
        <v>43.934258453763199</v>
      </c>
      <c r="N414">
        <v>0.86749599666799304</v>
      </c>
      <c r="O414">
        <v>4.4685579814354801</v>
      </c>
      <c r="P414">
        <v>177.92311605261199</v>
      </c>
      <c r="Q414">
        <v>0.20051510408151699</v>
      </c>
    </row>
    <row r="415" spans="1:17" hidden="1" x14ac:dyDescent="0.3">
      <c r="A415" t="s">
        <v>937</v>
      </c>
      <c r="B415" t="s">
        <v>938</v>
      </c>
      <c r="C415" t="s">
        <v>3183</v>
      </c>
      <c r="D415" t="s">
        <v>939</v>
      </c>
      <c r="E415">
        <v>16224.6626216</v>
      </c>
      <c r="F415">
        <v>1580.55</v>
      </c>
      <c r="G415">
        <v>-8.2787130526538597</v>
      </c>
      <c r="H415">
        <v>-4.9102988851817999</v>
      </c>
      <c r="I415">
        <v>4.0662901291251403</v>
      </c>
      <c r="J415">
        <v>1.29159664762008</v>
      </c>
      <c r="K415">
        <v>1632.69646062944</v>
      </c>
      <c r="M415">
        <v>39.267645274188602</v>
      </c>
      <c r="N415">
        <v>1.36323959855592</v>
      </c>
      <c r="O415">
        <v>26.601499478029801</v>
      </c>
      <c r="P415">
        <v>28.327852880282499</v>
      </c>
    </row>
    <row r="416" spans="1:17" x14ac:dyDescent="0.3">
      <c r="A416" t="s">
        <v>940</v>
      </c>
      <c r="B416" t="s">
        <v>941</v>
      </c>
      <c r="C416" t="s">
        <v>3179</v>
      </c>
      <c r="D416" t="s">
        <v>270</v>
      </c>
      <c r="E416">
        <v>16174.23468014</v>
      </c>
      <c r="F416">
        <v>1114.5999999999999</v>
      </c>
      <c r="G416">
        <v>67.005309102620501</v>
      </c>
      <c r="H416">
        <v>-5.9695537885218499</v>
      </c>
      <c r="I416">
        <v>-20.6161688709091</v>
      </c>
      <c r="J416">
        <v>-2.52777631504817</v>
      </c>
      <c r="K416">
        <v>1153.18917027926</v>
      </c>
      <c r="L416">
        <v>1089.0073612358799</v>
      </c>
      <c r="M416">
        <v>49.030008089827199</v>
      </c>
      <c r="N416">
        <v>0.91379034114461999</v>
      </c>
      <c r="O416">
        <v>30.091512650278101</v>
      </c>
      <c r="P416">
        <v>93.641417651146597</v>
      </c>
      <c r="Q416">
        <v>0.18490463627273199</v>
      </c>
    </row>
    <row r="417" spans="1:17" x14ac:dyDescent="0.3">
      <c r="A417" t="s">
        <v>942</v>
      </c>
      <c r="B417" t="s">
        <v>943</v>
      </c>
      <c r="C417" t="s">
        <v>3179</v>
      </c>
      <c r="D417" t="s">
        <v>944</v>
      </c>
      <c r="E417">
        <v>16157.8980918</v>
      </c>
      <c r="F417">
        <v>1357.7</v>
      </c>
      <c r="G417">
        <v>44.9239814379279</v>
      </c>
      <c r="H417">
        <v>1.19878584231302</v>
      </c>
      <c r="I417">
        <v>-11.501165926684299</v>
      </c>
      <c r="J417">
        <v>6.7684931151775301</v>
      </c>
      <c r="K417">
        <v>1305.0543276009</v>
      </c>
      <c r="L417">
        <v>1263.4665015890801</v>
      </c>
      <c r="M417">
        <v>69.833416796849306</v>
      </c>
      <c r="N417">
        <v>0.58031109990320595</v>
      </c>
      <c r="O417">
        <v>24.8434853060322</v>
      </c>
      <c r="P417">
        <v>74.064102564102498</v>
      </c>
      <c r="Q417">
        <v>0.197915034020929</v>
      </c>
    </row>
    <row r="418" spans="1:17" x14ac:dyDescent="0.3">
      <c r="A418" t="s">
        <v>945</v>
      </c>
      <c r="B418" t="s">
        <v>946</v>
      </c>
      <c r="C418" t="s">
        <v>3185</v>
      </c>
      <c r="D418" t="s">
        <v>494</v>
      </c>
      <c r="E418">
        <v>16135.7318175</v>
      </c>
      <c r="F418">
        <v>445.1</v>
      </c>
      <c r="G418">
        <v>-41.519388052219597</v>
      </c>
      <c r="H418">
        <v>-15.913495108967499</v>
      </c>
      <c r="I418">
        <v>-33.941666590083599</v>
      </c>
      <c r="J418">
        <v>-0.38239027556097399</v>
      </c>
      <c r="K418">
        <v>501.187429438751</v>
      </c>
      <c r="L418">
        <v>585.357872106061</v>
      </c>
      <c r="M418">
        <v>43.304112390639702</v>
      </c>
      <c r="N418">
        <v>0.65067652662185405</v>
      </c>
      <c r="O418">
        <v>72.8263311615367</v>
      </c>
      <c r="P418">
        <v>5.3241836251774801</v>
      </c>
      <c r="Q418">
        <v>-0.13248539821661801</v>
      </c>
    </row>
    <row r="419" spans="1:17" x14ac:dyDescent="0.3">
      <c r="A419" t="s">
        <v>947</v>
      </c>
      <c r="B419" t="s">
        <v>948</v>
      </c>
      <c r="C419" t="s">
        <v>3171</v>
      </c>
      <c r="D419" t="s">
        <v>576</v>
      </c>
      <c r="E419">
        <v>16111.720123200001</v>
      </c>
      <c r="F419">
        <v>322.39999999999998</v>
      </c>
      <c r="G419">
        <v>-13.3100762472823</v>
      </c>
      <c r="H419">
        <v>-10.3548374621628</v>
      </c>
      <c r="I419">
        <v>-1.6466045154109901</v>
      </c>
      <c r="J419">
        <v>0.117144649049403</v>
      </c>
      <c r="K419">
        <v>334.48160148718301</v>
      </c>
      <c r="L419">
        <v>329.02983683313698</v>
      </c>
      <c r="M419">
        <v>52.2444967889761</v>
      </c>
      <c r="N419">
        <v>0.84169799746908402</v>
      </c>
      <c r="O419">
        <v>24.581265508684801</v>
      </c>
      <c r="P419">
        <v>12.628820960698601</v>
      </c>
      <c r="Q419">
        <v>-3.3648662941916999E-2</v>
      </c>
    </row>
    <row r="420" spans="1:17" hidden="1" x14ac:dyDescent="0.3">
      <c r="A420" t="s">
        <v>949</v>
      </c>
      <c r="B420" t="s">
        <v>950</v>
      </c>
      <c r="C420" t="s">
        <v>3186</v>
      </c>
      <c r="D420" t="s">
        <v>210</v>
      </c>
      <c r="E420">
        <v>16037.896385804999</v>
      </c>
      <c r="F420">
        <v>14451.15</v>
      </c>
      <c r="G420">
        <v>158.38307214925399</v>
      </c>
      <c r="H420">
        <v>44.8210875310087</v>
      </c>
      <c r="I420">
        <v>111.635348863156</v>
      </c>
      <c r="J420">
        <v>-9.1543671095433705</v>
      </c>
      <c r="K420">
        <v>12162.784496454</v>
      </c>
      <c r="L420">
        <v>8584.55853169902</v>
      </c>
      <c r="M420">
        <v>44.485534920949704</v>
      </c>
      <c r="N420">
        <v>0.51330585108302396</v>
      </c>
      <c r="O420">
        <v>41.104341176999696</v>
      </c>
      <c r="P420">
        <v>194.36274010551401</v>
      </c>
      <c r="Q420">
        <v>0.1133690056353</v>
      </c>
    </row>
    <row r="421" spans="1:17" x14ac:dyDescent="0.3">
      <c r="A421" t="s">
        <v>951</v>
      </c>
      <c r="B421" t="s">
        <v>952</v>
      </c>
      <c r="C421" t="s">
        <v>3182</v>
      </c>
      <c r="D421" t="s">
        <v>953</v>
      </c>
      <c r="E421">
        <v>16035.757128671999</v>
      </c>
      <c r="F421">
        <v>205.12</v>
      </c>
      <c r="G421">
        <v>6.4579792691462501</v>
      </c>
      <c r="H421">
        <v>5.4347829847393001</v>
      </c>
      <c r="I421">
        <v>-4.58017197224446</v>
      </c>
      <c r="J421">
        <v>4.2901482654460796</v>
      </c>
      <c r="K421">
        <v>190.92523404986599</v>
      </c>
      <c r="L421">
        <v>193.539714832313</v>
      </c>
      <c r="M421">
        <v>72.158395412900106</v>
      </c>
      <c r="N421">
        <v>0.84481179789790395</v>
      </c>
      <c r="O421">
        <v>15.8102574102964</v>
      </c>
      <c r="P421">
        <v>29.454086462606501</v>
      </c>
      <c r="Q421">
        <v>1.7918166172968999E-2</v>
      </c>
    </row>
    <row r="422" spans="1:17" x14ac:dyDescent="0.3">
      <c r="A422" t="s">
        <v>954</v>
      </c>
      <c r="B422" t="s">
        <v>955</v>
      </c>
      <c r="C422" t="s">
        <v>3185</v>
      </c>
      <c r="D422" t="s">
        <v>494</v>
      </c>
      <c r="E422">
        <v>16034.094348839901</v>
      </c>
      <c r="F422">
        <v>5229.6499999999996</v>
      </c>
      <c r="G422">
        <v>1.6916641361307001</v>
      </c>
      <c r="H422">
        <v>6.1899790771374796</v>
      </c>
      <c r="I422">
        <v>13.768374608001301</v>
      </c>
      <c r="J422">
        <v>-1.1645365788228299</v>
      </c>
      <c r="K422">
        <v>5048.8952278201396</v>
      </c>
      <c r="L422">
        <v>4935.4560267645702</v>
      </c>
      <c r="M422">
        <v>66.689924453496701</v>
      </c>
      <c r="N422">
        <v>0.99966129535720305</v>
      </c>
      <c r="O422">
        <v>13.9435717495434</v>
      </c>
      <c r="P422">
        <v>30.058443173339899</v>
      </c>
      <c r="Q422">
        <v>2.2335974780499E-2</v>
      </c>
    </row>
    <row r="423" spans="1:17" x14ac:dyDescent="0.3">
      <c r="A423" t="s">
        <v>956</v>
      </c>
      <c r="B423" t="s">
        <v>957</v>
      </c>
      <c r="C423" t="s">
        <v>3179</v>
      </c>
      <c r="D423" t="s">
        <v>784</v>
      </c>
      <c r="E423">
        <v>15997.223531879999</v>
      </c>
      <c r="F423">
        <v>1192.5999999999999</v>
      </c>
      <c r="G423">
        <v>-5.85421826415135E-2</v>
      </c>
      <c r="H423">
        <v>-4.02278071513439</v>
      </c>
      <c r="I423">
        <v>-25.222993925146199</v>
      </c>
      <c r="J423">
        <v>-0.67724221327615697</v>
      </c>
      <c r="K423">
        <v>1199.8021200194501</v>
      </c>
      <c r="L423">
        <v>1200.21937766154</v>
      </c>
      <c r="M423">
        <v>54.901435109484702</v>
      </c>
      <c r="N423">
        <v>0.79225408071319803</v>
      </c>
      <c r="O423">
        <v>59.060036894180797</v>
      </c>
      <c r="P423">
        <v>52.721219106159502</v>
      </c>
      <c r="Q423">
        <v>0.23381397141059099</v>
      </c>
    </row>
    <row r="424" spans="1:17" x14ac:dyDescent="0.3">
      <c r="A424" t="s">
        <v>958</v>
      </c>
      <c r="B424" t="s">
        <v>959</v>
      </c>
      <c r="C424" t="s">
        <v>3185</v>
      </c>
      <c r="D424" t="s">
        <v>960</v>
      </c>
      <c r="E424">
        <v>15924.187104209999</v>
      </c>
      <c r="F424">
        <v>896.7</v>
      </c>
      <c r="G424">
        <v>43.938234566884297</v>
      </c>
      <c r="H424">
        <v>6.7440421319283699</v>
      </c>
      <c r="I424">
        <v>26.699682280541602</v>
      </c>
      <c r="J424">
        <v>-0.21766144822934599</v>
      </c>
      <c r="K424">
        <v>820.06478741831097</v>
      </c>
      <c r="L424">
        <v>738.92328568890503</v>
      </c>
      <c r="M424">
        <v>72.951920437264803</v>
      </c>
      <c r="N424">
        <v>1.8880186309406799</v>
      </c>
      <c r="O424">
        <v>2.3753763800602199</v>
      </c>
      <c r="P424">
        <v>73.476494486361005</v>
      </c>
      <c r="Q424">
        <v>7.1139328152570999E-2</v>
      </c>
    </row>
    <row r="425" spans="1:17" x14ac:dyDescent="0.3">
      <c r="A425" t="s">
        <v>961</v>
      </c>
      <c r="B425" t="s">
        <v>962</v>
      </c>
      <c r="C425" t="s">
        <v>3174</v>
      </c>
      <c r="D425" t="s">
        <v>46</v>
      </c>
      <c r="E425">
        <v>15871.9887963</v>
      </c>
      <c r="F425">
        <v>1641</v>
      </c>
      <c r="G425">
        <v>32.052812763815098</v>
      </c>
      <c r="H425">
        <v>0.93380595963272806</v>
      </c>
      <c r="I425">
        <v>-4.8419581876778901</v>
      </c>
      <c r="J425">
        <v>0.44519433323823598</v>
      </c>
      <c r="K425">
        <v>1604.84003712</v>
      </c>
      <c r="L425">
        <v>1530.64963711005</v>
      </c>
      <c r="M425">
        <v>67.0741088847155</v>
      </c>
      <c r="N425">
        <v>0.48783195638041299</v>
      </c>
      <c r="O425">
        <v>13.345521023766</v>
      </c>
      <c r="P425">
        <v>56.890864764089997</v>
      </c>
      <c r="Q425">
        <v>-3.8042066917395999E-2</v>
      </c>
    </row>
    <row r="426" spans="1:17" x14ac:dyDescent="0.3">
      <c r="A426" t="s">
        <v>963</v>
      </c>
      <c r="B426" t="s">
        <v>964</v>
      </c>
      <c r="C426" t="s">
        <v>3182</v>
      </c>
      <c r="D426" t="s">
        <v>461</v>
      </c>
      <c r="E426">
        <v>15845.013363585</v>
      </c>
      <c r="F426">
        <v>1109.8499999999999</v>
      </c>
      <c r="G426">
        <v>3.8160630873702202</v>
      </c>
      <c r="H426">
        <v>-16.663008721591599</v>
      </c>
      <c r="I426">
        <v>-0.92281629254242103</v>
      </c>
      <c r="J426">
        <v>-3.5452620261199099</v>
      </c>
      <c r="K426">
        <v>1190.5546570194999</v>
      </c>
      <c r="L426">
        <v>1149.9974011474301</v>
      </c>
      <c r="M426">
        <v>47.015921719570301</v>
      </c>
      <c r="N426">
        <v>0.77371924608390896</v>
      </c>
      <c r="O426">
        <v>39.090868135333601</v>
      </c>
      <c r="P426">
        <v>30.1418855534709</v>
      </c>
      <c r="Q426">
        <v>0.16346913644330299</v>
      </c>
    </row>
    <row r="427" spans="1:17" x14ac:dyDescent="0.3">
      <c r="A427" t="s">
        <v>965</v>
      </c>
      <c r="B427" t="s">
        <v>966</v>
      </c>
      <c r="C427" t="s">
        <v>3171</v>
      </c>
      <c r="D427" t="s">
        <v>967</v>
      </c>
      <c r="E427">
        <v>15837.354159250001</v>
      </c>
      <c r="F427">
        <v>178.1</v>
      </c>
      <c r="G427">
        <v>2.20057155036094</v>
      </c>
      <c r="H427">
        <v>1.51918675683322E-2</v>
      </c>
      <c r="I427">
        <v>7.7351937177577499</v>
      </c>
      <c r="J427">
        <v>6.2966090317831203</v>
      </c>
      <c r="K427">
        <v>180.80052620948501</v>
      </c>
      <c r="L427">
        <v>175.58653359309599</v>
      </c>
      <c r="M427">
        <v>72.739980203351095</v>
      </c>
      <c r="N427">
        <v>0.33895190375114598</v>
      </c>
      <c r="O427">
        <v>37.2262773722627</v>
      </c>
      <c r="P427">
        <v>36.789554531489998</v>
      </c>
      <c r="Q427">
        <v>-9.0326837136469995E-2</v>
      </c>
    </row>
    <row r="428" spans="1:17" x14ac:dyDescent="0.3">
      <c r="A428" t="s">
        <v>968</v>
      </c>
      <c r="B428" t="s">
        <v>969</v>
      </c>
      <c r="C428" t="s">
        <v>3175</v>
      </c>
      <c r="D428" t="s">
        <v>51</v>
      </c>
      <c r="E428">
        <v>15835.807103970001</v>
      </c>
      <c r="F428">
        <v>349.45</v>
      </c>
      <c r="G428">
        <v>84.106473410697106</v>
      </c>
      <c r="H428">
        <v>20.481655514122</v>
      </c>
      <c r="I428">
        <v>134.630671198643</v>
      </c>
      <c r="J428">
        <v>8.8366622017066199</v>
      </c>
      <c r="K428">
        <v>296.63512644575599</v>
      </c>
      <c r="L428">
        <v>226.81656331679</v>
      </c>
      <c r="M428">
        <v>73.503034282489494</v>
      </c>
      <c r="N428">
        <v>0.99911411520699001</v>
      </c>
      <c r="O428">
        <v>2.6470167405923499</v>
      </c>
      <c r="P428">
        <v>168.80769230769201</v>
      </c>
      <c r="Q428">
        <v>0.20687765701727701</v>
      </c>
    </row>
    <row r="429" spans="1:17" x14ac:dyDescent="0.3">
      <c r="A429" t="s">
        <v>970</v>
      </c>
      <c r="B429" t="s">
        <v>971</v>
      </c>
      <c r="C429" t="s">
        <v>3172</v>
      </c>
      <c r="D429" t="s">
        <v>27</v>
      </c>
      <c r="E429">
        <v>15727.393563714901</v>
      </c>
      <c r="F429">
        <v>79.94</v>
      </c>
      <c r="G429">
        <v>-35.400050273256397</v>
      </c>
      <c r="H429">
        <v>4.2794424425723498</v>
      </c>
      <c r="I429">
        <v>1.1033665594472699</v>
      </c>
      <c r="J429">
        <v>13.638877349201501</v>
      </c>
      <c r="K429">
        <v>77.0192408004512</v>
      </c>
      <c r="L429">
        <v>82.488978863930896</v>
      </c>
      <c r="M429">
        <v>68.718281657384196</v>
      </c>
      <c r="N429">
        <v>2.89071805455522</v>
      </c>
      <c r="O429">
        <v>39.354515886915102</v>
      </c>
      <c r="P429">
        <v>22.890084550345801</v>
      </c>
      <c r="Q429">
        <v>-1.9259224441337E-2</v>
      </c>
    </row>
    <row r="430" spans="1:17" hidden="1" x14ac:dyDescent="0.3">
      <c r="A430" t="s">
        <v>972</v>
      </c>
      <c r="B430" t="s">
        <v>973</v>
      </c>
      <c r="C430" t="s">
        <v>3186</v>
      </c>
      <c r="D430" t="s">
        <v>62</v>
      </c>
      <c r="E430">
        <v>15722.4243609239</v>
      </c>
      <c r="F430">
        <v>39.14</v>
      </c>
      <c r="G430">
        <v>66.603343666137505</v>
      </c>
      <c r="H430">
        <v>-9.1268108011958908</v>
      </c>
      <c r="I430">
        <v>46.870808419912301</v>
      </c>
      <c r="J430">
        <v>10.353642882859999</v>
      </c>
      <c r="K430">
        <v>38.800888912454901</v>
      </c>
      <c r="L430">
        <v>32.713526700860101</v>
      </c>
      <c r="M430">
        <v>56.8680081926871</v>
      </c>
      <c r="N430">
        <v>0.35720706108425299</v>
      </c>
      <c r="O430">
        <v>37.046499744506797</v>
      </c>
      <c r="P430">
        <v>101.752577319587</v>
      </c>
      <c r="Q430">
        <v>9.5776997455485999E-2</v>
      </c>
    </row>
    <row r="431" spans="1:17" x14ac:dyDescent="0.3">
      <c r="A431" t="s">
        <v>974</v>
      </c>
      <c r="B431" t="s">
        <v>975</v>
      </c>
      <c r="C431" t="s">
        <v>3189</v>
      </c>
      <c r="D431" t="s">
        <v>976</v>
      </c>
      <c r="E431">
        <v>15694.2344996799</v>
      </c>
      <c r="F431">
        <v>1598.3</v>
      </c>
      <c r="G431">
        <v>-29.332735798143499</v>
      </c>
      <c r="H431">
        <v>-0.18155255202488799</v>
      </c>
      <c r="I431">
        <v>15.1884838188885</v>
      </c>
      <c r="J431">
        <v>4.5541392020106102</v>
      </c>
      <c r="K431">
        <v>1530.1644966025401</v>
      </c>
      <c r="L431">
        <v>1511.26112351037</v>
      </c>
      <c r="M431">
        <v>77.586572794420405</v>
      </c>
      <c r="N431">
        <v>1.10853783876778</v>
      </c>
      <c r="O431">
        <v>14.5216792842395</v>
      </c>
      <c r="P431">
        <v>32.727121740574603</v>
      </c>
      <c r="Q431">
        <v>-2.0436172253089E-2</v>
      </c>
    </row>
    <row r="432" spans="1:17" hidden="1" x14ac:dyDescent="0.3">
      <c r="A432" t="s">
        <v>977</v>
      </c>
      <c r="B432" t="s">
        <v>978</v>
      </c>
      <c r="C432" t="s">
        <v>3186</v>
      </c>
      <c r="D432" t="s">
        <v>757</v>
      </c>
      <c r="E432">
        <v>15502.9956089399</v>
      </c>
      <c r="F432">
        <v>870.21</v>
      </c>
      <c r="G432">
        <v>-2.8935908419626499</v>
      </c>
      <c r="H432">
        <v>0.13670660808108501</v>
      </c>
      <c r="I432">
        <v>0.200155535553067</v>
      </c>
      <c r="J432">
        <v>-2.0044186723982702</v>
      </c>
      <c r="K432">
        <v>871.74140639915299</v>
      </c>
      <c r="L432">
        <v>840.35680889217394</v>
      </c>
      <c r="M432">
        <v>63.673105172010501</v>
      </c>
      <c r="N432">
        <v>0.47612183058852497</v>
      </c>
      <c r="O432">
        <v>7.8934969719952601</v>
      </c>
      <c r="P432">
        <v>18.788648183791299</v>
      </c>
      <c r="Q432">
        <v>-2.790653939747E-3</v>
      </c>
    </row>
    <row r="433" spans="1:17" hidden="1" x14ac:dyDescent="0.3">
      <c r="A433" t="s">
        <v>979</v>
      </c>
      <c r="B433" t="s">
        <v>980</v>
      </c>
      <c r="C433" t="s">
        <v>3186</v>
      </c>
      <c r="D433" t="s">
        <v>46</v>
      </c>
      <c r="E433">
        <v>15283.068248244999</v>
      </c>
      <c r="F433">
        <v>1466.05</v>
      </c>
      <c r="G433">
        <v>380.66426889144299</v>
      </c>
      <c r="H433">
        <v>-8.6870016064681099</v>
      </c>
      <c r="I433">
        <v>-46.782426212845799</v>
      </c>
      <c r="J433">
        <v>-1.0993022525888501</v>
      </c>
      <c r="K433">
        <v>1561.35389260333</v>
      </c>
      <c r="L433">
        <v>1516.3868096169599</v>
      </c>
      <c r="M433">
        <v>48.094357479728998</v>
      </c>
      <c r="N433">
        <v>0.53635603020537503</v>
      </c>
      <c r="O433">
        <v>107.206439070973</v>
      </c>
      <c r="P433">
        <v>414.40350877192901</v>
      </c>
      <c r="Q433">
        <v>0.25465406404631302</v>
      </c>
    </row>
    <row r="434" spans="1:17" x14ac:dyDescent="0.3">
      <c r="A434" t="s">
        <v>981</v>
      </c>
      <c r="B434" t="s">
        <v>982</v>
      </c>
      <c r="C434" t="s">
        <v>3177</v>
      </c>
      <c r="D434" t="s">
        <v>111</v>
      </c>
      <c r="E434">
        <v>15258.783092079901</v>
      </c>
      <c r="F434">
        <v>1051.5999999999999</v>
      </c>
      <c r="G434">
        <v>145.121087769626</v>
      </c>
      <c r="H434">
        <v>3.6083790808586702</v>
      </c>
      <c r="I434">
        <v>100.804422441257</v>
      </c>
      <c r="J434">
        <v>-3.1732798745060702</v>
      </c>
      <c r="K434">
        <v>989.24145359544502</v>
      </c>
      <c r="L434">
        <v>807.71138762971805</v>
      </c>
      <c r="M434">
        <v>61.154326705561701</v>
      </c>
      <c r="N434">
        <v>0.70474649605616402</v>
      </c>
      <c r="O434">
        <v>28.166603271205702</v>
      </c>
      <c r="P434">
        <v>172.93018427199499</v>
      </c>
      <c r="Q434">
        <v>0.20460666473304601</v>
      </c>
    </row>
    <row r="435" spans="1:17" x14ac:dyDescent="0.3">
      <c r="A435" t="s">
        <v>983</v>
      </c>
      <c r="B435" t="s">
        <v>984</v>
      </c>
      <c r="C435" t="s">
        <v>587</v>
      </c>
      <c r="D435" t="s">
        <v>587</v>
      </c>
      <c r="E435">
        <v>15197.738239584</v>
      </c>
      <c r="F435">
        <v>156.69999999999999</v>
      </c>
      <c r="G435">
        <v>-20.381383606589701</v>
      </c>
      <c r="H435">
        <v>-0.494500162164204</v>
      </c>
      <c r="I435">
        <v>9.2086413276102999</v>
      </c>
      <c r="J435">
        <v>3.2767270616781601</v>
      </c>
      <c r="K435">
        <v>159.012354190276</v>
      </c>
      <c r="L435">
        <v>157.36716705356801</v>
      </c>
      <c r="M435">
        <v>69.304555739102497</v>
      </c>
      <c r="N435">
        <v>0.39378271623129402</v>
      </c>
      <c r="O435">
        <v>35.896617740906201</v>
      </c>
      <c r="P435">
        <v>27.7619241744802</v>
      </c>
      <c r="Q435">
        <v>-1.608133569313E-3</v>
      </c>
    </row>
    <row r="436" spans="1:17" x14ac:dyDescent="0.3">
      <c r="A436" t="s">
        <v>985</v>
      </c>
      <c r="B436" t="s">
        <v>986</v>
      </c>
      <c r="C436" t="s">
        <v>3173</v>
      </c>
      <c r="D436" t="s">
        <v>43</v>
      </c>
      <c r="E436">
        <v>15125.32404636</v>
      </c>
      <c r="F436">
        <v>411.9</v>
      </c>
      <c r="G436">
        <v>-27.920002836492898</v>
      </c>
      <c r="H436">
        <v>-20.757813331174699</v>
      </c>
      <c r="I436">
        <v>-0.55950384208303305</v>
      </c>
      <c r="J436">
        <v>-0.66154046999860605</v>
      </c>
      <c r="K436">
        <v>475.92482936263502</v>
      </c>
      <c r="L436">
        <v>473.15384152748499</v>
      </c>
      <c r="M436">
        <v>34.681186733337199</v>
      </c>
      <c r="N436">
        <v>0.90511863641623402</v>
      </c>
      <c r="O436">
        <v>44.658897790725902</v>
      </c>
      <c r="P436">
        <v>12.295528898582299</v>
      </c>
      <c r="Q436">
        <v>0.116284655931941</v>
      </c>
    </row>
    <row r="437" spans="1:17" x14ac:dyDescent="0.3">
      <c r="A437" t="s">
        <v>987</v>
      </c>
      <c r="B437" t="s">
        <v>988</v>
      </c>
      <c r="C437" t="s">
        <v>3179</v>
      </c>
      <c r="D437" t="s">
        <v>46</v>
      </c>
      <c r="E437">
        <v>15122.30274976</v>
      </c>
      <c r="F437">
        <v>822.7</v>
      </c>
      <c r="G437">
        <v>8.4828926885437106</v>
      </c>
      <c r="H437">
        <v>8.8313059596327292</v>
      </c>
      <c r="I437">
        <v>44.711442241968697</v>
      </c>
      <c r="J437">
        <v>2.1006972091777398</v>
      </c>
      <c r="K437">
        <v>748.52701826130794</v>
      </c>
      <c r="L437">
        <v>669.78727404778203</v>
      </c>
      <c r="M437">
        <v>75.068470948274694</v>
      </c>
      <c r="N437">
        <v>2.1975471052550901</v>
      </c>
      <c r="O437">
        <v>3.92609699769053</v>
      </c>
      <c r="P437">
        <v>83.638392857142804</v>
      </c>
      <c r="Q437">
        <v>9.6115200295611006E-2</v>
      </c>
    </row>
    <row r="438" spans="1:17" hidden="1" x14ac:dyDescent="0.3">
      <c r="A438" t="s">
        <v>989</v>
      </c>
      <c r="B438" t="s">
        <v>990</v>
      </c>
      <c r="C438" t="s">
        <v>3175</v>
      </c>
      <c r="D438" t="s">
        <v>404</v>
      </c>
      <c r="E438">
        <v>14998.571560664999</v>
      </c>
      <c r="F438">
        <v>626.85</v>
      </c>
      <c r="G438">
        <v>-10.869068314944901</v>
      </c>
      <c r="H438">
        <v>5.4757491676448202</v>
      </c>
      <c r="I438">
        <v>12.5891182790673</v>
      </c>
      <c r="J438">
        <v>-1.9102429767034399</v>
      </c>
      <c r="K438">
        <v>657.41744896586397</v>
      </c>
      <c r="M438">
        <v>32.376749847036898</v>
      </c>
      <c r="N438">
        <v>2.7139073483442102</v>
      </c>
      <c r="O438">
        <v>17.460317460317398</v>
      </c>
      <c r="P438">
        <v>33.343969368219497</v>
      </c>
    </row>
    <row r="439" spans="1:17" hidden="1" x14ac:dyDescent="0.3">
      <c r="A439" t="s">
        <v>991</v>
      </c>
      <c r="B439" t="s">
        <v>992</v>
      </c>
      <c r="C439" t="s">
        <v>3186</v>
      </c>
      <c r="D439" t="s">
        <v>37</v>
      </c>
      <c r="E439">
        <v>14968.827278814</v>
      </c>
      <c r="F439">
        <v>81.93</v>
      </c>
      <c r="G439">
        <v>-9.9830826068599094</v>
      </c>
      <c r="H439">
        <v>-5.4277726172804996</v>
      </c>
      <c r="I439">
        <v>5.5571094196422104</v>
      </c>
      <c r="J439">
        <v>-2.68610640115527</v>
      </c>
      <c r="O439">
        <v>3.50299035762233</v>
      </c>
      <c r="P439">
        <v>18.378846987429501</v>
      </c>
    </row>
    <row r="440" spans="1:17" x14ac:dyDescent="0.3">
      <c r="A440" t="s">
        <v>993</v>
      </c>
      <c r="B440" t="s">
        <v>994</v>
      </c>
      <c r="C440" t="s">
        <v>587</v>
      </c>
      <c r="D440" t="s">
        <v>587</v>
      </c>
      <c r="E440">
        <v>14771.048784000001</v>
      </c>
      <c r="F440">
        <v>497.15</v>
      </c>
      <c r="G440">
        <v>1.8266124510670301</v>
      </c>
      <c r="H440">
        <v>6.5850217241356299</v>
      </c>
      <c r="I440">
        <v>2.8529978204336799</v>
      </c>
      <c r="J440">
        <v>7.8788062610176404</v>
      </c>
      <c r="K440">
        <v>468.88824015031201</v>
      </c>
      <c r="L440">
        <v>461.14459408138902</v>
      </c>
      <c r="M440">
        <v>81.338515940764694</v>
      </c>
      <c r="N440">
        <v>0.94262542824756701</v>
      </c>
      <c r="O440">
        <v>19.078748868550701</v>
      </c>
      <c r="P440">
        <v>32.6086956521739</v>
      </c>
      <c r="Q440">
        <v>1.9955642284400998E-2</v>
      </c>
    </row>
    <row r="441" spans="1:17" x14ac:dyDescent="0.3">
      <c r="A441" t="s">
        <v>995</v>
      </c>
      <c r="B441" t="s">
        <v>996</v>
      </c>
      <c r="C441" t="s">
        <v>3175</v>
      </c>
      <c r="D441" t="s">
        <v>51</v>
      </c>
      <c r="E441">
        <v>14708.7083408299</v>
      </c>
      <c r="F441">
        <v>1592.8</v>
      </c>
      <c r="G441">
        <v>200.29787080147</v>
      </c>
      <c r="H441">
        <v>1.14766378710876</v>
      </c>
      <c r="I441">
        <v>80.306514805615805</v>
      </c>
      <c r="J441">
        <v>12.418306402074499</v>
      </c>
      <c r="K441">
        <v>1465.94470231585</v>
      </c>
      <c r="L441">
        <v>1146.7795372022999</v>
      </c>
      <c r="M441">
        <v>62.2503572551229</v>
      </c>
      <c r="N441">
        <v>1.10068295236185</v>
      </c>
      <c r="O441">
        <v>5.1607232546459096</v>
      </c>
      <c r="P441">
        <v>230.45643153526899</v>
      </c>
      <c r="Q441">
        <v>0.15313117824132</v>
      </c>
    </row>
    <row r="442" spans="1:17" hidden="1" x14ac:dyDescent="0.3">
      <c r="A442" t="s">
        <v>997</v>
      </c>
      <c r="B442" t="s">
        <v>998</v>
      </c>
      <c r="C442" t="s">
        <v>3186</v>
      </c>
      <c r="D442" t="s">
        <v>169</v>
      </c>
      <c r="E442">
        <v>14707.3754514149</v>
      </c>
      <c r="F442">
        <v>990.4</v>
      </c>
      <c r="G442">
        <v>402.65954638020003</v>
      </c>
      <c r="H442">
        <v>7.3226929561992904</v>
      </c>
      <c r="I442">
        <v>29.619107739640199</v>
      </c>
      <c r="J442">
        <v>-3.6963251250029998</v>
      </c>
      <c r="K442">
        <v>866.08324754440901</v>
      </c>
      <c r="L442">
        <v>665.75662682743405</v>
      </c>
      <c r="M442">
        <v>57.746616487260198</v>
      </c>
      <c r="N442">
        <v>0.60710778384088704</v>
      </c>
      <c r="O442">
        <v>5.5129240710823897</v>
      </c>
      <c r="P442">
        <v>454.22495803021798</v>
      </c>
      <c r="Q442">
        <v>0.27377712730373499</v>
      </c>
    </row>
    <row r="443" spans="1:17" x14ac:dyDescent="0.3">
      <c r="A443" t="s">
        <v>999</v>
      </c>
      <c r="B443" t="s">
        <v>1000</v>
      </c>
      <c r="C443" t="s">
        <v>3175</v>
      </c>
      <c r="D443" t="s">
        <v>51</v>
      </c>
      <c r="E443">
        <v>14637.342118320001</v>
      </c>
      <c r="F443">
        <v>6355.6</v>
      </c>
      <c r="G443">
        <v>4.7067200021548103</v>
      </c>
      <c r="H443">
        <v>-6.8740828554771998</v>
      </c>
      <c r="I443">
        <v>10.5677323668243</v>
      </c>
      <c r="J443">
        <v>1.12554507120271</v>
      </c>
      <c r="K443">
        <v>6515.6037402009297</v>
      </c>
      <c r="L443">
        <v>6181.3397522956102</v>
      </c>
      <c r="M443">
        <v>57.507702854166403</v>
      </c>
      <c r="N443">
        <v>0.83210403595525795</v>
      </c>
      <c r="O443">
        <v>19.579583359556899</v>
      </c>
      <c r="P443">
        <v>35.397003775260899</v>
      </c>
      <c r="Q443">
        <v>2.5969089533963E-2</v>
      </c>
    </row>
    <row r="444" spans="1:17" x14ac:dyDescent="0.3">
      <c r="A444" t="s">
        <v>1001</v>
      </c>
      <c r="B444" t="s">
        <v>1002</v>
      </c>
      <c r="C444" t="s">
        <v>3181</v>
      </c>
      <c r="D444" t="s">
        <v>1003</v>
      </c>
      <c r="E444">
        <v>14611.48222107</v>
      </c>
      <c r="F444">
        <v>2147.5500000000002</v>
      </c>
      <c r="G444">
        <v>71.944634959265201</v>
      </c>
      <c r="H444">
        <v>-2.6557519497781099</v>
      </c>
      <c r="I444">
        <v>95.295446777355195</v>
      </c>
      <c r="J444">
        <v>-0.88691418652343701</v>
      </c>
      <c r="K444">
        <v>2181.0497964291899</v>
      </c>
      <c r="L444">
        <v>1735.03577483139</v>
      </c>
      <c r="M444">
        <v>48.654659584269098</v>
      </c>
      <c r="N444">
        <v>0.53402568011546803</v>
      </c>
      <c r="O444">
        <v>25.7246629880561</v>
      </c>
      <c r="P444">
        <v>194.18493150684901</v>
      </c>
      <c r="Q444">
        <v>0.222187519272421</v>
      </c>
    </row>
    <row r="445" spans="1:17" x14ac:dyDescent="0.3">
      <c r="A445" t="s">
        <v>1004</v>
      </c>
      <c r="B445" t="s">
        <v>1005</v>
      </c>
      <c r="C445" t="s">
        <v>3173</v>
      </c>
      <c r="D445" t="s">
        <v>1006</v>
      </c>
      <c r="E445">
        <v>14532.078296924999</v>
      </c>
      <c r="F445">
        <v>755.85</v>
      </c>
      <c r="G445">
        <v>28.487005145260301</v>
      </c>
      <c r="H445">
        <v>5.7913889355134804</v>
      </c>
      <c r="I445">
        <v>38.869665345041</v>
      </c>
      <c r="J445">
        <v>0.41677011721419999</v>
      </c>
      <c r="K445">
        <v>745.668479207823</v>
      </c>
      <c r="L445">
        <v>688.46682473114697</v>
      </c>
      <c r="M445">
        <v>67.097967419166594</v>
      </c>
      <c r="N445">
        <v>0.460980744278086</v>
      </c>
      <c r="O445">
        <v>15.988622081100701</v>
      </c>
      <c r="P445">
        <v>58.775338724923799</v>
      </c>
      <c r="Q445">
        <v>1.6877444398386999E-2</v>
      </c>
    </row>
    <row r="446" spans="1:17" x14ac:dyDescent="0.3">
      <c r="A446" t="s">
        <v>1007</v>
      </c>
      <c r="B446" t="s">
        <v>1008</v>
      </c>
      <c r="C446" t="s">
        <v>3179</v>
      </c>
      <c r="D446" t="s">
        <v>270</v>
      </c>
      <c r="E446">
        <v>14527.9238895</v>
      </c>
      <c r="F446">
        <v>834.75</v>
      </c>
      <c r="G446">
        <v>-0.162670743878607</v>
      </c>
      <c r="H446">
        <v>2.4770122271724802</v>
      </c>
      <c r="I446">
        <v>-18.078134140467998</v>
      </c>
      <c r="J446">
        <v>-1.73457675979329</v>
      </c>
      <c r="K446">
        <v>846.43875902337004</v>
      </c>
      <c r="L446">
        <v>839.70637254226494</v>
      </c>
      <c r="M446">
        <v>57.323211400524599</v>
      </c>
      <c r="N446">
        <v>0.46325256899595801</v>
      </c>
      <c r="O446">
        <v>26.984126984126899</v>
      </c>
      <c r="P446">
        <v>31.581021437578698</v>
      </c>
      <c r="Q446">
        <v>0.1431767427141</v>
      </c>
    </row>
    <row r="447" spans="1:17" x14ac:dyDescent="0.3">
      <c r="A447" t="s">
        <v>1009</v>
      </c>
      <c r="B447" t="s">
        <v>1010</v>
      </c>
      <c r="C447" t="s">
        <v>3173</v>
      </c>
      <c r="D447" t="s">
        <v>365</v>
      </c>
      <c r="E447">
        <v>14358.9092344</v>
      </c>
      <c r="F447">
        <v>413.5</v>
      </c>
      <c r="G447">
        <v>66.901494143466905</v>
      </c>
      <c r="H447">
        <v>-0.15357526067233901</v>
      </c>
      <c r="I447">
        <v>92.010260148160299</v>
      </c>
      <c r="J447">
        <v>8.6059323908835097</v>
      </c>
      <c r="K447">
        <v>378.56244224766402</v>
      </c>
      <c r="L447">
        <v>310.028940152654</v>
      </c>
      <c r="M447">
        <v>77.747765218764599</v>
      </c>
      <c r="N447">
        <v>0.64935684271074501</v>
      </c>
      <c r="O447">
        <v>8.33131801692865</v>
      </c>
      <c r="P447">
        <v>158.4375</v>
      </c>
      <c r="Q447">
        <v>0.19451540607970699</v>
      </c>
    </row>
    <row r="448" spans="1:17" x14ac:dyDescent="0.3">
      <c r="A448" t="s">
        <v>1011</v>
      </c>
      <c r="B448" t="s">
        <v>1012</v>
      </c>
      <c r="C448" t="s">
        <v>3179</v>
      </c>
      <c r="D448" t="s">
        <v>270</v>
      </c>
      <c r="E448">
        <v>14229.276</v>
      </c>
      <c r="F448">
        <v>4507.5</v>
      </c>
      <c r="G448">
        <v>30.502766509116</v>
      </c>
      <c r="H448">
        <v>3.0179572298405701</v>
      </c>
      <c r="I448">
        <v>-3.14493889897081</v>
      </c>
      <c r="J448">
        <v>-4.68562026056604</v>
      </c>
      <c r="K448">
        <v>4317.2008359519696</v>
      </c>
      <c r="L448">
        <v>4064.2217770372099</v>
      </c>
      <c r="M448">
        <v>59.9527510632945</v>
      </c>
      <c r="N448">
        <v>2.0427035098274602</v>
      </c>
      <c r="O448">
        <v>10.926234054353801</v>
      </c>
      <c r="P448">
        <v>56.4289432587194</v>
      </c>
      <c r="Q448">
        <v>0.170206908318869</v>
      </c>
    </row>
    <row r="449" spans="1:17" x14ac:dyDescent="0.3">
      <c r="A449" t="s">
        <v>1013</v>
      </c>
      <c r="B449" t="s">
        <v>1014</v>
      </c>
      <c r="C449" t="s">
        <v>3171</v>
      </c>
      <c r="D449" t="s">
        <v>54</v>
      </c>
      <c r="E449">
        <v>14143.205237545</v>
      </c>
      <c r="F449">
        <v>886.45</v>
      </c>
      <c r="G449">
        <v>-68.757343316123496</v>
      </c>
      <c r="H449">
        <v>-12.644742184800499</v>
      </c>
      <c r="I449">
        <v>-37.938256993564401</v>
      </c>
      <c r="J449">
        <v>-7.30250144666776</v>
      </c>
      <c r="K449">
        <v>1008.61206243197</v>
      </c>
      <c r="L449">
        <v>1220.0746273111699</v>
      </c>
      <c r="M449">
        <v>39.066151580388599</v>
      </c>
      <c r="N449">
        <v>2.0230402471090598</v>
      </c>
      <c r="O449">
        <v>102.60589993795401</v>
      </c>
      <c r="P449">
        <v>3.2196087564043001</v>
      </c>
      <c r="Q449">
        <v>2.9874449225053001E-2</v>
      </c>
    </row>
    <row r="450" spans="1:17" x14ac:dyDescent="0.3">
      <c r="A450" t="s">
        <v>1015</v>
      </c>
      <c r="B450" t="s">
        <v>1016</v>
      </c>
      <c r="C450" t="s">
        <v>3181</v>
      </c>
      <c r="D450" t="s">
        <v>111</v>
      </c>
      <c r="E450">
        <v>14140.173226250001</v>
      </c>
      <c r="F450">
        <v>48.25</v>
      </c>
      <c r="G450">
        <v>-12.364108634648</v>
      </c>
      <c r="H450">
        <v>-4.4934283398841703</v>
      </c>
      <c r="I450">
        <v>-27.743465838307301</v>
      </c>
      <c r="J450">
        <v>1.9072219793018199</v>
      </c>
      <c r="K450">
        <v>48.0649575146468</v>
      </c>
      <c r="L450">
        <v>52.468384534911998</v>
      </c>
      <c r="M450">
        <v>72.812069583478007</v>
      </c>
      <c r="N450">
        <v>1.18943453128875</v>
      </c>
      <c r="O450">
        <v>52.746113989637301</v>
      </c>
      <c r="P450">
        <v>12.339930151338701</v>
      </c>
    </row>
    <row r="451" spans="1:17" x14ac:dyDescent="0.3">
      <c r="A451" t="s">
        <v>1017</v>
      </c>
      <c r="B451" t="s">
        <v>1018</v>
      </c>
      <c r="C451" t="s">
        <v>3183</v>
      </c>
      <c r="D451" t="s">
        <v>97</v>
      </c>
      <c r="E451">
        <v>14134.701398220001</v>
      </c>
      <c r="F451">
        <v>2357.5500000000002</v>
      </c>
      <c r="G451">
        <v>-30.147574360698101</v>
      </c>
      <c r="H451">
        <v>-8.1276663816673906</v>
      </c>
      <c r="I451">
        <v>-8.70785050321801</v>
      </c>
      <c r="J451">
        <v>0.827338656155304</v>
      </c>
      <c r="K451">
        <v>2548.3605248824501</v>
      </c>
      <c r="L451">
        <v>2695.7642203717301</v>
      </c>
      <c r="M451">
        <v>51.941689860325504</v>
      </c>
      <c r="N451">
        <v>0.68674393415763602</v>
      </c>
      <c r="O451">
        <v>35.666263705965903</v>
      </c>
      <c r="P451">
        <v>5.7197309417040296</v>
      </c>
      <c r="Q451">
        <v>-9.3394401201690999E-2</v>
      </c>
    </row>
    <row r="452" spans="1:17" x14ac:dyDescent="0.3">
      <c r="A452" t="s">
        <v>1019</v>
      </c>
      <c r="B452" t="s">
        <v>1020</v>
      </c>
      <c r="C452" t="s">
        <v>3179</v>
      </c>
      <c r="D452" t="s">
        <v>80</v>
      </c>
      <c r="E452">
        <v>14112.158985675</v>
      </c>
      <c r="F452">
        <v>2520.75</v>
      </c>
      <c r="G452">
        <v>7.6431065409881399E-2</v>
      </c>
      <c r="H452">
        <v>3.38886997801748</v>
      </c>
      <c r="I452">
        <v>-20.373883340758699</v>
      </c>
      <c r="J452">
        <v>8.4946397241457596</v>
      </c>
      <c r="K452">
        <v>2427.8240148407499</v>
      </c>
      <c r="L452">
        <v>2531.51716481936</v>
      </c>
      <c r="M452">
        <v>72.780476555895802</v>
      </c>
      <c r="N452">
        <v>0.88005474016789398</v>
      </c>
      <c r="O452">
        <v>44.996528810869698</v>
      </c>
      <c r="P452">
        <v>43.960593946316301</v>
      </c>
      <c r="Q452">
        <v>0.122668848228437</v>
      </c>
    </row>
    <row r="453" spans="1:17" x14ac:dyDescent="0.3">
      <c r="A453" t="s">
        <v>1021</v>
      </c>
      <c r="B453" t="s">
        <v>1022</v>
      </c>
      <c r="C453" t="s">
        <v>3185</v>
      </c>
      <c r="D453" t="s">
        <v>494</v>
      </c>
      <c r="E453">
        <v>14092.7583761899</v>
      </c>
      <c r="F453">
        <v>714.35</v>
      </c>
      <c r="G453">
        <v>5.0632574213078403</v>
      </c>
      <c r="H453">
        <v>-5.9626458028904601</v>
      </c>
      <c r="I453">
        <v>3.0564815987705001</v>
      </c>
      <c r="J453">
        <v>-0.437461766987573</v>
      </c>
      <c r="K453">
        <v>759.17350666509299</v>
      </c>
      <c r="L453">
        <v>739.18886526812901</v>
      </c>
      <c r="M453">
        <v>72.059112364190497</v>
      </c>
      <c r="N453">
        <v>0.44902727605305298</v>
      </c>
      <c r="O453">
        <v>29.712325890669799</v>
      </c>
      <c r="P453">
        <v>37.045563549160597</v>
      </c>
      <c r="Q453">
        <v>0.10243863569138</v>
      </c>
    </row>
    <row r="454" spans="1:17" x14ac:dyDescent="0.3">
      <c r="A454" t="s">
        <v>1023</v>
      </c>
      <c r="B454" t="s">
        <v>1024</v>
      </c>
      <c r="C454" t="s">
        <v>3179</v>
      </c>
      <c r="D454" t="s">
        <v>169</v>
      </c>
      <c r="E454">
        <v>13975.6276404</v>
      </c>
      <c r="F454">
        <v>622.79999999999995</v>
      </c>
      <c r="G454">
        <v>9.9514217625377697</v>
      </c>
      <c r="H454">
        <v>-9.8915351142282407E-2</v>
      </c>
      <c r="I454">
        <v>3.1414851116417002</v>
      </c>
      <c r="J454">
        <v>2.5708103645720501</v>
      </c>
      <c r="K454">
        <v>600.927677556719</v>
      </c>
      <c r="L454">
        <v>573.10392535492701</v>
      </c>
      <c r="M454">
        <v>70.129485323651807</v>
      </c>
      <c r="N454">
        <v>0.72658026248350205</v>
      </c>
      <c r="O454">
        <v>18.673731535003199</v>
      </c>
      <c r="P454">
        <v>57.6110337846387</v>
      </c>
      <c r="Q454">
        <v>0.18672709128630499</v>
      </c>
    </row>
    <row r="455" spans="1:17" hidden="1" x14ac:dyDescent="0.3">
      <c r="A455" t="s">
        <v>1025</v>
      </c>
      <c r="B455" t="s">
        <v>1026</v>
      </c>
      <c r="C455" t="s">
        <v>3186</v>
      </c>
      <c r="D455" t="s">
        <v>120</v>
      </c>
      <c r="E455">
        <v>13945.48332807</v>
      </c>
      <c r="F455">
        <v>458.95</v>
      </c>
      <c r="G455">
        <v>73.348794368468305</v>
      </c>
      <c r="H455">
        <v>9.8605661028308091</v>
      </c>
      <c r="I455">
        <v>45.642818932395897</v>
      </c>
      <c r="J455">
        <v>8.1136207180080895</v>
      </c>
      <c r="K455">
        <v>416.29824063111602</v>
      </c>
      <c r="L455">
        <v>355.445949141124</v>
      </c>
      <c r="M455">
        <v>71.257435689094606</v>
      </c>
      <c r="N455">
        <v>1.09461689868392</v>
      </c>
      <c r="O455">
        <v>5.9047826560627499</v>
      </c>
      <c r="P455">
        <v>124.42542787286</v>
      </c>
      <c r="Q455">
        <v>0.18432874081539599</v>
      </c>
    </row>
    <row r="456" spans="1:17" x14ac:dyDescent="0.3">
      <c r="A456" t="s">
        <v>1027</v>
      </c>
      <c r="B456" t="s">
        <v>1028</v>
      </c>
      <c r="C456" t="s">
        <v>3171</v>
      </c>
      <c r="D456" t="s">
        <v>54</v>
      </c>
      <c r="E456">
        <v>13897.611815451</v>
      </c>
      <c r="F456">
        <v>164.19</v>
      </c>
      <c r="G456">
        <v>-22.557641748209001</v>
      </c>
      <c r="H456">
        <v>-2.7838124465820302</v>
      </c>
      <c r="I456">
        <v>-10.467905906982899</v>
      </c>
      <c r="J456">
        <v>2.4202878991882599</v>
      </c>
      <c r="K456">
        <v>167.285726377006</v>
      </c>
      <c r="L456">
        <v>179.09134008604599</v>
      </c>
      <c r="M456">
        <v>71.389092420974805</v>
      </c>
      <c r="N456">
        <v>0.87478384696043898</v>
      </c>
      <c r="O456">
        <v>40.325232961812503</v>
      </c>
      <c r="P456">
        <v>18.677267799060299</v>
      </c>
      <c r="Q456">
        <v>-2.7253026470580002E-2</v>
      </c>
    </row>
    <row r="457" spans="1:17" x14ac:dyDescent="0.3">
      <c r="A457" t="s">
        <v>1029</v>
      </c>
      <c r="B457" t="s">
        <v>1030</v>
      </c>
      <c r="C457" t="s">
        <v>3174</v>
      </c>
      <c r="D457" t="s">
        <v>404</v>
      </c>
      <c r="E457">
        <v>13759.686049620001</v>
      </c>
      <c r="F457">
        <v>281.25</v>
      </c>
      <c r="G457">
        <v>-3.3841459085079899</v>
      </c>
      <c r="H457">
        <v>-7.1124845640580396</v>
      </c>
      <c r="I457">
        <v>-27.500154870178601</v>
      </c>
      <c r="J457">
        <v>-5.3571906430359801</v>
      </c>
      <c r="K457">
        <v>299.72540789323898</v>
      </c>
      <c r="L457">
        <v>314.23315028913601</v>
      </c>
      <c r="M457">
        <v>52.792347685878198</v>
      </c>
      <c r="N457">
        <v>0.94713176667250398</v>
      </c>
      <c r="O457">
        <v>46.835555555555501</v>
      </c>
      <c r="P457">
        <v>19.974405460168398</v>
      </c>
      <c r="Q457">
        <v>8.0341084133316004E-2</v>
      </c>
    </row>
    <row r="458" spans="1:17" x14ac:dyDescent="0.3">
      <c r="A458" t="s">
        <v>1031</v>
      </c>
      <c r="B458" t="s">
        <v>1032</v>
      </c>
      <c r="C458" t="s">
        <v>3185</v>
      </c>
      <c r="D458" t="s">
        <v>494</v>
      </c>
      <c r="E458">
        <v>13696.39956917</v>
      </c>
      <c r="F458">
        <v>1288.9000000000001</v>
      </c>
      <c r="G458">
        <v>-30.6435402036421</v>
      </c>
      <c r="H458">
        <v>-17.590628832162601</v>
      </c>
      <c r="I458">
        <v>-6.2606302331002901</v>
      </c>
      <c r="J458">
        <v>-2.5855387412061099</v>
      </c>
      <c r="K458">
        <v>1426.44480073048</v>
      </c>
      <c r="L458">
        <v>1453.91794768112</v>
      </c>
      <c r="M458">
        <v>34.033579287598499</v>
      </c>
      <c r="N458">
        <v>0.86015653711019302</v>
      </c>
      <c r="O458">
        <v>31.1195593141438</v>
      </c>
      <c r="P458">
        <v>3.6926790024135201</v>
      </c>
      <c r="Q458">
        <v>-0.14694965886985001</v>
      </c>
    </row>
    <row r="459" spans="1:17" x14ac:dyDescent="0.3">
      <c r="A459" t="s">
        <v>1033</v>
      </c>
      <c r="B459" t="s">
        <v>1034</v>
      </c>
      <c r="C459" t="s">
        <v>3171</v>
      </c>
      <c r="D459" t="s">
        <v>24</v>
      </c>
      <c r="E459">
        <v>13552.62907486</v>
      </c>
      <c r="F459">
        <v>182.9</v>
      </c>
      <c r="G459">
        <v>0.85885559606808204</v>
      </c>
      <c r="H459">
        <v>0.57854942039733004</v>
      </c>
      <c r="I459">
        <v>19.123525811216702</v>
      </c>
      <c r="J459">
        <v>3.18113543041546</v>
      </c>
      <c r="K459">
        <v>171.253252189237</v>
      </c>
      <c r="L459">
        <v>160.491598437932</v>
      </c>
      <c r="M459">
        <v>76.328750531316601</v>
      </c>
      <c r="N459">
        <v>0.51468782616195197</v>
      </c>
      <c r="O459">
        <v>0.67249863313285596</v>
      </c>
      <c r="P459">
        <v>45.853269537480003</v>
      </c>
      <c r="Q459">
        <v>4.19701634274E-3</v>
      </c>
    </row>
    <row r="460" spans="1:17" hidden="1" x14ac:dyDescent="0.3">
      <c r="A460" t="s">
        <v>1035</v>
      </c>
      <c r="B460" t="s">
        <v>1036</v>
      </c>
      <c r="C460" t="s">
        <v>3186</v>
      </c>
      <c r="D460" t="s">
        <v>1037</v>
      </c>
      <c r="E460">
        <v>13378.418352000001</v>
      </c>
      <c r="F460">
        <v>1321.2</v>
      </c>
      <c r="G460">
        <v>3644.5058800012698</v>
      </c>
      <c r="H460">
        <v>78.389134369235606</v>
      </c>
      <c r="I460">
        <v>491.61877589958698</v>
      </c>
      <c r="J460">
        <v>-11.017250497737599</v>
      </c>
      <c r="K460">
        <v>976.58771942017097</v>
      </c>
      <c r="L460">
        <v>485.288450522902</v>
      </c>
      <c r="M460">
        <v>49.374273889153201</v>
      </c>
      <c r="N460">
        <v>3.1198047019290098</v>
      </c>
      <c r="O460">
        <v>28.8941871026339</v>
      </c>
      <c r="P460">
        <v>3665.17526360786</v>
      </c>
    </row>
    <row r="461" spans="1:17" x14ac:dyDescent="0.3">
      <c r="A461" t="s">
        <v>1038</v>
      </c>
      <c r="B461" t="s">
        <v>1039</v>
      </c>
      <c r="C461" t="s">
        <v>3172</v>
      </c>
      <c r="D461" t="s">
        <v>1040</v>
      </c>
      <c r="E461">
        <v>13359.061191375</v>
      </c>
      <c r="F461">
        <v>416.25</v>
      </c>
      <c r="G461">
        <v>24.720068017580701</v>
      </c>
      <c r="H461">
        <v>-3.4726328956818802</v>
      </c>
      <c r="I461">
        <v>-8.2254551116904402</v>
      </c>
      <c r="J461">
        <v>1.8781298449219801</v>
      </c>
      <c r="K461">
        <v>414.41413545974598</v>
      </c>
      <c r="L461">
        <v>408.824124258724</v>
      </c>
      <c r="M461">
        <v>68.240442584757503</v>
      </c>
      <c r="N461">
        <v>0.90575860832708499</v>
      </c>
      <c r="O461">
        <v>48.420420420420399</v>
      </c>
      <c r="P461">
        <v>49.166815982798703</v>
      </c>
      <c r="Q461">
        <v>0.11523653938825</v>
      </c>
    </row>
    <row r="462" spans="1:17" x14ac:dyDescent="0.3">
      <c r="A462" t="s">
        <v>1041</v>
      </c>
      <c r="B462" t="s">
        <v>1042</v>
      </c>
      <c r="C462" t="s">
        <v>3171</v>
      </c>
      <c r="D462" t="s">
        <v>488</v>
      </c>
      <c r="E462">
        <v>13337.71196228</v>
      </c>
      <c r="F462">
        <v>139.55000000000001</v>
      </c>
      <c r="G462">
        <v>39.917497866367697</v>
      </c>
      <c r="H462">
        <v>-1.6454021811422399</v>
      </c>
      <c r="I462">
        <v>69.964911305734205</v>
      </c>
      <c r="J462">
        <v>2.5392831385252901</v>
      </c>
      <c r="K462">
        <v>134.729457601777</v>
      </c>
      <c r="L462">
        <v>111.88704451685599</v>
      </c>
      <c r="M462">
        <v>64.365803007206395</v>
      </c>
      <c r="N462">
        <v>0.30110016118080002</v>
      </c>
      <c r="O462">
        <v>20.924399856682101</v>
      </c>
      <c r="P462">
        <v>102.246376811594</v>
      </c>
      <c r="Q462">
        <v>6.4620814048933994E-2</v>
      </c>
    </row>
    <row r="463" spans="1:17" x14ac:dyDescent="0.3">
      <c r="A463" t="s">
        <v>1043</v>
      </c>
      <c r="B463" t="s">
        <v>1044</v>
      </c>
      <c r="C463" t="s">
        <v>3175</v>
      </c>
      <c r="D463" t="s">
        <v>51</v>
      </c>
      <c r="E463">
        <v>13299.71684148</v>
      </c>
      <c r="F463">
        <v>1085.4000000000001</v>
      </c>
      <c r="G463">
        <v>48.84490656989</v>
      </c>
      <c r="H463">
        <v>0.94002633877964303</v>
      </c>
      <c r="I463">
        <v>24.100478618745601</v>
      </c>
      <c r="J463">
        <v>-1.7806331367783499</v>
      </c>
      <c r="K463">
        <v>1080.0942855232599</v>
      </c>
      <c r="L463">
        <v>954.36043448264502</v>
      </c>
      <c r="M463">
        <v>53.236258736931198</v>
      </c>
      <c r="N463">
        <v>0.363587336684628</v>
      </c>
      <c r="O463">
        <v>23.005343652109801</v>
      </c>
      <c r="P463">
        <v>73.123853576840204</v>
      </c>
      <c r="Q463">
        <v>5.4875721965536001E-2</v>
      </c>
    </row>
    <row r="464" spans="1:17" x14ac:dyDescent="0.3">
      <c r="A464" t="s">
        <v>1045</v>
      </c>
      <c r="B464" t="s">
        <v>1046</v>
      </c>
      <c r="C464" t="s">
        <v>3171</v>
      </c>
      <c r="D464" t="s">
        <v>576</v>
      </c>
      <c r="E464">
        <v>13277.951970599999</v>
      </c>
      <c r="F464">
        <v>1677.7</v>
      </c>
      <c r="G464">
        <v>-4.1624391621452803</v>
      </c>
      <c r="H464">
        <v>-1.3212106816615501</v>
      </c>
      <c r="I464">
        <v>-1.8988199335210201</v>
      </c>
      <c r="J464">
        <v>-0.74173775907890005</v>
      </c>
      <c r="K464">
        <v>1695.4537869524099</v>
      </c>
      <c r="L464">
        <v>1679.3260524787299</v>
      </c>
      <c r="M464">
        <v>61.374872521561301</v>
      </c>
      <c r="N464">
        <v>0.44984202726391298</v>
      </c>
      <c r="O464">
        <v>17.956130416641798</v>
      </c>
      <c r="P464">
        <v>28.362662586074901</v>
      </c>
      <c r="Q464">
        <v>-8.9914822916070003E-2</v>
      </c>
    </row>
    <row r="465" spans="1:17" hidden="1" x14ac:dyDescent="0.3">
      <c r="A465" t="s">
        <v>1047</v>
      </c>
      <c r="B465" t="s">
        <v>1048</v>
      </c>
      <c r="C465" t="s">
        <v>3186</v>
      </c>
      <c r="D465" t="s">
        <v>169</v>
      </c>
      <c r="E465">
        <v>13275.521878025</v>
      </c>
      <c r="F465">
        <v>11019.25</v>
      </c>
      <c r="G465">
        <v>143.25526580720299</v>
      </c>
      <c r="H465">
        <v>-11.855472283045099</v>
      </c>
      <c r="I465">
        <v>43.687084788656101</v>
      </c>
      <c r="J465">
        <v>2.20995967861908</v>
      </c>
      <c r="K465">
        <v>11143.432016991301</v>
      </c>
      <c r="L465">
        <v>9085.11415507729</v>
      </c>
      <c r="M465">
        <v>64.399378014722103</v>
      </c>
      <c r="N465">
        <v>0.90163435903372502</v>
      </c>
      <c r="O465">
        <v>26.142886312589301</v>
      </c>
      <c r="P465">
        <v>183.562789500772</v>
      </c>
      <c r="Q465">
        <v>0.222546286623028</v>
      </c>
    </row>
    <row r="466" spans="1:17" x14ac:dyDescent="0.3">
      <c r="A466" t="s">
        <v>1049</v>
      </c>
      <c r="B466" t="s">
        <v>1050</v>
      </c>
      <c r="C466" t="s">
        <v>3189</v>
      </c>
      <c r="D466" t="s">
        <v>629</v>
      </c>
      <c r="E466">
        <v>13271.496826139901</v>
      </c>
      <c r="F466">
        <v>130.51</v>
      </c>
      <c r="G466">
        <v>-69.668992828942194</v>
      </c>
      <c r="H466">
        <v>5.5201469519059998</v>
      </c>
      <c r="I466">
        <v>-21.6295114777203</v>
      </c>
      <c r="J466">
        <v>8.7898225983466993</v>
      </c>
      <c r="K466">
        <v>125.58076953723101</v>
      </c>
      <c r="L466">
        <v>150.24070018739801</v>
      </c>
      <c r="M466">
        <v>82.971113776065195</v>
      </c>
      <c r="N466">
        <v>1.0664207562419299</v>
      </c>
      <c r="O466">
        <v>129.63757566469999</v>
      </c>
      <c r="P466">
        <v>14.1220706540748</v>
      </c>
      <c r="Q466">
        <v>-0.121881507835063</v>
      </c>
    </row>
    <row r="467" spans="1:17" x14ac:dyDescent="0.3">
      <c r="A467" t="s">
        <v>1051</v>
      </c>
      <c r="B467" t="s">
        <v>1052</v>
      </c>
      <c r="C467" t="s">
        <v>3179</v>
      </c>
      <c r="D467" t="s">
        <v>111</v>
      </c>
      <c r="E467">
        <v>13242.3589373</v>
      </c>
      <c r="F467">
        <v>197.95</v>
      </c>
      <c r="G467">
        <v>21.976721459346599</v>
      </c>
      <c r="H467">
        <v>-4.2814335950332598</v>
      </c>
      <c r="I467">
        <v>-4.1342936209039296</v>
      </c>
      <c r="J467">
        <v>2.4526277862157801</v>
      </c>
      <c r="K467">
        <v>191.99747926642101</v>
      </c>
      <c r="L467">
        <v>183.0008342859</v>
      </c>
      <c r="M467">
        <v>70.102691451622206</v>
      </c>
      <c r="N467">
        <v>0.50485048777960195</v>
      </c>
      <c r="O467">
        <v>23.662541045718601</v>
      </c>
      <c r="P467">
        <v>50.417933130698998</v>
      </c>
      <c r="Q467">
        <v>0.13900958987825199</v>
      </c>
    </row>
    <row r="468" spans="1:17" x14ac:dyDescent="0.3">
      <c r="A468" t="s">
        <v>1053</v>
      </c>
      <c r="B468" t="s">
        <v>1054</v>
      </c>
      <c r="C468" t="s">
        <v>3178</v>
      </c>
      <c r="D468" t="s">
        <v>69</v>
      </c>
      <c r="E468">
        <v>13139.774868869999</v>
      </c>
      <c r="F468">
        <v>367.9</v>
      </c>
      <c r="G468">
        <v>-21.665077901530498</v>
      </c>
      <c r="H468">
        <v>-0.46193472963909799</v>
      </c>
      <c r="I468">
        <v>6.3387678200032802</v>
      </c>
      <c r="J468">
        <v>3.5298073147584201</v>
      </c>
      <c r="K468">
        <v>347.58756065364901</v>
      </c>
      <c r="L468">
        <v>345.58366632286999</v>
      </c>
      <c r="M468">
        <v>76.404289098931699</v>
      </c>
      <c r="N468">
        <v>0.30983347867059702</v>
      </c>
      <c r="O468">
        <v>8.18157107909758</v>
      </c>
      <c r="P468">
        <v>26.295914864400899</v>
      </c>
      <c r="Q468">
        <v>-8.8492763958474996E-2</v>
      </c>
    </row>
    <row r="469" spans="1:17" x14ac:dyDescent="0.3">
      <c r="A469" t="s">
        <v>1055</v>
      </c>
      <c r="B469" t="s">
        <v>1056</v>
      </c>
      <c r="C469" t="s">
        <v>3173</v>
      </c>
      <c r="D469" t="s">
        <v>123</v>
      </c>
      <c r="E469">
        <v>13116.81200344</v>
      </c>
      <c r="F469">
        <v>2056.5500000000002</v>
      </c>
      <c r="G469">
        <v>10.433794285228</v>
      </c>
      <c r="H469">
        <v>4.8922274814778302</v>
      </c>
      <c r="I469">
        <v>14.122207335571501</v>
      </c>
      <c r="J469">
        <v>7.1709895257148197</v>
      </c>
      <c r="K469">
        <v>1977.91071045989</v>
      </c>
      <c r="L469">
        <v>1914.71305114799</v>
      </c>
      <c r="M469">
        <v>75.096190997561905</v>
      </c>
      <c r="N469">
        <v>0.83042741226897798</v>
      </c>
      <c r="O469">
        <v>20.7848095110743</v>
      </c>
      <c r="P469">
        <v>42.801097107940102</v>
      </c>
      <c r="Q469">
        <v>-3.7805270910554002E-2</v>
      </c>
    </row>
    <row r="470" spans="1:17" x14ac:dyDescent="0.3">
      <c r="A470" t="s">
        <v>1057</v>
      </c>
      <c r="B470" t="s">
        <v>1058</v>
      </c>
      <c r="C470" t="s">
        <v>3180</v>
      </c>
      <c r="D470" t="s">
        <v>455</v>
      </c>
      <c r="E470">
        <v>13114.401448675</v>
      </c>
      <c r="F470">
        <v>2682.65</v>
      </c>
      <c r="G470">
        <v>1.8400352768444499</v>
      </c>
      <c r="H470">
        <v>13.8464634892175</v>
      </c>
      <c r="I470">
        <v>32.294608430157702</v>
      </c>
      <c r="J470">
        <v>2.4901080390639199</v>
      </c>
      <c r="K470">
        <v>2406.8101898382101</v>
      </c>
      <c r="L470">
        <v>2210.0129561315198</v>
      </c>
      <c r="M470">
        <v>89.643261223086697</v>
      </c>
      <c r="N470">
        <v>0.975798045891346</v>
      </c>
      <c r="O470">
        <v>0.64674855087321004</v>
      </c>
      <c r="P470">
        <v>62.722916413926903</v>
      </c>
      <c r="Q470">
        <v>0.21333876505017099</v>
      </c>
    </row>
    <row r="471" spans="1:17" x14ac:dyDescent="0.3">
      <c r="A471" t="s">
        <v>1059</v>
      </c>
      <c r="B471" t="s">
        <v>1060</v>
      </c>
      <c r="C471" t="s">
        <v>3177</v>
      </c>
      <c r="D471" t="s">
        <v>139</v>
      </c>
      <c r="E471">
        <v>13083.2529007429</v>
      </c>
      <c r="F471">
        <v>19.09</v>
      </c>
      <c r="G471">
        <v>27.890927677456901</v>
      </c>
      <c r="H471">
        <v>0.51696880742324003</v>
      </c>
      <c r="I471">
        <v>-10.389737485794701</v>
      </c>
      <c r="J471">
        <v>12.6567539877173</v>
      </c>
      <c r="K471">
        <v>18.161581214886802</v>
      </c>
      <c r="L471">
        <v>17.4944602300925</v>
      </c>
      <c r="M471">
        <v>71.548345695701599</v>
      </c>
      <c r="N471">
        <v>1.0293662102755801</v>
      </c>
      <c r="O471">
        <v>25.720272393923501</v>
      </c>
      <c r="P471">
        <v>55.836734693877503</v>
      </c>
      <c r="Q471">
        <v>0.11527737165124401</v>
      </c>
    </row>
    <row r="472" spans="1:17" x14ac:dyDescent="0.3">
      <c r="A472" t="s">
        <v>1061</v>
      </c>
      <c r="B472" t="s">
        <v>1062</v>
      </c>
      <c r="C472" t="s">
        <v>3176</v>
      </c>
      <c r="D472" t="s">
        <v>236</v>
      </c>
      <c r="E472">
        <v>12986.403804455</v>
      </c>
      <c r="F472">
        <v>1582.15</v>
      </c>
      <c r="G472">
        <v>10.536819486663999</v>
      </c>
      <c r="H472">
        <v>-5.1564210361015697</v>
      </c>
      <c r="I472">
        <v>-17.468167118220901</v>
      </c>
      <c r="J472">
        <v>3.6613639309042001</v>
      </c>
      <c r="K472">
        <v>1584.47465227557</v>
      </c>
      <c r="L472">
        <v>1603.2109696165201</v>
      </c>
      <c r="M472">
        <v>61.577949807086398</v>
      </c>
      <c r="N472">
        <v>0.62774031504746097</v>
      </c>
      <c r="O472">
        <v>40.4386436178617</v>
      </c>
      <c r="P472">
        <v>34.3708862372075</v>
      </c>
      <c r="Q472">
        <v>7.0939548619235002E-2</v>
      </c>
    </row>
    <row r="473" spans="1:17" x14ac:dyDescent="0.3">
      <c r="A473" t="s">
        <v>1063</v>
      </c>
      <c r="B473" t="s">
        <v>1064</v>
      </c>
      <c r="C473" t="s">
        <v>3175</v>
      </c>
      <c r="D473" t="s">
        <v>51</v>
      </c>
      <c r="E473">
        <v>12946.124965139999</v>
      </c>
      <c r="F473">
        <v>534.15</v>
      </c>
      <c r="G473">
        <v>15.767398002605599</v>
      </c>
      <c r="H473">
        <v>3.8576975311867101</v>
      </c>
      <c r="I473">
        <v>15.965798218144</v>
      </c>
      <c r="J473">
        <v>2.4013792211129399</v>
      </c>
      <c r="K473">
        <v>572.477882076436</v>
      </c>
      <c r="L473">
        <v>524.94316466659495</v>
      </c>
      <c r="M473">
        <v>34.8724797135731</v>
      </c>
      <c r="N473">
        <v>1.0246897961575001</v>
      </c>
      <c r="O473">
        <v>34.980810633717098</v>
      </c>
      <c r="P473">
        <v>46.1622656998221</v>
      </c>
      <c r="Q473">
        <v>4.1741085582697998E-2</v>
      </c>
    </row>
    <row r="474" spans="1:17" hidden="1" x14ac:dyDescent="0.3">
      <c r="A474" t="s">
        <v>1065</v>
      </c>
      <c r="B474" t="s">
        <v>1066</v>
      </c>
      <c r="C474" t="s">
        <v>3186</v>
      </c>
      <c r="D474" t="s">
        <v>1067</v>
      </c>
      <c r="E474">
        <v>12906.893384999599</v>
      </c>
      <c r="F474">
        <v>100</v>
      </c>
      <c r="G474">
        <v>-20.669383606589701</v>
      </c>
      <c r="M474">
        <v>50</v>
      </c>
      <c r="N474">
        <v>1</v>
      </c>
      <c r="O474">
        <v>0</v>
      </c>
      <c r="P474">
        <v>0</v>
      </c>
    </row>
    <row r="475" spans="1:17" x14ac:dyDescent="0.3">
      <c r="A475" t="s">
        <v>1068</v>
      </c>
      <c r="B475" t="s">
        <v>1069</v>
      </c>
      <c r="C475" t="s">
        <v>3169</v>
      </c>
      <c r="D475" t="s">
        <v>192</v>
      </c>
      <c r="E475">
        <v>12626.269472849999</v>
      </c>
      <c r="F475">
        <v>1278.25</v>
      </c>
      <c r="G475">
        <v>-4.3326373039731099</v>
      </c>
      <c r="H475">
        <v>-14.428408216532301</v>
      </c>
      <c r="I475">
        <v>-12.4083153288181</v>
      </c>
      <c r="J475">
        <v>4.1619011008718898</v>
      </c>
      <c r="K475">
        <v>1456.92820422658</v>
      </c>
      <c r="L475">
        <v>1511.17512289452</v>
      </c>
      <c r="M475">
        <v>59.339417590569397</v>
      </c>
      <c r="N475">
        <v>1.3148750175494901</v>
      </c>
      <c r="O475">
        <v>55.525132016428699</v>
      </c>
      <c r="P475">
        <v>20.1362781954887</v>
      </c>
      <c r="Q475">
        <v>2.3910397947658001E-2</v>
      </c>
    </row>
    <row r="476" spans="1:17" x14ac:dyDescent="0.3">
      <c r="A476" t="s">
        <v>1070</v>
      </c>
      <c r="B476" t="s">
        <v>1071</v>
      </c>
      <c r="C476" t="s">
        <v>3176</v>
      </c>
      <c r="D476" t="s">
        <v>426</v>
      </c>
      <c r="E476">
        <v>12555.910807259999</v>
      </c>
      <c r="F476">
        <v>3104.05</v>
      </c>
      <c r="G476">
        <v>20.861256553906301</v>
      </c>
      <c r="H476">
        <v>11.119934926638001</v>
      </c>
      <c r="I476">
        <v>24.541206949447002</v>
      </c>
      <c r="J476">
        <v>4.2160153798211102</v>
      </c>
      <c r="K476">
        <v>2886.62781158902</v>
      </c>
      <c r="L476">
        <v>2701.2823402972599</v>
      </c>
      <c r="M476">
        <v>77.485107679219695</v>
      </c>
      <c r="N476">
        <v>0.462275205179426</v>
      </c>
      <c r="O476">
        <v>5.1207293696944296</v>
      </c>
      <c r="P476">
        <v>44.039443155452403</v>
      </c>
      <c r="Q476">
        <v>0.105059326048814</v>
      </c>
    </row>
    <row r="477" spans="1:17" x14ac:dyDescent="0.3">
      <c r="A477" t="s">
        <v>1072</v>
      </c>
      <c r="B477" t="s">
        <v>1073</v>
      </c>
      <c r="C477" t="s">
        <v>3171</v>
      </c>
      <c r="D477" t="s">
        <v>210</v>
      </c>
      <c r="E477">
        <v>12436.289304600001</v>
      </c>
      <c r="F477">
        <v>3003.45</v>
      </c>
      <c r="G477">
        <v>117.09581588675999</v>
      </c>
      <c r="H477">
        <v>-17.033912006021101</v>
      </c>
      <c r="I477">
        <v>73.684847058914499</v>
      </c>
      <c r="J477">
        <v>-2.6906695407907399</v>
      </c>
      <c r="K477">
        <v>2783.9490169719902</v>
      </c>
      <c r="L477">
        <v>2168.05015374714</v>
      </c>
      <c r="M477">
        <v>50.689883179080503</v>
      </c>
      <c r="N477">
        <v>0.820052469520831</v>
      </c>
      <c r="O477">
        <v>24.363648470925099</v>
      </c>
      <c r="P477">
        <v>164.62114537444899</v>
      </c>
      <c r="Q477">
        <v>0.177038710614629</v>
      </c>
    </row>
    <row r="478" spans="1:17" hidden="1" x14ac:dyDescent="0.3">
      <c r="A478" t="s">
        <v>1074</v>
      </c>
      <c r="B478" t="s">
        <v>1075</v>
      </c>
      <c r="C478" t="s">
        <v>3186</v>
      </c>
      <c r="D478" t="s">
        <v>455</v>
      </c>
      <c r="E478">
        <v>12377.883498469901</v>
      </c>
      <c r="F478">
        <v>2032.3</v>
      </c>
      <c r="G478">
        <v>-49.832855199479198</v>
      </c>
      <c r="H478">
        <v>-10.599557677741799</v>
      </c>
      <c r="I478">
        <v>-34.2926631729771</v>
      </c>
      <c r="J478">
        <v>-2.1173621417019701</v>
      </c>
      <c r="K478">
        <v>2204.8202798337002</v>
      </c>
      <c r="M478">
        <v>41.710104663319598</v>
      </c>
      <c r="O478">
        <v>52.536534960389702</v>
      </c>
      <c r="P478">
        <v>6.2279486710398997</v>
      </c>
    </row>
    <row r="479" spans="1:17" x14ac:dyDescent="0.3">
      <c r="A479" t="s">
        <v>1076</v>
      </c>
      <c r="B479" t="s">
        <v>1077</v>
      </c>
      <c r="C479" t="s">
        <v>3189</v>
      </c>
      <c r="D479" t="s">
        <v>1078</v>
      </c>
      <c r="E479">
        <v>12306.702143658</v>
      </c>
      <c r="F479">
        <v>79.81</v>
      </c>
      <c r="G479">
        <v>-30.691931520907598</v>
      </c>
      <c r="H479">
        <v>-8.2049830617632704</v>
      </c>
      <c r="I479">
        <v>-4.8023531137142399</v>
      </c>
      <c r="J479">
        <v>-4.1511812245991999</v>
      </c>
      <c r="K479">
        <v>82.514119766945697</v>
      </c>
      <c r="L479">
        <v>85.179748407039597</v>
      </c>
      <c r="M479">
        <v>45.395698469115899</v>
      </c>
      <c r="N479">
        <v>1.2281807960176601</v>
      </c>
      <c r="O479">
        <v>70.028818443803999</v>
      </c>
      <c r="P479">
        <v>10.7702984038861</v>
      </c>
      <c r="Q479">
        <v>-3.5785076809445003E-2</v>
      </c>
    </row>
    <row r="480" spans="1:17" x14ac:dyDescent="0.3">
      <c r="A480" t="s">
        <v>1079</v>
      </c>
      <c r="B480" t="s">
        <v>1080</v>
      </c>
      <c r="C480" t="s">
        <v>3173</v>
      </c>
      <c r="D480" t="s">
        <v>960</v>
      </c>
      <c r="E480">
        <v>12289.79732277</v>
      </c>
      <c r="F480">
        <v>608.70000000000005</v>
      </c>
      <c r="G480">
        <v>9.2420452697308395</v>
      </c>
      <c r="H480">
        <v>-6.0537499687788898</v>
      </c>
      <c r="I480">
        <v>50.508752679692499</v>
      </c>
      <c r="J480">
        <v>8.8215721886960097</v>
      </c>
      <c r="K480">
        <v>582.23771718910803</v>
      </c>
      <c r="L480">
        <v>509.25552253964202</v>
      </c>
      <c r="M480">
        <v>71.670182459524298</v>
      </c>
      <c r="N480">
        <v>0.52597846952524097</v>
      </c>
      <c r="O480">
        <v>13.652045342533199</v>
      </c>
      <c r="P480">
        <v>77.205240174672497</v>
      </c>
      <c r="Q480">
        <v>6.2122447511151001E-2</v>
      </c>
    </row>
    <row r="481" spans="1:17" x14ac:dyDescent="0.3">
      <c r="A481" t="s">
        <v>1081</v>
      </c>
      <c r="B481" t="s">
        <v>1082</v>
      </c>
      <c r="C481" t="s">
        <v>3185</v>
      </c>
      <c r="D481" t="s">
        <v>494</v>
      </c>
      <c r="E481">
        <v>12286.310121889999</v>
      </c>
      <c r="F481">
        <v>777.35</v>
      </c>
      <c r="G481">
        <v>56.929428365080298</v>
      </c>
      <c r="H481">
        <v>9.59722748163035</v>
      </c>
      <c r="I481">
        <v>50.263112267988298</v>
      </c>
      <c r="J481">
        <v>10.696235722497599</v>
      </c>
      <c r="K481">
        <v>716.26491257393297</v>
      </c>
      <c r="L481">
        <v>624.46150958107501</v>
      </c>
      <c r="M481">
        <v>71.728985466421605</v>
      </c>
      <c r="N481">
        <v>0.40842762651122899</v>
      </c>
      <c r="O481">
        <v>7.67350614266417</v>
      </c>
      <c r="P481">
        <v>85.0833333333333</v>
      </c>
      <c r="Q481">
        <v>1.9001173060122001E-2</v>
      </c>
    </row>
    <row r="482" spans="1:17" x14ac:dyDescent="0.3">
      <c r="A482" t="s">
        <v>1083</v>
      </c>
      <c r="B482" t="s">
        <v>1084</v>
      </c>
      <c r="C482" t="s">
        <v>3171</v>
      </c>
      <c r="D482" t="s">
        <v>576</v>
      </c>
      <c r="E482">
        <v>12226.738261594999</v>
      </c>
      <c r="F482">
        <v>167.67</v>
      </c>
      <c r="G482">
        <v>-27.5273295579338</v>
      </c>
      <c r="H482">
        <v>14.078807680210801</v>
      </c>
      <c r="I482">
        <v>-0.433593703097293</v>
      </c>
      <c r="J482">
        <v>2.3719025255687201</v>
      </c>
      <c r="K482">
        <v>153.664169117157</v>
      </c>
      <c r="L482">
        <v>159.47359167764799</v>
      </c>
      <c r="M482">
        <v>73.295108008462506</v>
      </c>
      <c r="N482">
        <v>1.50876534665275</v>
      </c>
      <c r="O482">
        <v>24.826968615228399</v>
      </c>
      <c r="P482">
        <v>28.2959675568138</v>
      </c>
      <c r="Q482">
        <v>-3.5139523049741002E-2</v>
      </c>
    </row>
    <row r="483" spans="1:17" x14ac:dyDescent="0.3">
      <c r="A483" t="s">
        <v>1085</v>
      </c>
      <c r="B483" t="s">
        <v>1086</v>
      </c>
      <c r="C483" t="s">
        <v>3183</v>
      </c>
      <c r="D483" t="s">
        <v>511</v>
      </c>
      <c r="E483">
        <v>12129.3482704</v>
      </c>
      <c r="F483">
        <v>764.65</v>
      </c>
      <c r="G483">
        <v>-32.697685493382103</v>
      </c>
      <c r="H483">
        <v>-1.0908132801485799</v>
      </c>
      <c r="I483">
        <v>-11.7767315629956</v>
      </c>
      <c r="J483">
        <v>5.8659577717564897</v>
      </c>
      <c r="K483">
        <v>787.70906141098703</v>
      </c>
      <c r="L483">
        <v>818.22660703512702</v>
      </c>
      <c r="M483">
        <v>66.740340268317695</v>
      </c>
      <c r="N483">
        <v>0.58450177942120696</v>
      </c>
      <c r="O483">
        <v>25.1552998103707</v>
      </c>
      <c r="P483">
        <v>13.3738601823708</v>
      </c>
      <c r="Q483">
        <v>1.2158929557507E-2</v>
      </c>
    </row>
    <row r="484" spans="1:17" x14ac:dyDescent="0.3">
      <c r="A484" t="s">
        <v>1087</v>
      </c>
      <c r="B484" t="s">
        <v>1088</v>
      </c>
      <c r="C484" t="s">
        <v>3182</v>
      </c>
      <c r="D484" t="s">
        <v>88</v>
      </c>
      <c r="E484">
        <v>12073.5</v>
      </c>
      <c r="F484">
        <v>80.489999999999995</v>
      </c>
      <c r="G484">
        <v>35.017270165170402</v>
      </c>
      <c r="H484">
        <v>2.3288388211089499</v>
      </c>
      <c r="I484">
        <v>4.7547674642809898</v>
      </c>
      <c r="J484">
        <v>5.1619771535279702</v>
      </c>
      <c r="K484">
        <v>81.416930590584599</v>
      </c>
      <c r="L484">
        <v>80.219393392824998</v>
      </c>
      <c r="M484">
        <v>62.7896587149257</v>
      </c>
      <c r="N484">
        <v>1.0395138065707099</v>
      </c>
      <c r="O484">
        <v>63.747049322897197</v>
      </c>
      <c r="P484">
        <v>59.386138613861299</v>
      </c>
      <c r="Q484">
        <v>6.0907592287340002E-2</v>
      </c>
    </row>
    <row r="485" spans="1:17" hidden="1" x14ac:dyDescent="0.3">
      <c r="A485" t="s">
        <v>1089</v>
      </c>
      <c r="B485" t="s">
        <v>1090</v>
      </c>
      <c r="C485" t="s">
        <v>3186</v>
      </c>
      <c r="D485" t="s">
        <v>259</v>
      </c>
      <c r="E485">
        <v>12021.468717719999</v>
      </c>
      <c r="F485">
        <v>847.5</v>
      </c>
      <c r="G485">
        <v>-11.0741424324011</v>
      </c>
      <c r="H485">
        <v>-6.7904611886815003</v>
      </c>
      <c r="I485">
        <v>21.024425567873099</v>
      </c>
      <c r="J485">
        <v>-2.7677118713918398</v>
      </c>
      <c r="K485">
        <v>869.61022124726401</v>
      </c>
      <c r="L485">
        <v>839.754187510576</v>
      </c>
      <c r="M485">
        <v>60.876305703103696</v>
      </c>
      <c r="N485">
        <v>0.40024607897162201</v>
      </c>
      <c r="O485">
        <v>20.943952802359799</v>
      </c>
      <c r="P485">
        <v>30.958819439079001</v>
      </c>
      <c r="Q485">
        <v>-9.2161961525058997E-2</v>
      </c>
    </row>
    <row r="486" spans="1:17" hidden="1" x14ac:dyDescent="0.3">
      <c r="A486" t="s">
        <v>1091</v>
      </c>
      <c r="B486" t="s">
        <v>1092</v>
      </c>
      <c r="C486" t="s">
        <v>3186</v>
      </c>
      <c r="D486" t="s">
        <v>259</v>
      </c>
      <c r="E486">
        <v>12018.930388799999</v>
      </c>
      <c r="F486">
        <v>621.20000000000005</v>
      </c>
      <c r="G486">
        <v>-2.4806469247023499</v>
      </c>
      <c r="H486">
        <v>6.8060885683283798</v>
      </c>
      <c r="I486">
        <v>41.380242382176498</v>
      </c>
      <c r="J486">
        <v>9.2269226993738194</v>
      </c>
      <c r="K486">
        <v>570.18461206331096</v>
      </c>
      <c r="L486">
        <v>519.40263450188002</v>
      </c>
      <c r="M486">
        <v>69.297285118102593</v>
      </c>
      <c r="N486">
        <v>1.4840039581484601</v>
      </c>
      <c r="O486">
        <v>3.6703155183515701</v>
      </c>
      <c r="P486">
        <v>56.4144529774644</v>
      </c>
    </row>
    <row r="487" spans="1:17" x14ac:dyDescent="0.3">
      <c r="A487" t="s">
        <v>1093</v>
      </c>
      <c r="B487" t="s">
        <v>1094</v>
      </c>
      <c r="C487" t="s">
        <v>3179</v>
      </c>
      <c r="D487" t="s">
        <v>111</v>
      </c>
      <c r="E487">
        <v>11999.21664375</v>
      </c>
      <c r="F487">
        <v>380.4</v>
      </c>
      <c r="G487">
        <v>-4.2679148183400404</v>
      </c>
      <c r="H487">
        <v>-12.0915126136245</v>
      </c>
      <c r="I487">
        <v>8.4471813633863996E-2</v>
      </c>
      <c r="J487">
        <v>-1.9068522321866099</v>
      </c>
      <c r="K487">
        <v>386.79144735544401</v>
      </c>
      <c r="L487">
        <v>359.54143406969303</v>
      </c>
      <c r="M487">
        <v>55.886487125202997</v>
      </c>
      <c r="N487">
        <v>0.27502306969177498</v>
      </c>
      <c r="O487">
        <v>18.559411146161899</v>
      </c>
      <c r="P487">
        <v>39.315143746566498</v>
      </c>
      <c r="Q487">
        <v>0.15910213776395199</v>
      </c>
    </row>
    <row r="488" spans="1:17" x14ac:dyDescent="0.3">
      <c r="A488" t="s">
        <v>1095</v>
      </c>
      <c r="B488" t="s">
        <v>1096</v>
      </c>
      <c r="C488" t="s">
        <v>3174</v>
      </c>
      <c r="D488" t="s">
        <v>310</v>
      </c>
      <c r="E488">
        <v>11974.755996059999</v>
      </c>
      <c r="F488">
        <v>491.2</v>
      </c>
      <c r="G488">
        <v>12.7726158500796</v>
      </c>
      <c r="H488">
        <v>-18.8982447891193</v>
      </c>
      <c r="I488">
        <v>-38.471571821639998</v>
      </c>
      <c r="J488">
        <v>-1.2481789266424399</v>
      </c>
      <c r="K488">
        <v>559.69140076026895</v>
      </c>
      <c r="L488">
        <v>589.11257421064295</v>
      </c>
      <c r="M488">
        <v>57.903480225560301</v>
      </c>
      <c r="N488">
        <v>0.49660576442937399</v>
      </c>
      <c r="O488">
        <v>68.566775244299606</v>
      </c>
      <c r="P488">
        <v>37.1300949190396</v>
      </c>
      <c r="Q488">
        <v>2.5103504559579E-2</v>
      </c>
    </row>
    <row r="489" spans="1:17" x14ac:dyDescent="0.3">
      <c r="A489" t="s">
        <v>1097</v>
      </c>
      <c r="B489" t="s">
        <v>1098</v>
      </c>
      <c r="C489" t="s">
        <v>3176</v>
      </c>
      <c r="D489" t="s">
        <v>217</v>
      </c>
      <c r="E489">
        <v>11939.329828694999</v>
      </c>
      <c r="F489">
        <v>507.45</v>
      </c>
      <c r="G489">
        <v>14.8493772426558</v>
      </c>
      <c r="H489">
        <v>-2.36341775150653</v>
      </c>
      <c r="I489">
        <v>10.108687379830601</v>
      </c>
      <c r="J489">
        <v>1.5926304386813499</v>
      </c>
      <c r="K489">
        <v>515.42498548137803</v>
      </c>
      <c r="L489">
        <v>480.36781203288098</v>
      </c>
      <c r="M489">
        <v>61.287332942115299</v>
      </c>
      <c r="N489">
        <v>0.27044977450979202</v>
      </c>
      <c r="O489">
        <v>28.485565080303399</v>
      </c>
      <c r="P489">
        <v>39.027397260273901</v>
      </c>
      <c r="Q489">
        <v>0.11873229098213101</v>
      </c>
    </row>
    <row r="490" spans="1:17" x14ac:dyDescent="0.3">
      <c r="A490" t="s">
        <v>1099</v>
      </c>
      <c r="B490" t="s">
        <v>1100</v>
      </c>
      <c r="C490" t="s">
        <v>3175</v>
      </c>
      <c r="D490" t="s">
        <v>254</v>
      </c>
      <c r="E490">
        <v>11874.228753400001</v>
      </c>
      <c r="F490">
        <v>1150.05</v>
      </c>
      <c r="G490">
        <v>60.512183939688299</v>
      </c>
      <c r="H490">
        <v>17.896504351882498</v>
      </c>
      <c r="I490">
        <v>37.080527722496697</v>
      </c>
      <c r="J490">
        <v>-2.4957787579772299</v>
      </c>
      <c r="K490">
        <v>1016.42926495851</v>
      </c>
      <c r="L490">
        <v>843.56600414410696</v>
      </c>
      <c r="M490">
        <v>60.7944014606772</v>
      </c>
      <c r="N490">
        <v>1.77558154174946</v>
      </c>
      <c r="O490">
        <v>8.6865788443980705</v>
      </c>
      <c r="P490">
        <v>93.253234750462099</v>
      </c>
      <c r="Q490">
        <v>6.8753781890296004E-2</v>
      </c>
    </row>
    <row r="491" spans="1:17" x14ac:dyDescent="0.3">
      <c r="A491" t="s">
        <v>1101</v>
      </c>
      <c r="B491" t="s">
        <v>1102</v>
      </c>
      <c r="C491" t="s">
        <v>3179</v>
      </c>
      <c r="D491" t="s">
        <v>285</v>
      </c>
      <c r="E491">
        <v>11859.32400321</v>
      </c>
      <c r="F491">
        <v>5104.6499999999996</v>
      </c>
      <c r="G491">
        <v>235.78814231778401</v>
      </c>
      <c r="H491">
        <v>27.150671847849001</v>
      </c>
      <c r="I491">
        <v>178.242075212407</v>
      </c>
      <c r="J491">
        <v>3.40674915531446</v>
      </c>
      <c r="K491">
        <v>4097.7464023356997</v>
      </c>
      <c r="L491">
        <v>2929.5983274023702</v>
      </c>
      <c r="M491">
        <v>75.418702693038895</v>
      </c>
      <c r="N491">
        <v>0.86161244379503299</v>
      </c>
      <c r="O491">
        <v>1.8659457553407099</v>
      </c>
      <c r="P491">
        <v>293.42196531791899</v>
      </c>
      <c r="Q491">
        <v>0.17057246603263099</v>
      </c>
    </row>
    <row r="492" spans="1:17" x14ac:dyDescent="0.3">
      <c r="A492" t="s">
        <v>1103</v>
      </c>
      <c r="B492" t="s">
        <v>1104</v>
      </c>
      <c r="C492" t="s">
        <v>3176</v>
      </c>
      <c r="D492" t="s">
        <v>270</v>
      </c>
      <c r="E492">
        <v>11801.595465930001</v>
      </c>
      <c r="F492">
        <v>4947.1000000000004</v>
      </c>
      <c r="G492">
        <v>-23.9830751821323</v>
      </c>
      <c r="H492">
        <v>-4.7846298651636099</v>
      </c>
      <c r="I492">
        <v>10.418111319630899</v>
      </c>
      <c r="J492">
        <v>-4.3557596298970402</v>
      </c>
      <c r="K492">
        <v>5341.1105087238502</v>
      </c>
      <c r="L492">
        <v>5188.1857622039897</v>
      </c>
      <c r="M492">
        <v>43.095491750391702</v>
      </c>
      <c r="N492">
        <v>0.83307023012748804</v>
      </c>
      <c r="O492">
        <v>43.947969517494997</v>
      </c>
      <c r="P492">
        <v>30.804722306685498</v>
      </c>
      <c r="Q492">
        <v>9.7710256322210004E-2</v>
      </c>
    </row>
    <row r="493" spans="1:17" x14ac:dyDescent="0.3">
      <c r="A493" t="s">
        <v>1105</v>
      </c>
      <c r="B493" t="s">
        <v>1106</v>
      </c>
      <c r="C493" t="s">
        <v>3171</v>
      </c>
      <c r="D493" t="s">
        <v>409</v>
      </c>
      <c r="E493">
        <v>11768.391480672</v>
      </c>
      <c r="F493">
        <v>127.98</v>
      </c>
      <c r="G493">
        <v>51.231220825915301</v>
      </c>
      <c r="H493">
        <v>9.6471497950077101</v>
      </c>
      <c r="I493">
        <v>68.520740577307194</v>
      </c>
      <c r="J493">
        <v>14.7755338104849</v>
      </c>
      <c r="K493">
        <v>112.806300481386</v>
      </c>
      <c r="L493">
        <v>93.153281028737098</v>
      </c>
      <c r="M493">
        <v>78.433466696461807</v>
      </c>
      <c r="N493">
        <v>0.69742632642890101</v>
      </c>
      <c r="O493">
        <v>13.713080168776299</v>
      </c>
      <c r="P493">
        <v>115.418279750883</v>
      </c>
      <c r="Q493">
        <v>0.117359185018381</v>
      </c>
    </row>
    <row r="494" spans="1:17" x14ac:dyDescent="0.3">
      <c r="A494" t="s">
        <v>1107</v>
      </c>
      <c r="B494" t="s">
        <v>1108</v>
      </c>
      <c r="C494" t="s">
        <v>3173</v>
      </c>
      <c r="D494" t="s">
        <v>123</v>
      </c>
      <c r="E494">
        <v>11617.752077179999</v>
      </c>
      <c r="F494">
        <v>1892.2</v>
      </c>
      <c r="G494">
        <v>35.497826396298798</v>
      </c>
      <c r="H494">
        <v>-2.69124459307689</v>
      </c>
      <c r="I494">
        <v>43.110065735122497</v>
      </c>
      <c r="J494">
        <v>1.0197746220182999</v>
      </c>
      <c r="K494">
        <v>1755.0969110639601</v>
      </c>
      <c r="L494">
        <v>1506.2712535114599</v>
      </c>
      <c r="M494">
        <v>76.604776722927397</v>
      </c>
      <c r="N494">
        <v>0.37855152463519198</v>
      </c>
      <c r="O494">
        <v>16.266779410210301</v>
      </c>
      <c r="P494">
        <v>96.225241107539105</v>
      </c>
      <c r="Q494">
        <v>0.17646848830622</v>
      </c>
    </row>
    <row r="495" spans="1:17" x14ac:dyDescent="0.3">
      <c r="A495" t="s">
        <v>1109</v>
      </c>
      <c r="B495" t="s">
        <v>1110</v>
      </c>
      <c r="C495" t="s">
        <v>3190</v>
      </c>
      <c r="D495" t="s">
        <v>1111</v>
      </c>
      <c r="E495">
        <v>11580.168645739999</v>
      </c>
      <c r="F495">
        <v>1849.2</v>
      </c>
      <c r="G495">
        <v>178.96603727974201</v>
      </c>
      <c r="H495">
        <v>2.9679446150949098</v>
      </c>
      <c r="I495">
        <v>80.981919531023493</v>
      </c>
      <c r="J495">
        <v>8.0826144462301794</v>
      </c>
      <c r="K495">
        <v>1629.8509487098599</v>
      </c>
      <c r="L495">
        <v>1256.0465796850399</v>
      </c>
      <c r="M495">
        <v>78.440369903579295</v>
      </c>
      <c r="N495">
        <v>0.56976945568727</v>
      </c>
      <c r="O495">
        <v>3.0526714254812899</v>
      </c>
      <c r="P495">
        <v>221.51612622793999</v>
      </c>
      <c r="Q495">
        <v>0.19767775782956201</v>
      </c>
    </row>
    <row r="496" spans="1:17" hidden="1" x14ac:dyDescent="0.3">
      <c r="A496" t="s">
        <v>1112</v>
      </c>
      <c r="B496" t="s">
        <v>1113</v>
      </c>
      <c r="C496" t="s">
        <v>3186</v>
      </c>
      <c r="D496" t="s">
        <v>75</v>
      </c>
      <c r="E496">
        <v>11516.9498752</v>
      </c>
      <c r="F496">
        <v>87</v>
      </c>
      <c r="G496">
        <v>-29.071152400019901</v>
      </c>
      <c r="H496">
        <v>-5.7994043268970801</v>
      </c>
      <c r="I496">
        <v>-13.675391517015999</v>
      </c>
      <c r="J496">
        <v>-1.17810563742932</v>
      </c>
      <c r="K496">
        <v>88.844826109272404</v>
      </c>
      <c r="L496">
        <v>93.920675552458107</v>
      </c>
      <c r="M496">
        <v>13.715137464591701</v>
      </c>
      <c r="N496">
        <v>0.71572589550800503</v>
      </c>
      <c r="O496">
        <v>19.5402298850574</v>
      </c>
      <c r="P496">
        <v>1.3986013986013901</v>
      </c>
    </row>
    <row r="497" spans="1:17" x14ac:dyDescent="0.3">
      <c r="A497" t="s">
        <v>1114</v>
      </c>
      <c r="B497" t="s">
        <v>1115</v>
      </c>
      <c r="C497" t="s">
        <v>3178</v>
      </c>
      <c r="D497" t="s">
        <v>69</v>
      </c>
      <c r="E497">
        <v>11489.438727074999</v>
      </c>
      <c r="F497">
        <v>370.75</v>
      </c>
      <c r="G497">
        <v>25.2664557951028</v>
      </c>
      <c r="H497">
        <v>0.87641504552060101</v>
      </c>
      <c r="I497">
        <v>66.792904408783201</v>
      </c>
      <c r="J497">
        <v>1.2960382982596099</v>
      </c>
      <c r="K497">
        <v>358.95300111429901</v>
      </c>
      <c r="L497">
        <v>312.55901020327502</v>
      </c>
      <c r="M497">
        <v>83.730598448479896</v>
      </c>
      <c r="N497">
        <v>0.68760648790381895</v>
      </c>
      <c r="O497">
        <v>3.84356035064059</v>
      </c>
      <c r="P497">
        <v>114.865256447406</v>
      </c>
      <c r="Q497">
        <v>7.0373116689828999E-2</v>
      </c>
    </row>
    <row r="498" spans="1:17" x14ac:dyDescent="0.3">
      <c r="A498" t="s">
        <v>1116</v>
      </c>
      <c r="B498" t="s">
        <v>1117</v>
      </c>
      <c r="C498" t="s">
        <v>3174</v>
      </c>
      <c r="D498" t="s">
        <v>46</v>
      </c>
      <c r="E498">
        <v>11461.730112589001</v>
      </c>
      <c r="F498">
        <v>203.93</v>
      </c>
      <c r="G498">
        <v>8.2370639281764007</v>
      </c>
      <c r="H498">
        <v>0.50859686130550896</v>
      </c>
      <c r="I498">
        <v>-29.290589869414401</v>
      </c>
      <c r="J498">
        <v>6.8088731890364897</v>
      </c>
      <c r="K498">
        <v>196.28181149782799</v>
      </c>
      <c r="L498">
        <v>207.29791501446101</v>
      </c>
      <c r="M498">
        <v>70.174068416252396</v>
      </c>
      <c r="N498">
        <v>1.25124879734826</v>
      </c>
      <c r="O498">
        <v>49.021723140293197</v>
      </c>
      <c r="P498">
        <v>38.3514246947082</v>
      </c>
      <c r="Q498">
        <v>0.11205488692757599</v>
      </c>
    </row>
    <row r="499" spans="1:17" x14ac:dyDescent="0.3">
      <c r="A499" t="s">
        <v>1118</v>
      </c>
      <c r="B499" t="s">
        <v>1119</v>
      </c>
      <c r="C499" t="s">
        <v>3180</v>
      </c>
      <c r="D499" t="s">
        <v>114</v>
      </c>
      <c r="E499">
        <v>11441.0442915</v>
      </c>
      <c r="F499">
        <v>827.85</v>
      </c>
      <c r="G499">
        <v>51.817333759802601</v>
      </c>
      <c r="H499">
        <v>-14.320677162730099</v>
      </c>
      <c r="I499">
        <v>10.355219384549301</v>
      </c>
      <c r="J499">
        <v>-2.8032950183438898</v>
      </c>
      <c r="K499">
        <v>835.46053150858404</v>
      </c>
      <c r="L499">
        <v>728.08040875911695</v>
      </c>
      <c r="M499">
        <v>46.484462975682199</v>
      </c>
      <c r="N499">
        <v>0.48627431185859499</v>
      </c>
      <c r="O499">
        <v>18.378933381651201</v>
      </c>
      <c r="P499">
        <v>89.417686763528195</v>
      </c>
    </row>
    <row r="500" spans="1:17" x14ac:dyDescent="0.3">
      <c r="A500" t="s">
        <v>1120</v>
      </c>
      <c r="B500" t="s">
        <v>1121</v>
      </c>
      <c r="C500" t="s">
        <v>3179</v>
      </c>
      <c r="D500" t="s">
        <v>69</v>
      </c>
      <c r="E500">
        <v>11439.14649327</v>
      </c>
      <c r="F500">
        <v>521.85</v>
      </c>
      <c r="G500">
        <v>-51.279050517034499</v>
      </c>
      <c r="H500">
        <v>-13.062623061258201</v>
      </c>
      <c r="I500">
        <v>-31.917912118808101</v>
      </c>
      <c r="J500">
        <v>-0.72980806985694602</v>
      </c>
      <c r="K500">
        <v>564.67760606396803</v>
      </c>
      <c r="L500">
        <v>612.20173310384405</v>
      </c>
      <c r="M500">
        <v>63.633553907739802</v>
      </c>
      <c r="N500">
        <v>0.56956689747878098</v>
      </c>
      <c r="O500">
        <v>57.899779630161902</v>
      </c>
      <c r="P500">
        <v>6.4999999999999902</v>
      </c>
      <c r="Q500">
        <v>4.0551945232393999E-2</v>
      </c>
    </row>
    <row r="501" spans="1:17" x14ac:dyDescent="0.3">
      <c r="A501" t="s">
        <v>1122</v>
      </c>
      <c r="B501" t="s">
        <v>1123</v>
      </c>
      <c r="C501" t="s">
        <v>3171</v>
      </c>
      <c r="D501" t="s">
        <v>24</v>
      </c>
      <c r="E501">
        <v>11369.708930475001</v>
      </c>
      <c r="F501">
        <v>103.25</v>
      </c>
      <c r="G501">
        <v>-31.159197217339599</v>
      </c>
      <c r="H501">
        <v>-3.5727665098434498</v>
      </c>
      <c r="I501">
        <v>-28.9861237334799</v>
      </c>
      <c r="J501">
        <v>-0.29825623723150202</v>
      </c>
      <c r="K501">
        <v>100.225779778298</v>
      </c>
      <c r="L501">
        <v>108.517539984194</v>
      </c>
      <c r="M501">
        <v>73.840601336873206</v>
      </c>
      <c r="N501">
        <v>0.95524135834389801</v>
      </c>
      <c r="O501">
        <v>47.699757869249403</v>
      </c>
      <c r="P501">
        <v>17.1830666212688</v>
      </c>
      <c r="Q501">
        <v>0.108358627493386</v>
      </c>
    </row>
    <row r="502" spans="1:17" x14ac:dyDescent="0.3">
      <c r="A502" t="s">
        <v>1124</v>
      </c>
      <c r="B502" t="s">
        <v>1125</v>
      </c>
      <c r="C502" t="s">
        <v>3179</v>
      </c>
      <c r="D502" t="s">
        <v>270</v>
      </c>
      <c r="E502">
        <v>11355.279742180001</v>
      </c>
      <c r="F502">
        <v>1725.95</v>
      </c>
      <c r="G502">
        <v>50.182922867375801</v>
      </c>
      <c r="H502">
        <v>-11.480686499239701</v>
      </c>
      <c r="I502">
        <v>9.5671135767438695</v>
      </c>
      <c r="J502">
        <v>-0.73964706806803904</v>
      </c>
      <c r="K502">
        <v>1856.9074008477701</v>
      </c>
      <c r="L502">
        <v>1635.22415843571</v>
      </c>
      <c r="M502">
        <v>33.465683451937501</v>
      </c>
      <c r="N502">
        <v>1.1998170206090999</v>
      </c>
      <c r="O502">
        <v>34.934383962455399</v>
      </c>
      <c r="P502">
        <v>79.049743243944107</v>
      </c>
      <c r="Q502">
        <v>0.11220497917628</v>
      </c>
    </row>
    <row r="503" spans="1:17" hidden="1" x14ac:dyDescent="0.3">
      <c r="A503" t="s">
        <v>1126</v>
      </c>
      <c r="B503" t="s">
        <v>1127</v>
      </c>
      <c r="C503" t="s">
        <v>3186</v>
      </c>
      <c r="D503" t="s">
        <v>243</v>
      </c>
      <c r="E503">
        <v>11353.4723295</v>
      </c>
      <c r="F503">
        <v>675.5</v>
      </c>
      <c r="G503">
        <v>141.55887726297499</v>
      </c>
      <c r="H503">
        <v>29.9268615151882</v>
      </c>
      <c r="I503">
        <v>182.99194299018299</v>
      </c>
      <c r="J503">
        <v>15.3064205842773</v>
      </c>
      <c r="K503">
        <v>537.68203748338306</v>
      </c>
      <c r="L503">
        <v>419.62608810700902</v>
      </c>
      <c r="M503">
        <v>84.318521959358804</v>
      </c>
      <c r="N503">
        <v>2.13713717009407</v>
      </c>
      <c r="O503">
        <v>2.0651369356032601</v>
      </c>
      <c r="P503">
        <v>221.973307912297</v>
      </c>
      <c r="Q503">
        <v>0.121603627474948</v>
      </c>
    </row>
    <row r="504" spans="1:17" x14ac:dyDescent="0.3">
      <c r="A504" t="s">
        <v>1128</v>
      </c>
      <c r="B504" t="s">
        <v>1129</v>
      </c>
      <c r="C504" t="s">
        <v>3181</v>
      </c>
      <c r="D504" t="s">
        <v>128</v>
      </c>
      <c r="E504">
        <v>11331.93</v>
      </c>
      <c r="F504">
        <v>356.35</v>
      </c>
      <c r="G504">
        <v>-37.749081105135303</v>
      </c>
      <c r="H504">
        <v>-6.4674211169584304</v>
      </c>
      <c r="I504">
        <v>-17.325815948696601</v>
      </c>
      <c r="J504">
        <v>0.64810568305679905</v>
      </c>
      <c r="K504">
        <v>351.588033885161</v>
      </c>
      <c r="L504">
        <v>363.61413580770699</v>
      </c>
      <c r="M504">
        <v>63.709639487762097</v>
      </c>
      <c r="N504">
        <v>0.66352152729401503</v>
      </c>
      <c r="O504">
        <v>41.995229409288598</v>
      </c>
      <c r="P504">
        <v>15.3983160621761</v>
      </c>
      <c r="Q504">
        <v>0.14674753112059</v>
      </c>
    </row>
    <row r="505" spans="1:17" x14ac:dyDescent="0.3">
      <c r="A505" t="s">
        <v>1130</v>
      </c>
      <c r="B505" t="s">
        <v>1131</v>
      </c>
      <c r="C505" t="s">
        <v>3170</v>
      </c>
      <c r="D505" t="s">
        <v>21</v>
      </c>
      <c r="E505">
        <v>11286.042164160001</v>
      </c>
      <c r="F505">
        <v>753.6</v>
      </c>
      <c r="G505">
        <v>-30.858872344523199</v>
      </c>
      <c r="H505">
        <v>-0.57674598841922198</v>
      </c>
      <c r="I505">
        <v>-9.1230765409131305</v>
      </c>
      <c r="J505">
        <v>4.8987396618170704</v>
      </c>
      <c r="K505">
        <v>767.20095820800498</v>
      </c>
      <c r="L505">
        <v>806.68393365263603</v>
      </c>
      <c r="M505">
        <v>56.835564665510603</v>
      </c>
      <c r="N505">
        <v>1.71187358577426</v>
      </c>
      <c r="O505">
        <v>27.521231422505299</v>
      </c>
      <c r="P505">
        <v>4.9582172701949796</v>
      </c>
      <c r="Q505">
        <v>-0.13654538930983301</v>
      </c>
    </row>
    <row r="506" spans="1:17" x14ac:dyDescent="0.3">
      <c r="A506" t="s">
        <v>1132</v>
      </c>
      <c r="B506" t="s">
        <v>1133</v>
      </c>
      <c r="C506" t="s">
        <v>3179</v>
      </c>
      <c r="D506" t="s">
        <v>270</v>
      </c>
      <c r="E506">
        <v>11248.666989200001</v>
      </c>
      <c r="F506">
        <v>1749.15</v>
      </c>
      <c r="G506">
        <v>181.95172365984601</v>
      </c>
      <c r="H506">
        <v>2.1705929888236102</v>
      </c>
      <c r="I506">
        <v>36.342015149126198</v>
      </c>
      <c r="J506">
        <v>6.8978481137384504</v>
      </c>
      <c r="K506">
        <v>1529.7059696884401</v>
      </c>
      <c r="L506">
        <v>1229.77976416058</v>
      </c>
      <c r="M506">
        <v>74.798417845342101</v>
      </c>
      <c r="N506">
        <v>0.825713013376421</v>
      </c>
      <c r="O506">
        <v>2.4497613126375599</v>
      </c>
      <c r="P506">
        <v>206.22373949579799</v>
      </c>
    </row>
    <row r="507" spans="1:17" x14ac:dyDescent="0.3">
      <c r="A507" t="s">
        <v>1134</v>
      </c>
      <c r="B507" t="s">
        <v>1135</v>
      </c>
      <c r="C507" t="s">
        <v>3177</v>
      </c>
      <c r="D507" t="s">
        <v>273</v>
      </c>
      <c r="E507">
        <v>11202.062908260001</v>
      </c>
      <c r="F507">
        <v>274.05</v>
      </c>
      <c r="G507">
        <v>21.546495999014802</v>
      </c>
      <c r="H507">
        <v>-5.4724440403672601</v>
      </c>
      <c r="I507">
        <v>53.052626601730502</v>
      </c>
      <c r="J507">
        <v>5.3002922645912003</v>
      </c>
      <c r="K507">
        <v>268.852602525164</v>
      </c>
      <c r="L507">
        <v>233.81656335439001</v>
      </c>
      <c r="M507">
        <v>62.176309656164399</v>
      </c>
      <c r="N507">
        <v>0.153894933699639</v>
      </c>
      <c r="O507">
        <v>28.0788177339901</v>
      </c>
      <c r="P507">
        <v>89.719626168224295</v>
      </c>
      <c r="Q507">
        <v>9.1621881249815004E-2</v>
      </c>
    </row>
    <row r="508" spans="1:17" x14ac:dyDescent="0.3">
      <c r="A508" t="s">
        <v>1136</v>
      </c>
      <c r="B508" t="s">
        <v>1137</v>
      </c>
      <c r="C508" t="s">
        <v>3185</v>
      </c>
      <c r="D508" t="s">
        <v>494</v>
      </c>
      <c r="E508">
        <v>11180.059113900001</v>
      </c>
      <c r="F508">
        <v>843.25</v>
      </c>
      <c r="G508">
        <v>-13.800363899346801</v>
      </c>
      <c r="H508">
        <v>-2.1392147879868801</v>
      </c>
      <c r="I508">
        <v>-1.5103663158949201</v>
      </c>
      <c r="J508">
        <v>0.47815383459413202</v>
      </c>
      <c r="K508">
        <v>861.65727410580496</v>
      </c>
      <c r="L508">
        <v>880.95437396003501</v>
      </c>
      <c r="M508">
        <v>62.946125338988601</v>
      </c>
      <c r="N508">
        <v>0.13772140184971801</v>
      </c>
      <c r="O508">
        <v>27.008597687518499</v>
      </c>
      <c r="P508">
        <v>10.728120281005801</v>
      </c>
      <c r="Q508">
        <v>-2.8162380463859001E-2</v>
      </c>
    </row>
    <row r="509" spans="1:17" x14ac:dyDescent="0.3">
      <c r="A509" t="s">
        <v>1138</v>
      </c>
      <c r="B509" t="s">
        <v>1139</v>
      </c>
      <c r="C509" t="s">
        <v>3179</v>
      </c>
      <c r="D509" t="s">
        <v>236</v>
      </c>
      <c r="E509">
        <v>11139.339491909999</v>
      </c>
      <c r="F509">
        <v>570.15</v>
      </c>
      <c r="G509">
        <v>-12.3376336540911</v>
      </c>
      <c r="H509">
        <v>-2.2207807101741501</v>
      </c>
      <c r="I509">
        <v>-6.2735348830784998</v>
      </c>
      <c r="J509">
        <v>7.2979047495916998</v>
      </c>
      <c r="K509">
        <v>522.64663981962997</v>
      </c>
      <c r="L509">
        <v>539.44895067680898</v>
      </c>
      <c r="M509">
        <v>83.546139655946902</v>
      </c>
      <c r="N509">
        <v>1.13265743704522</v>
      </c>
      <c r="O509">
        <v>24.423397351574099</v>
      </c>
      <c r="P509">
        <v>23.932181284642901</v>
      </c>
      <c r="Q509">
        <v>2.0062336930779998E-2</v>
      </c>
    </row>
    <row r="510" spans="1:17" x14ac:dyDescent="0.3">
      <c r="A510" t="s">
        <v>1140</v>
      </c>
      <c r="B510" t="s">
        <v>1141</v>
      </c>
      <c r="C510" t="s">
        <v>3189</v>
      </c>
      <c r="D510" t="s">
        <v>1078</v>
      </c>
      <c r="E510">
        <v>11120.709172049999</v>
      </c>
      <c r="F510">
        <v>846.65</v>
      </c>
      <c r="G510">
        <v>114.315351336513</v>
      </c>
      <c r="H510">
        <v>-9.1335840819731509</v>
      </c>
      <c r="I510">
        <v>107.276729142441</v>
      </c>
      <c r="J510">
        <v>-5.6561363628443999</v>
      </c>
      <c r="K510">
        <v>820.03105356146295</v>
      </c>
      <c r="L510">
        <v>631.46127094139695</v>
      </c>
      <c r="M510">
        <v>49.5033632115939</v>
      </c>
      <c r="N510">
        <v>0.68841331661493099</v>
      </c>
      <c r="O510">
        <v>12.2069332073466</v>
      </c>
      <c r="P510">
        <v>152.01666914719399</v>
      </c>
      <c r="Q510">
        <v>0.180776428346476</v>
      </c>
    </row>
    <row r="511" spans="1:17" x14ac:dyDescent="0.3">
      <c r="A511" t="s">
        <v>1142</v>
      </c>
      <c r="B511" t="s">
        <v>1143</v>
      </c>
      <c r="C511" t="s">
        <v>3171</v>
      </c>
      <c r="D511" t="s">
        <v>576</v>
      </c>
      <c r="E511">
        <v>11113.043272499999</v>
      </c>
      <c r="F511">
        <v>834.6</v>
      </c>
      <c r="G511">
        <v>-19.524137287738601</v>
      </c>
      <c r="H511">
        <v>-7.8553455210050904</v>
      </c>
      <c r="I511">
        <v>5.8327176135572802</v>
      </c>
      <c r="J511">
        <v>-4.4546976517739401</v>
      </c>
      <c r="K511">
        <v>846.68775055609399</v>
      </c>
      <c r="L511">
        <v>823.60381864575697</v>
      </c>
      <c r="M511">
        <v>52.505034231921101</v>
      </c>
      <c r="N511">
        <v>1.24715005723114</v>
      </c>
      <c r="O511">
        <v>14.0366642703091</v>
      </c>
      <c r="P511">
        <v>22.735294117647001</v>
      </c>
      <c r="Q511">
        <v>2.4890075355293001E-2</v>
      </c>
    </row>
    <row r="512" spans="1:17" x14ac:dyDescent="0.3">
      <c r="A512" t="s">
        <v>1144</v>
      </c>
      <c r="B512" t="s">
        <v>1145</v>
      </c>
      <c r="C512" t="s">
        <v>3182</v>
      </c>
      <c r="D512" t="s">
        <v>458</v>
      </c>
      <c r="E512">
        <v>11067.850276609999</v>
      </c>
      <c r="F512">
        <v>234.28</v>
      </c>
      <c r="G512">
        <v>29.558253456571499</v>
      </c>
      <c r="H512">
        <v>5.9300251445685896</v>
      </c>
      <c r="I512">
        <v>-14.7433891109517</v>
      </c>
      <c r="J512">
        <v>4.1189671333403197</v>
      </c>
      <c r="K512">
        <v>230.883516279216</v>
      </c>
      <c r="L512">
        <v>230.201570548462</v>
      </c>
      <c r="M512">
        <v>71.772222757878694</v>
      </c>
      <c r="N512">
        <v>1.05858490940302</v>
      </c>
      <c r="O512">
        <v>63.991804678162801</v>
      </c>
      <c r="P512">
        <v>57.977073499662801</v>
      </c>
      <c r="Q512">
        <v>7.3156499883739998E-2</v>
      </c>
    </row>
    <row r="513" spans="1:17" hidden="1" x14ac:dyDescent="0.3">
      <c r="A513" t="s">
        <v>1146</v>
      </c>
      <c r="B513" t="s">
        <v>1147</v>
      </c>
      <c r="C513" t="s">
        <v>3186</v>
      </c>
      <c r="D513" t="s">
        <v>51</v>
      </c>
      <c r="E513">
        <v>11060.91682794</v>
      </c>
      <c r="F513">
        <v>4802.7</v>
      </c>
      <c r="G513">
        <v>-22.725058124791001</v>
      </c>
      <c r="H513">
        <v>-3.33468370287867</v>
      </c>
      <c r="I513">
        <v>-7.1848660982888903</v>
      </c>
      <c r="J513">
        <v>-1.3546430503223099</v>
      </c>
      <c r="K513">
        <v>4908.5688125740899</v>
      </c>
      <c r="M513">
        <v>44.262959296949397</v>
      </c>
      <c r="O513">
        <v>11.916213796406099</v>
      </c>
      <c r="P513">
        <v>14.036399900274199</v>
      </c>
    </row>
    <row r="514" spans="1:17" x14ac:dyDescent="0.3">
      <c r="A514" t="s">
        <v>1148</v>
      </c>
      <c r="B514" t="s">
        <v>1149</v>
      </c>
      <c r="C514" t="s">
        <v>587</v>
      </c>
      <c r="D514" t="s">
        <v>587</v>
      </c>
      <c r="E514">
        <v>10903.667920596001</v>
      </c>
      <c r="F514">
        <v>21.96</v>
      </c>
      <c r="G514">
        <v>-11.686753333636799</v>
      </c>
      <c r="H514">
        <v>-4.4047935516955699</v>
      </c>
      <c r="I514">
        <v>-19.8476381820293</v>
      </c>
      <c r="J514">
        <v>4.1111201253087399</v>
      </c>
      <c r="K514">
        <v>22.6790202639685</v>
      </c>
      <c r="L514">
        <v>24.569703340353399</v>
      </c>
      <c r="M514">
        <v>67.314063053291704</v>
      </c>
      <c r="N514">
        <v>0.48288369529137398</v>
      </c>
      <c r="O514">
        <v>77.823315118397005</v>
      </c>
      <c r="P514">
        <v>11.4720812182741</v>
      </c>
      <c r="Q514">
        <v>-3.9953869948299997E-3</v>
      </c>
    </row>
    <row r="515" spans="1:17" hidden="1" x14ac:dyDescent="0.3">
      <c r="A515" t="s">
        <v>1150</v>
      </c>
      <c r="B515" t="s">
        <v>1151</v>
      </c>
      <c r="C515" t="s">
        <v>3186</v>
      </c>
      <c r="D515" t="s">
        <v>105</v>
      </c>
      <c r="E515">
        <v>10857.596742719999</v>
      </c>
      <c r="F515">
        <v>9500.4</v>
      </c>
      <c r="G515">
        <v>-1.9314521842316901</v>
      </c>
      <c r="H515">
        <v>-14.975966767639999</v>
      </c>
      <c r="I515">
        <v>17.9361728075908</v>
      </c>
      <c r="J515">
        <v>-1.5414698304335299</v>
      </c>
      <c r="K515">
        <v>10265.9820071789</v>
      </c>
      <c r="L515">
        <v>9270.7931441784403</v>
      </c>
      <c r="M515">
        <v>39.289492583129302</v>
      </c>
      <c r="N515">
        <v>0.69853420542934297</v>
      </c>
      <c r="O515">
        <v>34.604858742789702</v>
      </c>
      <c r="P515">
        <v>41.1208983823769</v>
      </c>
      <c r="Q515">
        <v>0.105102875244644</v>
      </c>
    </row>
    <row r="516" spans="1:17" hidden="1" x14ac:dyDescent="0.3">
      <c r="A516" t="s">
        <v>1152</v>
      </c>
      <c r="B516" t="s">
        <v>1153</v>
      </c>
      <c r="C516" t="s">
        <v>3186</v>
      </c>
      <c r="D516" t="s">
        <v>409</v>
      </c>
      <c r="E516">
        <v>10851.13971352</v>
      </c>
      <c r="F516">
        <v>9699.9500000000007</v>
      </c>
      <c r="G516">
        <v>0.91663267599267295</v>
      </c>
      <c r="H516">
        <v>-7.1488234490332703</v>
      </c>
      <c r="I516">
        <v>17.094150678535801</v>
      </c>
      <c r="J516">
        <v>-0.76451234630593301</v>
      </c>
      <c r="K516">
        <v>9562.9745053284496</v>
      </c>
      <c r="L516">
        <v>8903.1449180796208</v>
      </c>
      <c r="M516">
        <v>60.170767618763698</v>
      </c>
      <c r="N516">
        <v>0.22700620767494301</v>
      </c>
      <c r="O516">
        <v>18.545971886453</v>
      </c>
      <c r="P516">
        <v>32.894232086587202</v>
      </c>
      <c r="Q516">
        <v>0.16730998184103399</v>
      </c>
    </row>
    <row r="517" spans="1:17" x14ac:dyDescent="0.3">
      <c r="A517" t="s">
        <v>1154</v>
      </c>
      <c r="B517" t="s">
        <v>1155</v>
      </c>
      <c r="C517" t="s">
        <v>3183</v>
      </c>
      <c r="D517" t="s">
        <v>511</v>
      </c>
      <c r="E517">
        <v>10833.84561294</v>
      </c>
      <c r="F517">
        <v>325.39999999999998</v>
      </c>
      <c r="G517">
        <v>-8.2415081271992108</v>
      </c>
      <c r="H517">
        <v>1.0270385432003399</v>
      </c>
      <c r="I517">
        <v>9.2268091227765492</v>
      </c>
      <c r="J517">
        <v>3.6456747109605501</v>
      </c>
      <c r="K517">
        <v>325.95046482650702</v>
      </c>
      <c r="L517">
        <v>314.38672081738702</v>
      </c>
      <c r="M517">
        <v>77.207852543941499</v>
      </c>
      <c r="N517">
        <v>0.31633213380164898</v>
      </c>
      <c r="O517">
        <v>23.2329440688383</v>
      </c>
      <c r="P517">
        <v>25.4868689984959</v>
      </c>
      <c r="Q517">
        <v>2.3835294766854E-2</v>
      </c>
    </row>
    <row r="518" spans="1:17" x14ac:dyDescent="0.3">
      <c r="A518" t="s">
        <v>1156</v>
      </c>
      <c r="B518" t="s">
        <v>1157</v>
      </c>
      <c r="C518" t="s">
        <v>3174</v>
      </c>
      <c r="D518" t="s">
        <v>944</v>
      </c>
      <c r="E518">
        <v>10829.4262328</v>
      </c>
      <c r="F518">
        <v>1472.8</v>
      </c>
      <c r="G518">
        <v>32.763265627705501</v>
      </c>
      <c r="H518">
        <v>5.7462504287575698</v>
      </c>
      <c r="I518">
        <v>25.299430453210299</v>
      </c>
      <c r="J518">
        <v>10.2692514081011</v>
      </c>
      <c r="K518">
        <v>1352.0045114080301</v>
      </c>
      <c r="L518">
        <v>1225.2034940399001</v>
      </c>
      <c r="M518">
        <v>82.939555592976205</v>
      </c>
      <c r="N518">
        <v>1.35795277633627</v>
      </c>
      <c r="O518">
        <v>8.0425040738728999</v>
      </c>
      <c r="P518">
        <v>81.827160493827094</v>
      </c>
      <c r="Q518">
        <v>9.6228850190951995E-2</v>
      </c>
    </row>
    <row r="519" spans="1:17" x14ac:dyDescent="0.3">
      <c r="A519" t="s">
        <v>1158</v>
      </c>
      <c r="B519" t="s">
        <v>1159</v>
      </c>
      <c r="C519" t="s">
        <v>3184</v>
      </c>
      <c r="D519" t="s">
        <v>455</v>
      </c>
      <c r="E519">
        <v>10742.066477709999</v>
      </c>
      <c r="F519">
        <v>1614.1</v>
      </c>
      <c r="G519">
        <v>48.224754966371002</v>
      </c>
      <c r="H519">
        <v>21.990173884160999</v>
      </c>
      <c r="I519">
        <v>12.9694648464463</v>
      </c>
      <c r="J519">
        <v>-5.0744675027299504</v>
      </c>
      <c r="K519">
        <v>1655.67178280797</v>
      </c>
      <c r="L519">
        <v>1567.5784927765701</v>
      </c>
      <c r="M519">
        <v>51.3348789644132</v>
      </c>
      <c r="N519">
        <v>1.4406846663770201</v>
      </c>
      <c r="O519">
        <v>47.450591660987499</v>
      </c>
      <c r="P519">
        <v>69.590719728242604</v>
      </c>
      <c r="Q519">
        <v>0.153707751566347</v>
      </c>
    </row>
    <row r="520" spans="1:17" hidden="1" x14ac:dyDescent="0.3">
      <c r="A520" t="s">
        <v>1160</v>
      </c>
      <c r="B520" t="s">
        <v>1161</v>
      </c>
      <c r="C520" t="s">
        <v>3186</v>
      </c>
      <c r="D520" t="s">
        <v>757</v>
      </c>
      <c r="E520">
        <v>10739.054693185</v>
      </c>
      <c r="F520">
        <v>114.37</v>
      </c>
      <c r="G520">
        <v>15.5827012159025</v>
      </c>
      <c r="H520">
        <v>-1.0163592386051501</v>
      </c>
      <c r="I520">
        <v>-6.4067056068463302</v>
      </c>
      <c r="J520">
        <v>-1.6484620851468501</v>
      </c>
      <c r="K520">
        <v>113.621331205082</v>
      </c>
      <c r="L520">
        <v>108.17730376986</v>
      </c>
      <c r="M520">
        <v>54.041415573722702</v>
      </c>
      <c r="N520">
        <v>0.67357492764841997</v>
      </c>
      <c r="O520">
        <v>8.42004022033748</v>
      </c>
      <c r="P520">
        <v>39.475609756097498</v>
      </c>
      <c r="Q520">
        <v>2.1133606920337E-2</v>
      </c>
    </row>
    <row r="521" spans="1:17" hidden="1" x14ac:dyDescent="0.3">
      <c r="A521" t="s">
        <v>1162</v>
      </c>
      <c r="B521" t="s">
        <v>1163</v>
      </c>
      <c r="C521" t="s">
        <v>3186</v>
      </c>
      <c r="D521" t="s">
        <v>139</v>
      </c>
      <c r="E521">
        <v>10736.444663385</v>
      </c>
      <c r="F521">
        <v>817.95</v>
      </c>
      <c r="G521">
        <v>86.109920345546399</v>
      </c>
      <c r="H521">
        <v>-6.0209699694418299</v>
      </c>
      <c r="I521">
        <v>-16.596882888670699</v>
      </c>
      <c r="J521">
        <v>0.39957121422530001</v>
      </c>
      <c r="K521">
        <v>801.07623555166003</v>
      </c>
      <c r="L521">
        <v>786.72394407626905</v>
      </c>
      <c r="M521">
        <v>65.866414810385706</v>
      </c>
      <c r="N521">
        <v>1.1606141920873601</v>
      </c>
      <c r="O521">
        <v>36.683171342991599</v>
      </c>
      <c r="P521">
        <v>118.469551282051</v>
      </c>
      <c r="Q521">
        <v>0.23369137288993599</v>
      </c>
    </row>
    <row r="522" spans="1:17" x14ac:dyDescent="0.3">
      <c r="A522" t="s">
        <v>1164</v>
      </c>
      <c r="B522" t="s">
        <v>1165</v>
      </c>
      <c r="C522" t="s">
        <v>3173</v>
      </c>
      <c r="D522" t="s">
        <v>288</v>
      </c>
      <c r="E522">
        <v>10720.2890572</v>
      </c>
      <c r="F522">
        <v>802.85</v>
      </c>
      <c r="G522">
        <v>0.49723275320501797</v>
      </c>
      <c r="H522">
        <v>16.525561278781598</v>
      </c>
      <c r="I522">
        <v>33.652139448434397</v>
      </c>
      <c r="J522">
        <v>3.7468415530791002</v>
      </c>
      <c r="K522">
        <v>708.661229889786</v>
      </c>
      <c r="L522">
        <v>660.55369770847403</v>
      </c>
      <c r="M522">
        <v>84.808533423134307</v>
      </c>
      <c r="N522">
        <v>0.653978517687128</v>
      </c>
      <c r="O522">
        <v>6.4956093915426303</v>
      </c>
      <c r="P522">
        <v>45.549311094996298</v>
      </c>
      <c r="Q522">
        <v>7.8226104088790993E-2</v>
      </c>
    </row>
    <row r="523" spans="1:17" x14ac:dyDescent="0.3">
      <c r="A523" t="s">
        <v>1166</v>
      </c>
      <c r="B523" t="s">
        <v>1167</v>
      </c>
      <c r="C523" t="s">
        <v>3184</v>
      </c>
      <c r="D523" t="s">
        <v>136</v>
      </c>
      <c r="E523">
        <v>10713.5733232</v>
      </c>
      <c r="F523">
        <v>1284.8</v>
      </c>
      <c r="G523">
        <v>207.63009256563399</v>
      </c>
      <c r="H523">
        <v>18.139688312573899</v>
      </c>
      <c r="I523">
        <v>52.650496495560098</v>
      </c>
      <c r="J523">
        <v>5.3954082376705497</v>
      </c>
      <c r="K523">
        <v>1061.3325076630499</v>
      </c>
      <c r="L523">
        <v>872.96805816154301</v>
      </c>
      <c r="M523">
        <v>80.322223326905203</v>
      </c>
      <c r="N523">
        <v>1.15257675941978</v>
      </c>
      <c r="O523">
        <v>3.28455790784558</v>
      </c>
      <c r="P523">
        <v>244.40423535719</v>
      </c>
      <c r="Q523">
        <v>0.171953107526885</v>
      </c>
    </row>
    <row r="524" spans="1:17" x14ac:dyDescent="0.3">
      <c r="A524" t="s">
        <v>1168</v>
      </c>
      <c r="B524" t="s">
        <v>1169</v>
      </c>
      <c r="C524" t="s">
        <v>3182</v>
      </c>
      <c r="D524" t="s">
        <v>1170</v>
      </c>
      <c r="E524">
        <v>10680.98434947</v>
      </c>
      <c r="F524">
        <v>718.65</v>
      </c>
      <c r="G524">
        <v>25.234585533598999</v>
      </c>
      <c r="H524">
        <v>-3.0255533281970202</v>
      </c>
      <c r="I524">
        <v>22.178160058530601</v>
      </c>
      <c r="J524">
        <v>8.3429941279452393</v>
      </c>
      <c r="K524">
        <v>705.91276288243603</v>
      </c>
      <c r="L524">
        <v>655.96818707510204</v>
      </c>
      <c r="M524">
        <v>71.893486610186301</v>
      </c>
      <c r="N524">
        <v>1.5999246521930901</v>
      </c>
      <c r="O524">
        <v>21.756070409796099</v>
      </c>
      <c r="P524">
        <v>56.398258977148998</v>
      </c>
      <c r="Q524">
        <v>-4.2720512001322999E-2</v>
      </c>
    </row>
    <row r="525" spans="1:17" x14ac:dyDescent="0.3">
      <c r="A525" t="s">
        <v>1171</v>
      </c>
      <c r="B525" t="s">
        <v>1172</v>
      </c>
      <c r="C525" t="s">
        <v>3176</v>
      </c>
      <c r="D525" t="s">
        <v>426</v>
      </c>
      <c r="E525">
        <v>10677.190352055</v>
      </c>
      <c r="F525">
        <v>389.65</v>
      </c>
      <c r="G525">
        <v>-10.7850068440403</v>
      </c>
      <c r="H525">
        <v>-3.2926544615267201</v>
      </c>
      <c r="I525">
        <v>-9.7669791473906002</v>
      </c>
      <c r="J525">
        <v>3.59382242652251</v>
      </c>
      <c r="K525">
        <v>390.901506912012</v>
      </c>
      <c r="L525">
        <v>397.87337690982798</v>
      </c>
      <c r="M525">
        <v>68.322439500140902</v>
      </c>
      <c r="N525">
        <v>0.57759543007277003</v>
      </c>
      <c r="O525">
        <v>42.166046451943998</v>
      </c>
      <c r="P525">
        <v>13.9327485380116</v>
      </c>
      <c r="Q525">
        <v>0.11117487966185</v>
      </c>
    </row>
    <row r="526" spans="1:17" x14ac:dyDescent="0.3">
      <c r="A526" t="s">
        <v>1173</v>
      </c>
      <c r="B526" t="s">
        <v>1174</v>
      </c>
      <c r="C526" t="s">
        <v>3179</v>
      </c>
      <c r="D526" t="s">
        <v>270</v>
      </c>
      <c r="E526">
        <v>10648.6428132</v>
      </c>
      <c r="F526">
        <v>5328.1</v>
      </c>
      <c r="G526">
        <v>16.283925136614801</v>
      </c>
      <c r="H526">
        <v>0.18682156985033199</v>
      </c>
      <c r="I526">
        <v>-8.0843765865079593</v>
      </c>
      <c r="J526">
        <v>-0.41578050695947799</v>
      </c>
      <c r="K526">
        <v>5357.9306651904899</v>
      </c>
      <c r="L526">
        <v>4821.1963804349098</v>
      </c>
      <c r="M526">
        <v>38.947078112400597</v>
      </c>
      <c r="N526">
        <v>0.38166279937841002</v>
      </c>
      <c r="O526">
        <v>12.591730635686201</v>
      </c>
      <c r="P526">
        <v>76.895750332005306</v>
      </c>
      <c r="Q526">
        <v>0.18254546058232901</v>
      </c>
    </row>
    <row r="527" spans="1:17" x14ac:dyDescent="0.3">
      <c r="A527" t="s">
        <v>1175</v>
      </c>
      <c r="B527" t="s">
        <v>1176</v>
      </c>
      <c r="C527" t="s">
        <v>3175</v>
      </c>
      <c r="D527" t="s">
        <v>254</v>
      </c>
      <c r="E527">
        <v>10644.893310359999</v>
      </c>
      <c r="F527">
        <v>2076.35</v>
      </c>
      <c r="G527">
        <v>2.5890533647082301</v>
      </c>
      <c r="H527">
        <v>-0.47620494920225398</v>
      </c>
      <c r="I527">
        <v>2.9127482679715002</v>
      </c>
      <c r="J527">
        <v>-0.30417975577253697</v>
      </c>
      <c r="K527">
        <v>2128.2921823974798</v>
      </c>
      <c r="L527">
        <v>1984.4960591579299</v>
      </c>
      <c r="M527">
        <v>40.380299779309098</v>
      </c>
      <c r="N527">
        <v>0.68465405586466199</v>
      </c>
      <c r="O527">
        <v>11.6526597153659</v>
      </c>
      <c r="P527">
        <v>43.196551724137898</v>
      </c>
      <c r="Q527">
        <v>-7.9735435719683001E-2</v>
      </c>
    </row>
    <row r="528" spans="1:17" hidden="1" x14ac:dyDescent="0.3">
      <c r="A528" t="s">
        <v>1177</v>
      </c>
      <c r="B528" t="s">
        <v>1178</v>
      </c>
      <c r="C528" t="s">
        <v>3186</v>
      </c>
      <c r="D528" t="s">
        <v>757</v>
      </c>
      <c r="E528">
        <v>10625.948094249999</v>
      </c>
      <c r="F528">
        <v>540.16</v>
      </c>
      <c r="G528">
        <v>-6.6153295525356803</v>
      </c>
      <c r="H528">
        <v>0.30825106522795997</v>
      </c>
      <c r="I528">
        <v>-1.77104688327737</v>
      </c>
      <c r="J528">
        <v>-1.4064369058942301</v>
      </c>
      <c r="K528">
        <v>529.94247518343002</v>
      </c>
      <c r="L528">
        <v>513.14859139016698</v>
      </c>
      <c r="M528">
        <v>77.9215973242584</v>
      </c>
      <c r="N528">
        <v>0.77082743346386995</v>
      </c>
      <c r="O528">
        <v>3.4471267772511802</v>
      </c>
      <c r="P528">
        <v>19.030409872190301</v>
      </c>
      <c r="Q528">
        <v>-1.3416788414562999E-2</v>
      </c>
    </row>
    <row r="529" spans="1:17" x14ac:dyDescent="0.3">
      <c r="A529" t="s">
        <v>1179</v>
      </c>
      <c r="B529" t="s">
        <v>1180</v>
      </c>
      <c r="C529" t="s">
        <v>3171</v>
      </c>
      <c r="D529" t="s">
        <v>488</v>
      </c>
      <c r="E529">
        <v>10581.043530000001</v>
      </c>
      <c r="F529">
        <v>530.70000000000005</v>
      </c>
      <c r="G529">
        <v>120.12009007762001</v>
      </c>
      <c r="H529">
        <v>0.70084062250072399</v>
      </c>
      <c r="I529">
        <v>40.069166833045102</v>
      </c>
      <c r="J529">
        <v>0.57219708961772997</v>
      </c>
      <c r="K529">
        <v>498.12661472880501</v>
      </c>
      <c r="L529">
        <v>402.27267876183498</v>
      </c>
      <c r="M529">
        <v>55.627256013349601</v>
      </c>
      <c r="N529">
        <v>0.81432739929041498</v>
      </c>
      <c r="O529">
        <v>4.5788581119276399</v>
      </c>
      <c r="P529">
        <v>146.95207073057199</v>
      </c>
      <c r="Q529">
        <v>0.338595721807119</v>
      </c>
    </row>
    <row r="530" spans="1:17" x14ac:dyDescent="0.3">
      <c r="A530" t="s">
        <v>1181</v>
      </c>
      <c r="B530" t="s">
        <v>1182</v>
      </c>
      <c r="C530" t="s">
        <v>3170</v>
      </c>
      <c r="D530" t="s">
        <v>243</v>
      </c>
      <c r="E530">
        <v>10516.987787120001</v>
      </c>
      <c r="F530">
        <v>759.8</v>
      </c>
      <c r="G530">
        <v>-19.920195779234401</v>
      </c>
      <c r="H530">
        <v>2.20422433659256</v>
      </c>
      <c r="I530">
        <v>-21.284565669692501</v>
      </c>
      <c r="J530">
        <v>3.9164839883665299</v>
      </c>
      <c r="K530">
        <v>803.23057293071895</v>
      </c>
      <c r="L530">
        <v>885.394151555544</v>
      </c>
      <c r="M530">
        <v>65.472324320982807</v>
      </c>
      <c r="N530">
        <v>1.19614866641428</v>
      </c>
      <c r="O530">
        <v>57.8046854435377</v>
      </c>
      <c r="P530">
        <v>9.6392496392496199</v>
      </c>
      <c r="Q530">
        <v>-1.9063863419499999E-3</v>
      </c>
    </row>
    <row r="531" spans="1:17" x14ac:dyDescent="0.3">
      <c r="A531" t="s">
        <v>1183</v>
      </c>
      <c r="B531" t="s">
        <v>1184</v>
      </c>
      <c r="C531" t="s">
        <v>3185</v>
      </c>
      <c r="D531" t="s">
        <v>494</v>
      </c>
      <c r="E531">
        <v>10510.24557033</v>
      </c>
      <c r="F531">
        <v>2055.35</v>
      </c>
      <c r="G531">
        <v>-24.678817568853798</v>
      </c>
      <c r="H531">
        <v>-6.9954253278985998</v>
      </c>
      <c r="I531">
        <v>3.5131426430273298</v>
      </c>
      <c r="J531">
        <v>0.55170552843430998</v>
      </c>
      <c r="K531">
        <v>2075.5571056244498</v>
      </c>
      <c r="L531">
        <v>2140.71225654721</v>
      </c>
      <c r="M531">
        <v>69.505819315745697</v>
      </c>
      <c r="N531">
        <v>0.21449996420335901</v>
      </c>
      <c r="O531">
        <v>33.067360790133002</v>
      </c>
      <c r="P531">
        <v>13.6808628318584</v>
      </c>
      <c r="Q531">
        <v>-0.106690642295206</v>
      </c>
    </row>
    <row r="532" spans="1:17" hidden="1" x14ac:dyDescent="0.3">
      <c r="A532" t="s">
        <v>1185</v>
      </c>
      <c r="B532" t="s">
        <v>1186</v>
      </c>
      <c r="C532" t="s">
        <v>3186</v>
      </c>
      <c r="D532" t="s">
        <v>236</v>
      </c>
      <c r="E532">
        <v>10429.30169351</v>
      </c>
      <c r="F532">
        <v>13149</v>
      </c>
      <c r="G532">
        <v>48.128274869879398</v>
      </c>
      <c r="H532">
        <v>-5.7144828431335997</v>
      </c>
      <c r="I532">
        <v>8.6105797120598595</v>
      </c>
      <c r="J532">
        <v>-2.1882448476966001</v>
      </c>
      <c r="K532">
        <v>12993.686649274399</v>
      </c>
      <c r="L532">
        <v>11413.2163571194</v>
      </c>
      <c r="M532">
        <v>52.661486522924697</v>
      </c>
      <c r="N532">
        <v>0.38604234432519802</v>
      </c>
      <c r="O532">
        <v>13.9250133089968</v>
      </c>
      <c r="P532">
        <v>104.018619084561</v>
      </c>
      <c r="Q532">
        <v>0.15845610966146401</v>
      </c>
    </row>
    <row r="533" spans="1:17" x14ac:dyDescent="0.3">
      <c r="A533" t="s">
        <v>1187</v>
      </c>
      <c r="B533" t="s">
        <v>1188</v>
      </c>
      <c r="C533" t="s">
        <v>3179</v>
      </c>
      <c r="D533" t="s">
        <v>169</v>
      </c>
      <c r="E533">
        <v>10427.6649984</v>
      </c>
      <c r="F533">
        <v>10237.85</v>
      </c>
      <c r="G533">
        <v>50.009808831267598</v>
      </c>
      <c r="H533">
        <v>-15.3132773737006</v>
      </c>
      <c r="I533">
        <v>-18.114079728588301</v>
      </c>
      <c r="J533">
        <v>1.1906464755975901</v>
      </c>
      <c r="K533">
        <v>11398.4058833869</v>
      </c>
      <c r="L533">
        <v>10866.142840083699</v>
      </c>
      <c r="M533">
        <v>54.682356822691503</v>
      </c>
      <c r="N533">
        <v>1.24463562064022</v>
      </c>
      <c r="O533">
        <v>44.561602289543202</v>
      </c>
      <c r="P533">
        <v>82.006222222222206</v>
      </c>
      <c r="Q533">
        <v>0.16228013715818301</v>
      </c>
    </row>
    <row r="534" spans="1:17" x14ac:dyDescent="0.3">
      <c r="A534" t="s">
        <v>1189</v>
      </c>
      <c r="B534" t="s">
        <v>1190</v>
      </c>
      <c r="C534" t="s">
        <v>3179</v>
      </c>
      <c r="D534" t="s">
        <v>310</v>
      </c>
      <c r="E534">
        <v>10426.940835269999</v>
      </c>
      <c r="F534">
        <v>1763.9</v>
      </c>
      <c r="G534">
        <v>139.684859935845</v>
      </c>
      <c r="H534">
        <v>12.9177677520705</v>
      </c>
      <c r="I534">
        <v>9.0095427281820992</v>
      </c>
      <c r="J534">
        <v>0.78863940211962302</v>
      </c>
      <c r="K534">
        <v>1593.7427871765001</v>
      </c>
      <c r="L534">
        <v>1427.5881378546801</v>
      </c>
      <c r="M534">
        <v>68.214004643909902</v>
      </c>
      <c r="N534">
        <v>1.47500533000067</v>
      </c>
      <c r="O534">
        <v>17.9205170361131</v>
      </c>
      <c r="P534">
        <v>174.57970112079701</v>
      </c>
    </row>
    <row r="535" spans="1:17" x14ac:dyDescent="0.3">
      <c r="A535" t="s">
        <v>1191</v>
      </c>
      <c r="B535" t="s">
        <v>1192</v>
      </c>
      <c r="C535" t="s">
        <v>3179</v>
      </c>
      <c r="D535" t="s">
        <v>120</v>
      </c>
      <c r="E535">
        <v>10402.64632068</v>
      </c>
      <c r="F535">
        <v>579.85</v>
      </c>
      <c r="G535">
        <v>-19.6678159354522</v>
      </c>
      <c r="H535">
        <v>14.925311539545</v>
      </c>
      <c r="I535">
        <v>11.8704048686613</v>
      </c>
      <c r="J535">
        <v>2.56086116572469</v>
      </c>
      <c r="K535">
        <v>498.43428213887302</v>
      </c>
      <c r="L535">
        <v>478.64044157518799</v>
      </c>
      <c r="M535">
        <v>66.778165586413806</v>
      </c>
      <c r="N535">
        <v>0.63397127231046402</v>
      </c>
      <c r="O535">
        <v>21.617659739587801</v>
      </c>
      <c r="P535">
        <v>54.072007439883002</v>
      </c>
      <c r="Q535">
        <v>7.3709233942047994E-2</v>
      </c>
    </row>
    <row r="536" spans="1:17" hidden="1" x14ac:dyDescent="0.3">
      <c r="A536" t="s">
        <v>1193</v>
      </c>
      <c r="B536" t="s">
        <v>1194</v>
      </c>
      <c r="C536" t="s">
        <v>3186</v>
      </c>
      <c r="D536" t="s">
        <v>409</v>
      </c>
      <c r="E536">
        <v>10398.441699319999</v>
      </c>
      <c r="F536">
        <v>335.8</v>
      </c>
      <c r="G536">
        <v>165.84938772446799</v>
      </c>
      <c r="H536">
        <v>-18.103818418476699</v>
      </c>
      <c r="I536">
        <v>63.869298606122697</v>
      </c>
      <c r="J536">
        <v>-2.0557265543575198</v>
      </c>
      <c r="K536">
        <v>340.91295032056598</v>
      </c>
      <c r="L536">
        <v>256.24294085130998</v>
      </c>
      <c r="M536">
        <v>51.352243584646097</v>
      </c>
      <c r="N536">
        <v>0.39909307920831399</v>
      </c>
      <c r="O536">
        <v>33.695652173912997</v>
      </c>
      <c r="P536">
        <v>210.92592592592499</v>
      </c>
      <c r="Q536">
        <v>0.12982349149146899</v>
      </c>
    </row>
    <row r="537" spans="1:17" x14ac:dyDescent="0.3">
      <c r="A537" t="s">
        <v>1195</v>
      </c>
      <c r="B537" t="s">
        <v>1196</v>
      </c>
      <c r="C537" t="s">
        <v>3179</v>
      </c>
      <c r="D537" t="s">
        <v>944</v>
      </c>
      <c r="E537">
        <v>10380.90697199</v>
      </c>
      <c r="F537">
        <v>1101.95</v>
      </c>
      <c r="G537">
        <v>-13.766977708258301</v>
      </c>
      <c r="H537">
        <v>0.95013112796335297</v>
      </c>
      <c r="I537">
        <v>-7.5640049848421302</v>
      </c>
      <c r="J537">
        <v>-0.153542049391935</v>
      </c>
      <c r="K537">
        <v>1119.7129548800699</v>
      </c>
      <c r="L537">
        <v>1079.8994518751899</v>
      </c>
      <c r="M537">
        <v>57.475324274487797</v>
      </c>
      <c r="N537">
        <v>0.52014625375145795</v>
      </c>
      <c r="O537">
        <v>17.968147375107701</v>
      </c>
      <c r="P537">
        <v>35.507870142646297</v>
      </c>
    </row>
    <row r="538" spans="1:17" x14ac:dyDescent="0.3">
      <c r="A538" t="s">
        <v>1197</v>
      </c>
      <c r="B538" t="s">
        <v>1198</v>
      </c>
      <c r="C538" t="s">
        <v>3183</v>
      </c>
      <c r="D538" t="s">
        <v>222</v>
      </c>
      <c r="E538">
        <v>10370.280863831</v>
      </c>
      <c r="F538">
        <v>130.97</v>
      </c>
      <c r="G538">
        <v>-7.2754442126503296</v>
      </c>
      <c r="H538">
        <v>7.9879726262993902</v>
      </c>
      <c r="I538">
        <v>-11.8789245811555</v>
      </c>
      <c r="J538">
        <v>2.5233257200415502</v>
      </c>
      <c r="K538">
        <v>124.50064058651201</v>
      </c>
      <c r="L538">
        <v>128.31626574777701</v>
      </c>
      <c r="M538">
        <v>74.642928807886904</v>
      </c>
      <c r="N538">
        <v>1.23587272409646</v>
      </c>
      <c r="O538">
        <v>20.638314117736801</v>
      </c>
      <c r="P538">
        <v>17.146690518783501</v>
      </c>
      <c r="Q538">
        <v>0.11337357270503901</v>
      </c>
    </row>
    <row r="539" spans="1:17" x14ac:dyDescent="0.3">
      <c r="A539" t="s">
        <v>1199</v>
      </c>
      <c r="B539" t="s">
        <v>1200</v>
      </c>
      <c r="C539" t="s">
        <v>3179</v>
      </c>
      <c r="D539" t="s">
        <v>270</v>
      </c>
      <c r="E539">
        <v>10308.464512500001</v>
      </c>
      <c r="F539">
        <v>1135.75</v>
      </c>
      <c r="G539">
        <v>0.16151165379645599</v>
      </c>
      <c r="H539">
        <v>-0.690690320590441</v>
      </c>
      <c r="I539">
        <v>-19.396034380616001</v>
      </c>
      <c r="J539">
        <v>-1.48718372632898</v>
      </c>
      <c r="K539">
        <v>1152.9694706985999</v>
      </c>
      <c r="L539">
        <v>1173.29802235435</v>
      </c>
      <c r="M539">
        <v>45.699778637657701</v>
      </c>
      <c r="N539">
        <v>0.52428240039990404</v>
      </c>
      <c r="O539">
        <v>32.678846577151603</v>
      </c>
      <c r="P539">
        <v>41.6942174536834</v>
      </c>
    </row>
    <row r="540" spans="1:17" hidden="1" x14ac:dyDescent="0.3">
      <c r="A540" t="s">
        <v>1201</v>
      </c>
      <c r="B540" t="s">
        <v>1202</v>
      </c>
      <c r="C540" t="s">
        <v>3186</v>
      </c>
      <c r="D540" t="s">
        <v>494</v>
      </c>
      <c r="E540">
        <v>10209.373112159999</v>
      </c>
      <c r="F540">
        <v>2879.55</v>
      </c>
      <c r="G540">
        <v>-18.248967458626002</v>
      </c>
      <c r="H540">
        <v>-5.30852627279668</v>
      </c>
      <c r="I540">
        <v>11.277405824609801</v>
      </c>
      <c r="J540">
        <v>-3.4832543879440401</v>
      </c>
      <c r="K540">
        <v>2886.8366350770598</v>
      </c>
      <c r="L540">
        <v>2812.2837149776801</v>
      </c>
      <c r="M540">
        <v>59.329811541723302</v>
      </c>
      <c r="N540">
        <v>0.48901034097048302</v>
      </c>
      <c r="O540">
        <v>17.0321751662586</v>
      </c>
      <c r="P540">
        <v>28.150867823765001</v>
      </c>
      <c r="Q540">
        <v>-4.2611068318001002E-2</v>
      </c>
    </row>
    <row r="541" spans="1:17" x14ac:dyDescent="0.3">
      <c r="A541" t="s">
        <v>1203</v>
      </c>
      <c r="B541" t="s">
        <v>1204</v>
      </c>
      <c r="C541" t="s">
        <v>3179</v>
      </c>
      <c r="D541" t="s">
        <v>391</v>
      </c>
      <c r="E541">
        <v>10199.32687137</v>
      </c>
      <c r="F541">
        <v>449.75</v>
      </c>
      <c r="G541">
        <v>130.939008001801</v>
      </c>
      <c r="H541">
        <v>4.4530816605672996</v>
      </c>
      <c r="I541">
        <v>51.2240154423354</v>
      </c>
      <c r="J541">
        <v>7.2748612007591902</v>
      </c>
      <c r="K541">
        <v>404.91151301323799</v>
      </c>
      <c r="L541">
        <v>333.27260987604097</v>
      </c>
      <c r="M541">
        <v>74.259424717288496</v>
      </c>
      <c r="N541">
        <v>0.99368602260519001</v>
      </c>
      <c r="O541">
        <v>5.3918843802112297</v>
      </c>
      <c r="P541">
        <v>178.05255023183901</v>
      </c>
      <c r="Q541">
        <v>0.180688801998727</v>
      </c>
    </row>
    <row r="542" spans="1:17" hidden="1" x14ac:dyDescent="0.3">
      <c r="A542" t="s">
        <v>1205</v>
      </c>
      <c r="B542" t="s">
        <v>1206</v>
      </c>
      <c r="C542" t="s">
        <v>3186</v>
      </c>
      <c r="D542" t="s">
        <v>111</v>
      </c>
      <c r="E542">
        <v>10191.989102205</v>
      </c>
      <c r="F542">
        <v>619.35</v>
      </c>
      <c r="G542">
        <v>-6.9228271327605198</v>
      </c>
      <c r="H542">
        <v>-5.0159026099954804</v>
      </c>
      <c r="I542">
        <v>-16.479653184610601</v>
      </c>
      <c r="J542">
        <v>-0.97011338310039996</v>
      </c>
      <c r="K542">
        <v>637.59226376188701</v>
      </c>
      <c r="L542">
        <v>639.814338121319</v>
      </c>
      <c r="M542">
        <v>60.734566479454998</v>
      </c>
      <c r="N542">
        <v>1.1670294792946101</v>
      </c>
      <c r="O542">
        <v>34.011463631226199</v>
      </c>
      <c r="P542">
        <v>24.8437814956661</v>
      </c>
      <c r="Q542">
        <v>0.108784906189413</v>
      </c>
    </row>
    <row r="543" spans="1:17" x14ac:dyDescent="0.3">
      <c r="A543" t="s">
        <v>1207</v>
      </c>
      <c r="B543" t="s">
        <v>1208</v>
      </c>
      <c r="C543" t="s">
        <v>587</v>
      </c>
      <c r="D543" t="s">
        <v>455</v>
      </c>
      <c r="E543">
        <v>10122.42608195</v>
      </c>
      <c r="F543">
        <v>386.75</v>
      </c>
      <c r="G543">
        <v>50.724367778298301</v>
      </c>
      <c r="H543">
        <v>-1.4820273737006</v>
      </c>
      <c r="I543">
        <v>0.45366400276797503</v>
      </c>
      <c r="J543">
        <v>-3.8321114361218598</v>
      </c>
      <c r="K543">
        <v>367.08074587010401</v>
      </c>
      <c r="L543">
        <v>342.22983705321002</v>
      </c>
      <c r="M543">
        <v>65.922552139624301</v>
      </c>
      <c r="N543">
        <v>1.2363265190192501</v>
      </c>
      <c r="O543">
        <v>8.9334195216548196</v>
      </c>
      <c r="P543">
        <v>74.683830171634995</v>
      </c>
      <c r="Q543">
        <v>0.139856147177398</v>
      </c>
    </row>
    <row r="544" spans="1:17" x14ac:dyDescent="0.3">
      <c r="A544" t="s">
        <v>1209</v>
      </c>
      <c r="B544" t="s">
        <v>1210</v>
      </c>
      <c r="C544" t="s">
        <v>3180</v>
      </c>
      <c r="D544" t="s">
        <v>825</v>
      </c>
      <c r="E544">
        <v>10098.505958150001</v>
      </c>
      <c r="F544">
        <v>7830.7</v>
      </c>
      <c r="G544">
        <v>-29.653361336971599</v>
      </c>
      <c r="H544">
        <v>0.73245507043984204</v>
      </c>
      <c r="I544">
        <v>4.2396543535148199</v>
      </c>
      <c r="J544">
        <v>3.8759979375365101</v>
      </c>
      <c r="K544">
        <v>7588.9723609682296</v>
      </c>
      <c r="L544">
        <v>7972.1988112735598</v>
      </c>
      <c r="M544">
        <v>78.287962240302207</v>
      </c>
      <c r="N544">
        <v>1.25797022100873</v>
      </c>
      <c r="O544">
        <v>37.790363569029601</v>
      </c>
      <c r="P544">
        <v>18.805376866124501</v>
      </c>
      <c r="Q544">
        <v>4.158643547186E-2</v>
      </c>
    </row>
    <row r="545" spans="1:17" x14ac:dyDescent="0.3">
      <c r="A545" t="s">
        <v>1211</v>
      </c>
      <c r="B545" t="s">
        <v>1212</v>
      </c>
      <c r="C545" t="s">
        <v>3179</v>
      </c>
      <c r="D545" t="s">
        <v>466</v>
      </c>
      <c r="E545">
        <v>10088.154340528999</v>
      </c>
      <c r="F545">
        <v>163.19</v>
      </c>
      <c r="G545">
        <v>25.166183864366399</v>
      </c>
      <c r="H545">
        <v>-11.4707993035251</v>
      </c>
      <c r="I545">
        <v>-6.7330504887399902</v>
      </c>
      <c r="J545">
        <v>3.8060635662468898</v>
      </c>
      <c r="K545">
        <v>171.76977006813399</v>
      </c>
      <c r="L545">
        <v>172.39306864485499</v>
      </c>
      <c r="M545">
        <v>69.957550237088796</v>
      </c>
      <c r="N545">
        <v>0.79613797298016598</v>
      </c>
      <c r="O545">
        <v>44.984374042527101</v>
      </c>
      <c r="P545">
        <v>53.952830188679201</v>
      </c>
      <c r="Q545">
        <v>0.163389527262846</v>
      </c>
    </row>
    <row r="546" spans="1:17" x14ac:dyDescent="0.3">
      <c r="A546" t="s">
        <v>1213</v>
      </c>
      <c r="B546" t="s">
        <v>1214</v>
      </c>
      <c r="C546" t="s">
        <v>3170</v>
      </c>
      <c r="D546" t="s">
        <v>21</v>
      </c>
      <c r="E546">
        <v>10015.74083803</v>
      </c>
      <c r="F546">
        <v>3243.7</v>
      </c>
      <c r="G546">
        <v>16.592322167483001</v>
      </c>
      <c r="H546">
        <v>10.0841087277988</v>
      </c>
      <c r="I546">
        <v>31.836922639272601</v>
      </c>
      <c r="J546">
        <v>-3.50853516952114</v>
      </c>
      <c r="K546">
        <v>2963.6436393945901</v>
      </c>
      <c r="L546">
        <v>2756.0615514665101</v>
      </c>
      <c r="M546">
        <v>68.740757558408603</v>
      </c>
      <c r="N546">
        <v>0.97427075333711799</v>
      </c>
      <c r="O546">
        <v>2.5988839905046701</v>
      </c>
      <c r="P546">
        <v>51.748497111178601</v>
      </c>
      <c r="Q546">
        <v>7.1485928848079999E-3</v>
      </c>
    </row>
    <row r="547" spans="1:17" hidden="1" x14ac:dyDescent="0.3">
      <c r="A547" t="s">
        <v>1215</v>
      </c>
      <c r="B547" t="s">
        <v>1216</v>
      </c>
      <c r="C547" t="s">
        <v>3186</v>
      </c>
      <c r="D547" t="s">
        <v>83</v>
      </c>
      <c r="E547">
        <v>9989.4903921299992</v>
      </c>
      <c r="F547">
        <v>736.1</v>
      </c>
      <c r="G547">
        <v>-27.879770597639698</v>
      </c>
      <c r="H547">
        <v>-1.1335698962356</v>
      </c>
      <c r="I547">
        <v>-12.339578571137601</v>
      </c>
      <c r="J547">
        <v>9.0085529511530993</v>
      </c>
      <c r="K547">
        <v>724.43051430445303</v>
      </c>
      <c r="M547">
        <v>70.916833994056404</v>
      </c>
      <c r="O547">
        <v>15.2017388941719</v>
      </c>
      <c r="P547">
        <v>20.474631751227498</v>
      </c>
    </row>
    <row r="548" spans="1:17" x14ac:dyDescent="0.3">
      <c r="A548" t="s">
        <v>1217</v>
      </c>
      <c r="B548" t="s">
        <v>1218</v>
      </c>
      <c r="C548" t="s">
        <v>3189</v>
      </c>
      <c r="D548" t="s">
        <v>1078</v>
      </c>
      <c r="E548">
        <v>9971.2990656000002</v>
      </c>
      <c r="F548">
        <v>518.4</v>
      </c>
      <c r="G548">
        <v>18.274599239832099</v>
      </c>
      <c r="H548">
        <v>-1.93811618668098</v>
      </c>
      <c r="I548">
        <v>-6.1601194151391399</v>
      </c>
      <c r="J548">
        <v>7.8938862366747298</v>
      </c>
      <c r="K548">
        <v>511.763916065361</v>
      </c>
      <c r="L548">
        <v>486.40283217610801</v>
      </c>
      <c r="M548">
        <v>67.053035667683602</v>
      </c>
      <c r="N548">
        <v>0.35367122655252903</v>
      </c>
      <c r="O548">
        <v>32.889660493827101</v>
      </c>
      <c r="P548">
        <v>59.091606567438902</v>
      </c>
      <c r="Q548">
        <v>-3.444718707082E-3</v>
      </c>
    </row>
    <row r="549" spans="1:17" hidden="1" x14ac:dyDescent="0.3">
      <c r="A549" t="s">
        <v>1219</v>
      </c>
      <c r="B549" t="s">
        <v>1220</v>
      </c>
      <c r="C549" t="s">
        <v>3186</v>
      </c>
      <c r="D549" t="s">
        <v>587</v>
      </c>
      <c r="E549">
        <v>9931.6063346850005</v>
      </c>
      <c r="F549">
        <v>4873.6499999999996</v>
      </c>
      <c r="G549">
        <v>26.0831005849188</v>
      </c>
      <c r="H549">
        <v>13.6073608306161</v>
      </c>
      <c r="I549">
        <v>36.788022286516899</v>
      </c>
      <c r="J549">
        <v>-3.5244200208083298</v>
      </c>
      <c r="K549">
        <v>4199.8272037398201</v>
      </c>
      <c r="L549">
        <v>3815.4989956219601</v>
      </c>
      <c r="M549">
        <v>70.998842492005195</v>
      </c>
      <c r="N549">
        <v>1.3291662765095</v>
      </c>
      <c r="O549">
        <v>0.95103259364133197</v>
      </c>
      <c r="P549">
        <v>55.605753420283797</v>
      </c>
      <c r="Q549">
        <v>2.9189844742952002E-2</v>
      </c>
    </row>
    <row r="550" spans="1:17" x14ac:dyDescent="0.3">
      <c r="A550" t="s">
        <v>1221</v>
      </c>
      <c r="B550" t="s">
        <v>1222</v>
      </c>
      <c r="C550" t="s">
        <v>3185</v>
      </c>
      <c r="D550" t="s">
        <v>377</v>
      </c>
      <c r="E550">
        <v>9902.5077588450004</v>
      </c>
      <c r="F550">
        <v>637.15</v>
      </c>
      <c r="G550">
        <v>-31.125430265292501</v>
      </c>
      <c r="H550">
        <v>3.1501444640082199</v>
      </c>
      <c r="I550">
        <v>-9.0136387063509904</v>
      </c>
      <c r="J550">
        <v>10.4482804285119</v>
      </c>
      <c r="K550">
        <v>621.74056757208302</v>
      </c>
      <c r="L550">
        <v>652.09275459620096</v>
      </c>
      <c r="M550">
        <v>66.282713968684604</v>
      </c>
      <c r="N550">
        <v>1.1870248110348001</v>
      </c>
      <c r="O550">
        <v>27.897669308640001</v>
      </c>
      <c r="P550">
        <v>21.593511450381602</v>
      </c>
      <c r="Q550">
        <v>3.9473758296180002E-2</v>
      </c>
    </row>
    <row r="551" spans="1:17" x14ac:dyDescent="0.3">
      <c r="A551" t="s">
        <v>1223</v>
      </c>
      <c r="B551" t="s">
        <v>1224</v>
      </c>
      <c r="C551" t="s">
        <v>3171</v>
      </c>
      <c r="D551" t="s">
        <v>24</v>
      </c>
      <c r="E551">
        <v>9888.8124222740007</v>
      </c>
      <c r="F551">
        <v>162.71</v>
      </c>
      <c r="G551">
        <v>-53.558639123191</v>
      </c>
      <c r="H551">
        <v>-11.130243449296399</v>
      </c>
      <c r="I551">
        <v>-42.847851867168899</v>
      </c>
      <c r="J551">
        <v>-3.4580342646324298</v>
      </c>
      <c r="K551">
        <v>177.52079428729601</v>
      </c>
      <c r="L551">
        <v>213.24312785552601</v>
      </c>
      <c r="M551">
        <v>59.271836689359901</v>
      </c>
      <c r="N551">
        <v>1.0936743578264401</v>
      </c>
      <c r="O551">
        <v>84.807325917276103</v>
      </c>
      <c r="P551">
        <v>10.3118644067796</v>
      </c>
      <c r="Q551">
        <v>-1.6174216816700001E-2</v>
      </c>
    </row>
    <row r="552" spans="1:17" x14ac:dyDescent="0.3">
      <c r="A552" t="s">
        <v>1225</v>
      </c>
      <c r="B552" t="s">
        <v>1226</v>
      </c>
      <c r="C552" t="s">
        <v>3185</v>
      </c>
      <c r="D552" t="s">
        <v>377</v>
      </c>
      <c r="E552">
        <v>9884.5956877000008</v>
      </c>
      <c r="F552">
        <v>179.17</v>
      </c>
      <c r="G552">
        <v>12.0491349119287</v>
      </c>
      <c r="H552">
        <v>8.2232604071550508</v>
      </c>
      <c r="I552">
        <v>5.5378868633960101</v>
      </c>
      <c r="J552">
        <v>8.1901611742224194</v>
      </c>
      <c r="K552">
        <v>169.470658051198</v>
      </c>
      <c r="L552">
        <v>169.48525798122799</v>
      </c>
      <c r="M552">
        <v>74.860136626621895</v>
      </c>
      <c r="N552">
        <v>1.40657255577721</v>
      </c>
      <c r="O552">
        <v>36.741642015962498</v>
      </c>
      <c r="P552">
        <v>51.326013513513402</v>
      </c>
      <c r="Q552">
        <v>9.0646345352778004E-2</v>
      </c>
    </row>
    <row r="553" spans="1:17" x14ac:dyDescent="0.3">
      <c r="A553" t="s">
        <v>1227</v>
      </c>
      <c r="B553" t="s">
        <v>1228</v>
      </c>
      <c r="C553" t="s">
        <v>3176</v>
      </c>
      <c r="D553" t="s">
        <v>217</v>
      </c>
      <c r="E553">
        <v>9881.1761818249997</v>
      </c>
      <c r="F553">
        <v>1595.75</v>
      </c>
      <c r="G553">
        <v>57.656592814039399</v>
      </c>
      <c r="H553">
        <v>-1.4840399523169501</v>
      </c>
      <c r="I553">
        <v>47.691149350768498</v>
      </c>
      <c r="J553">
        <v>-1.8410545103970199</v>
      </c>
      <c r="K553">
        <v>1533.18470372517</v>
      </c>
      <c r="L553">
        <v>1339.07681808712</v>
      </c>
      <c r="M553">
        <v>61.877946876809702</v>
      </c>
      <c r="N553">
        <v>1.2391500076236599</v>
      </c>
      <c r="O553">
        <v>10.1864327118909</v>
      </c>
      <c r="P553">
        <v>83.324717100350298</v>
      </c>
      <c r="Q553">
        <v>8.4686678834064E-2</v>
      </c>
    </row>
    <row r="554" spans="1:17" hidden="1" x14ac:dyDescent="0.3">
      <c r="A554" t="s">
        <v>1229</v>
      </c>
      <c r="B554" t="s">
        <v>1230</v>
      </c>
      <c r="C554" t="s">
        <v>3175</v>
      </c>
      <c r="D554" t="s">
        <v>51</v>
      </c>
      <c r="E554">
        <v>9812.7281818600004</v>
      </c>
      <c r="F554">
        <v>623.45000000000005</v>
      </c>
      <c r="G554">
        <v>-42.371110451173699</v>
      </c>
      <c r="H554">
        <v>-28.321091632840801</v>
      </c>
      <c r="I554">
        <v>-26.830918424671498</v>
      </c>
      <c r="J554">
        <v>-13.4137620816946</v>
      </c>
      <c r="K554">
        <v>758.116069750713</v>
      </c>
      <c r="M554">
        <v>40.852067094222797</v>
      </c>
      <c r="N554">
        <v>2.4218769900165298</v>
      </c>
      <c r="O554">
        <v>88.6117571577512</v>
      </c>
      <c r="P554">
        <v>17.620979152910099</v>
      </c>
    </row>
    <row r="555" spans="1:17" x14ac:dyDescent="0.3">
      <c r="A555" t="s">
        <v>1231</v>
      </c>
      <c r="B555" t="s">
        <v>1232</v>
      </c>
      <c r="C555" t="s">
        <v>3175</v>
      </c>
      <c r="D555" t="s">
        <v>254</v>
      </c>
      <c r="E555">
        <v>9807.0377406499993</v>
      </c>
      <c r="F555">
        <v>1495.75</v>
      </c>
      <c r="G555">
        <v>15.332616757112699</v>
      </c>
      <c r="H555">
        <v>10.1169118800767</v>
      </c>
      <c r="I555">
        <v>21.527313775769901</v>
      </c>
      <c r="J555">
        <v>-4.0080554063673297</v>
      </c>
      <c r="K555">
        <v>1422.9129543010099</v>
      </c>
      <c r="L555">
        <v>1303.1080500876899</v>
      </c>
      <c r="M555">
        <v>51.703934870839902</v>
      </c>
      <c r="N555">
        <v>0.75304116101650997</v>
      </c>
      <c r="O555">
        <v>10.576633795754599</v>
      </c>
      <c r="P555">
        <v>42.452380952380899</v>
      </c>
    </row>
    <row r="556" spans="1:17" x14ac:dyDescent="0.3">
      <c r="A556" t="s">
        <v>1233</v>
      </c>
      <c r="B556" t="s">
        <v>1234</v>
      </c>
      <c r="C556" t="s">
        <v>3183</v>
      </c>
      <c r="D556" t="s">
        <v>939</v>
      </c>
      <c r="E556">
        <v>9799.5569653999992</v>
      </c>
      <c r="F556">
        <v>212.41</v>
      </c>
      <c r="G556">
        <v>16.768338813339</v>
      </c>
      <c r="H556">
        <v>7.7492844279219097</v>
      </c>
      <c r="I556">
        <v>-3.5462169268116499</v>
      </c>
      <c r="J556">
        <v>6.0299042929189399</v>
      </c>
      <c r="K556">
        <v>200.497849037127</v>
      </c>
      <c r="L556">
        <v>194.982694964345</v>
      </c>
      <c r="M556">
        <v>69.422756231592999</v>
      </c>
      <c r="N556">
        <v>0.71590061269374805</v>
      </c>
      <c r="O556">
        <v>24.287933713101999</v>
      </c>
      <c r="P556">
        <v>57.6911655530809</v>
      </c>
      <c r="Q556">
        <v>0.12597053837865199</v>
      </c>
    </row>
    <row r="557" spans="1:17" x14ac:dyDescent="0.3">
      <c r="A557" t="s">
        <v>1235</v>
      </c>
      <c r="B557" t="s">
        <v>1236</v>
      </c>
      <c r="C557" t="s">
        <v>3178</v>
      </c>
      <c r="D557" t="s">
        <v>69</v>
      </c>
      <c r="E557">
        <v>9771.5935075649995</v>
      </c>
      <c r="F557">
        <v>1268.95</v>
      </c>
      <c r="G557">
        <v>-31.278379415120501</v>
      </c>
      <c r="H557">
        <v>4.4262877717329099</v>
      </c>
      <c r="I557">
        <v>-19.174439835862099</v>
      </c>
      <c r="J557">
        <v>10.8990908813945</v>
      </c>
      <c r="K557">
        <v>1202.3703753172299</v>
      </c>
      <c r="L557">
        <v>1325.3875414511599</v>
      </c>
      <c r="M557">
        <v>81.169411774440107</v>
      </c>
      <c r="N557">
        <v>1.10533437583676</v>
      </c>
      <c r="O557">
        <v>42.007171283344498</v>
      </c>
      <c r="P557">
        <v>18.3115006293413</v>
      </c>
      <c r="Q557">
        <v>-2.8690055800997E-2</v>
      </c>
    </row>
    <row r="558" spans="1:17" x14ac:dyDescent="0.3">
      <c r="A558" t="s">
        <v>1237</v>
      </c>
      <c r="B558" t="s">
        <v>1238</v>
      </c>
      <c r="C558" t="s">
        <v>3178</v>
      </c>
      <c r="D558" t="s">
        <v>69</v>
      </c>
      <c r="E558">
        <v>9763.0853760199898</v>
      </c>
      <c r="F558">
        <v>829.7</v>
      </c>
      <c r="G558">
        <v>-20.172775079457899</v>
      </c>
      <c r="H558">
        <v>-3.52594613116774</v>
      </c>
      <c r="I558">
        <v>0.59874725393597605</v>
      </c>
      <c r="J558">
        <v>4.8792206133242697</v>
      </c>
      <c r="K558">
        <v>782.74490196285399</v>
      </c>
      <c r="L558">
        <v>801.24061647064696</v>
      </c>
      <c r="M558">
        <v>77.502736077734099</v>
      </c>
      <c r="N558">
        <v>0.75437952004358499</v>
      </c>
      <c r="O558">
        <v>20.513438592262201</v>
      </c>
      <c r="P558">
        <v>21.044569261069299</v>
      </c>
      <c r="Q558">
        <v>2.1506061326603002E-2</v>
      </c>
    </row>
    <row r="559" spans="1:17" x14ac:dyDescent="0.3">
      <c r="A559" t="s">
        <v>1239</v>
      </c>
      <c r="B559" t="s">
        <v>1240</v>
      </c>
      <c r="C559" t="s">
        <v>3184</v>
      </c>
      <c r="D559" t="s">
        <v>136</v>
      </c>
      <c r="E559">
        <v>9739.7376040199997</v>
      </c>
      <c r="F559">
        <v>410.7</v>
      </c>
      <c r="G559">
        <v>130.446483100839</v>
      </c>
      <c r="H559">
        <v>-8.4958474969683806</v>
      </c>
      <c r="I559">
        <v>-6.8285692727635299</v>
      </c>
      <c r="J559">
        <v>11.963555647350599</v>
      </c>
      <c r="K559">
        <v>395.65659803955299</v>
      </c>
      <c r="L559">
        <v>369.98612292550501</v>
      </c>
      <c r="M559">
        <v>71.522607615294703</v>
      </c>
      <c r="N559">
        <v>0.896936315112698</v>
      </c>
      <c r="O559">
        <v>38.690041392744099</v>
      </c>
      <c r="P559">
        <v>159.52606635071001</v>
      </c>
      <c r="Q559">
        <v>0.104006106583302</v>
      </c>
    </row>
    <row r="560" spans="1:17" hidden="1" x14ac:dyDescent="0.3">
      <c r="A560" t="s">
        <v>1241</v>
      </c>
      <c r="B560" t="s">
        <v>1242</v>
      </c>
      <c r="C560" t="s">
        <v>3186</v>
      </c>
      <c r="D560" t="s">
        <v>136</v>
      </c>
      <c r="E560">
        <v>9717.1900299270001</v>
      </c>
      <c r="F560">
        <v>283.93</v>
      </c>
      <c r="G560">
        <v>-1.7707236400905599</v>
      </c>
      <c r="H560">
        <v>-3.2608051215212202</v>
      </c>
      <c r="I560">
        <v>4.1881764559498098</v>
      </c>
      <c r="J560">
        <v>-3.4115518095683299</v>
      </c>
      <c r="K560">
        <v>286.182859411246</v>
      </c>
      <c r="L560">
        <v>272.69629506783599</v>
      </c>
      <c r="M560">
        <v>22.227502817667499</v>
      </c>
      <c r="N560">
        <v>1.55749963520289</v>
      </c>
      <c r="O560">
        <v>5.64223576233577</v>
      </c>
      <c r="P560">
        <v>22.3308918569582</v>
      </c>
    </row>
    <row r="561" spans="1:17" x14ac:dyDescent="0.3">
      <c r="A561" t="s">
        <v>1243</v>
      </c>
      <c r="B561" t="s">
        <v>1244</v>
      </c>
      <c r="C561" t="s">
        <v>3170</v>
      </c>
      <c r="D561" t="s">
        <v>21</v>
      </c>
      <c r="E561">
        <v>9706.2214542000002</v>
      </c>
      <c r="F561">
        <v>470.1</v>
      </c>
      <c r="G561">
        <v>-24.8284050133175</v>
      </c>
      <c r="H561">
        <v>-1.87106544402899</v>
      </c>
      <c r="I561">
        <v>-6.4412520398335804</v>
      </c>
      <c r="J561">
        <v>-0.14995689519066199</v>
      </c>
      <c r="K561">
        <v>464.01799366610902</v>
      </c>
      <c r="L561">
        <v>474.55187439301102</v>
      </c>
      <c r="M561">
        <v>65.692937707182594</v>
      </c>
      <c r="N561">
        <v>0.72916910515137201</v>
      </c>
      <c r="O561">
        <v>22.314401191235898</v>
      </c>
      <c r="P561">
        <v>9.3255813953488396</v>
      </c>
      <c r="Q561">
        <v>-6.0945116673386E-2</v>
      </c>
    </row>
    <row r="562" spans="1:17" x14ac:dyDescent="0.3">
      <c r="A562" t="s">
        <v>1245</v>
      </c>
      <c r="B562" t="s">
        <v>1246</v>
      </c>
      <c r="C562" t="s">
        <v>3169</v>
      </c>
      <c r="D562" t="s">
        <v>18</v>
      </c>
      <c r="E562">
        <v>9677.007329</v>
      </c>
      <c r="F562">
        <v>649.85</v>
      </c>
      <c r="G562">
        <v>-23.662367634056501</v>
      </c>
      <c r="H562">
        <v>-4.6835720891477601</v>
      </c>
      <c r="I562">
        <v>-38.358063915047701</v>
      </c>
      <c r="J562">
        <v>4.8294416307999803</v>
      </c>
      <c r="K562">
        <v>725.81105892827804</v>
      </c>
      <c r="L562">
        <v>818.19074316585397</v>
      </c>
      <c r="M562">
        <v>66.089917345722995</v>
      </c>
      <c r="N562">
        <v>1.22547867908818</v>
      </c>
      <c r="O562">
        <v>96.199122874509399</v>
      </c>
      <c r="P562">
        <v>14.9769992922859</v>
      </c>
      <c r="Q562">
        <v>0.16440731955749199</v>
      </c>
    </row>
    <row r="563" spans="1:17" hidden="1" x14ac:dyDescent="0.3">
      <c r="A563" t="s">
        <v>1247</v>
      </c>
      <c r="B563" t="s">
        <v>1248</v>
      </c>
      <c r="C563" t="s">
        <v>3186</v>
      </c>
      <c r="D563" t="s">
        <v>231</v>
      </c>
      <c r="E563">
        <v>9659.7900647850001</v>
      </c>
      <c r="F563">
        <v>345.35</v>
      </c>
      <c r="G563">
        <v>-12.0345927918681</v>
      </c>
      <c r="H563">
        <v>4.7387960480743301</v>
      </c>
      <c r="I563">
        <v>3.5055992346340199</v>
      </c>
      <c r="J563">
        <v>7.8019108809054796</v>
      </c>
      <c r="K563">
        <v>325.68998929306599</v>
      </c>
      <c r="M563">
        <v>79.566643298110094</v>
      </c>
      <c r="N563">
        <v>0.76097600146792299</v>
      </c>
      <c r="O563">
        <v>7.8326335601563501</v>
      </c>
      <c r="P563">
        <v>22.442829285587599</v>
      </c>
    </row>
    <row r="564" spans="1:17" x14ac:dyDescent="0.3">
      <c r="A564" t="s">
        <v>1249</v>
      </c>
      <c r="B564" t="s">
        <v>1250</v>
      </c>
      <c r="C564" t="s">
        <v>3179</v>
      </c>
      <c r="D564" t="s">
        <v>236</v>
      </c>
      <c r="E564">
        <v>9659.4902641499993</v>
      </c>
      <c r="F564">
        <v>500.55</v>
      </c>
      <c r="G564">
        <v>18.712995542441199</v>
      </c>
      <c r="H564">
        <v>-2.4855173065865102</v>
      </c>
      <c r="I564">
        <v>4.6911204056953304</v>
      </c>
      <c r="J564">
        <v>3.86657580942166</v>
      </c>
      <c r="K564">
        <v>437.879239740419</v>
      </c>
      <c r="L564">
        <v>419.80267946926</v>
      </c>
      <c r="M564">
        <v>83.3285503614904</v>
      </c>
      <c r="N564">
        <v>1.1306626469309</v>
      </c>
      <c r="O564">
        <v>9.5994406153231395</v>
      </c>
      <c r="P564">
        <v>55.934579439252303</v>
      </c>
      <c r="Q564">
        <v>2.9968678657302999E-2</v>
      </c>
    </row>
    <row r="565" spans="1:17" x14ac:dyDescent="0.3">
      <c r="A565" t="s">
        <v>1251</v>
      </c>
      <c r="B565" t="s">
        <v>1252</v>
      </c>
      <c r="C565" t="s">
        <v>3184</v>
      </c>
      <c r="D565" t="s">
        <v>136</v>
      </c>
      <c r="E565">
        <v>9606.7628249310001</v>
      </c>
      <c r="F565">
        <v>178.41</v>
      </c>
      <c r="G565">
        <v>-34.439320774303603</v>
      </c>
      <c r="H565">
        <v>4.3314422873060296</v>
      </c>
      <c r="I565">
        <v>-17.6518687068343</v>
      </c>
      <c r="J565">
        <v>4.4074493693028698</v>
      </c>
      <c r="K565">
        <v>173.231577843069</v>
      </c>
      <c r="L565">
        <v>187.65756557379001</v>
      </c>
      <c r="M565">
        <v>72.111991282620295</v>
      </c>
      <c r="N565">
        <v>0.886532185848109</v>
      </c>
      <c r="O565">
        <v>59.688358275881299</v>
      </c>
      <c r="P565">
        <v>18.2227817904711</v>
      </c>
      <c r="Q565">
        <v>0.118268550619815</v>
      </c>
    </row>
    <row r="566" spans="1:17" x14ac:dyDescent="0.3">
      <c r="A566" t="s">
        <v>1253</v>
      </c>
      <c r="B566" t="s">
        <v>1254</v>
      </c>
      <c r="C566" t="s">
        <v>3182</v>
      </c>
      <c r="D566" t="s">
        <v>91</v>
      </c>
      <c r="E566">
        <v>9605.46757178999</v>
      </c>
      <c r="F566">
        <v>198.69</v>
      </c>
      <c r="G566">
        <v>16.1223547755101</v>
      </c>
      <c r="H566">
        <v>-7.0788586617381197</v>
      </c>
      <c r="I566">
        <v>-7.4448257983766899</v>
      </c>
      <c r="J566">
        <v>3.2020436536614398</v>
      </c>
      <c r="K566">
        <v>196.06396966022999</v>
      </c>
      <c r="L566">
        <v>197.82638347018599</v>
      </c>
      <c r="M566">
        <v>78.069809861736303</v>
      </c>
      <c r="N566">
        <v>1.22175547370063</v>
      </c>
      <c r="O566">
        <v>26.171422819467502</v>
      </c>
      <c r="P566">
        <v>43.978260869565197</v>
      </c>
      <c r="Q566">
        <v>7.4022216889456996E-2</v>
      </c>
    </row>
    <row r="567" spans="1:17" x14ac:dyDescent="0.3">
      <c r="A567" t="s">
        <v>1255</v>
      </c>
      <c r="B567" t="s">
        <v>1256</v>
      </c>
      <c r="C567" t="s">
        <v>3170</v>
      </c>
      <c r="D567" t="s">
        <v>243</v>
      </c>
      <c r="E567">
        <v>9594.1791759299995</v>
      </c>
      <c r="F567">
        <v>707.65</v>
      </c>
      <c r="G567">
        <v>-43.721631744468198</v>
      </c>
      <c r="H567">
        <v>-8.732063951412</v>
      </c>
      <c r="I567">
        <v>-28.164701939541601</v>
      </c>
      <c r="J567">
        <v>1.4426753797562999</v>
      </c>
      <c r="K567">
        <v>780.27769211347902</v>
      </c>
      <c r="L567">
        <v>881.801139085763</v>
      </c>
      <c r="M567">
        <v>50.442215966522099</v>
      </c>
      <c r="N567">
        <v>0.983395392921395</v>
      </c>
      <c r="O567">
        <v>76.358369250335599</v>
      </c>
      <c r="P567">
        <v>6.3255953722485199</v>
      </c>
      <c r="Q567">
        <v>-0.10015378443186999</v>
      </c>
    </row>
    <row r="568" spans="1:17" hidden="1" x14ac:dyDescent="0.3">
      <c r="A568" t="s">
        <v>1257</v>
      </c>
      <c r="B568" t="s">
        <v>1258</v>
      </c>
      <c r="C568" t="s">
        <v>3186</v>
      </c>
      <c r="D568" t="s">
        <v>75</v>
      </c>
      <c r="E568">
        <v>9591.9028099999996</v>
      </c>
      <c r="F568">
        <v>144.88</v>
      </c>
      <c r="G568">
        <v>-7.6849025959057897</v>
      </c>
      <c r="H568">
        <v>-2.2999269170795902</v>
      </c>
      <c r="I568">
        <v>3.76220263261437</v>
      </c>
      <c r="J568">
        <v>-2.3578419316694301</v>
      </c>
      <c r="K568">
        <v>143.92427737750199</v>
      </c>
      <c r="L568">
        <v>140.00126300560501</v>
      </c>
      <c r="M568">
        <v>19.599037825510401</v>
      </c>
      <c r="N568">
        <v>0.68081195218171398</v>
      </c>
      <c r="O568">
        <v>5.0179458862506996</v>
      </c>
      <c r="P568">
        <v>14.984126984126901</v>
      </c>
      <c r="Q568">
        <v>-1.3388827299693999E-2</v>
      </c>
    </row>
    <row r="569" spans="1:17" x14ac:dyDescent="0.3">
      <c r="A569" t="s">
        <v>1259</v>
      </c>
      <c r="B569" t="s">
        <v>1260</v>
      </c>
      <c r="C569" t="s">
        <v>3183</v>
      </c>
      <c r="D569" t="s">
        <v>97</v>
      </c>
      <c r="E569">
        <v>9580.2357093299997</v>
      </c>
      <c r="F569">
        <v>801.9</v>
      </c>
      <c r="G569">
        <v>-19.7125662831602</v>
      </c>
      <c r="H569">
        <v>19.011408787396199</v>
      </c>
      <c r="I569">
        <v>5.9295993623678998</v>
      </c>
      <c r="J569">
        <v>8.0900259165319994</v>
      </c>
      <c r="K569">
        <v>704.81575578324998</v>
      </c>
      <c r="L569">
        <v>698.460675494322</v>
      </c>
      <c r="M569">
        <v>79.272322936798503</v>
      </c>
      <c r="N569">
        <v>1.8485907157714501</v>
      </c>
      <c r="O569">
        <v>3.6475869809203099</v>
      </c>
      <c r="P569">
        <v>33.962579351820899</v>
      </c>
      <c r="Q569">
        <v>-6.7331219396045999E-2</v>
      </c>
    </row>
    <row r="570" spans="1:17" x14ac:dyDescent="0.3">
      <c r="A570" t="s">
        <v>1261</v>
      </c>
      <c r="B570" t="s">
        <v>1262</v>
      </c>
      <c r="C570" t="s">
        <v>3180</v>
      </c>
      <c r="D570" t="s">
        <v>259</v>
      </c>
      <c r="E570">
        <v>9571.763089</v>
      </c>
      <c r="F570">
        <v>1372.25</v>
      </c>
      <c r="G570">
        <v>35.605528134669797</v>
      </c>
      <c r="H570">
        <v>-10.6804769454537</v>
      </c>
      <c r="I570">
        <v>23.503166875105499</v>
      </c>
      <c r="J570">
        <v>0.64546280612746298</v>
      </c>
      <c r="K570">
        <v>1501.98684291256</v>
      </c>
      <c r="L570">
        <v>1317.51993508328</v>
      </c>
      <c r="M570">
        <v>46.7889437137231</v>
      </c>
      <c r="N570">
        <v>0.52658858122285701</v>
      </c>
      <c r="O570">
        <v>37.0705046456549</v>
      </c>
      <c r="P570">
        <v>67.347560975609696</v>
      </c>
      <c r="Q570">
        <v>2.3851151474013E-2</v>
      </c>
    </row>
    <row r="571" spans="1:17" x14ac:dyDescent="0.3">
      <c r="A571" t="s">
        <v>1263</v>
      </c>
      <c r="B571" t="s">
        <v>1264</v>
      </c>
      <c r="C571" t="s">
        <v>3171</v>
      </c>
      <c r="D571" t="s">
        <v>144</v>
      </c>
      <c r="E571">
        <v>9507.5775391210009</v>
      </c>
      <c r="F571">
        <v>85.91</v>
      </c>
      <c r="G571">
        <v>-24.947935138623102</v>
      </c>
      <c r="H571">
        <v>-1.6768396289413201</v>
      </c>
      <c r="I571">
        <v>-0.93270886328955105</v>
      </c>
      <c r="J571">
        <v>-4.6550014784239204</v>
      </c>
      <c r="K571">
        <v>85.699964308733101</v>
      </c>
      <c r="L571">
        <v>85.622849983852902</v>
      </c>
      <c r="M571">
        <v>62.810329512545003</v>
      </c>
      <c r="N571">
        <v>0.37167764248791901</v>
      </c>
      <c r="O571">
        <v>23.163776044697901</v>
      </c>
      <c r="P571">
        <v>18.6602209944751</v>
      </c>
    </row>
    <row r="572" spans="1:17" x14ac:dyDescent="0.3">
      <c r="A572" t="s">
        <v>1265</v>
      </c>
      <c r="B572" t="s">
        <v>1266</v>
      </c>
      <c r="C572" t="s">
        <v>3176</v>
      </c>
      <c r="D572" t="s">
        <v>217</v>
      </c>
      <c r="E572">
        <v>9469.6109144000002</v>
      </c>
      <c r="F572">
        <v>2149.75</v>
      </c>
      <c r="G572">
        <v>85.947945433729302</v>
      </c>
      <c r="H572">
        <v>-0.565755510331589</v>
      </c>
      <c r="I572">
        <v>6.2712488914760698</v>
      </c>
      <c r="J572">
        <v>3.6528572104025301</v>
      </c>
      <c r="K572">
        <v>2082.7789920488499</v>
      </c>
      <c r="L572">
        <v>1915.3922839434199</v>
      </c>
      <c r="M572">
        <v>64.9613525961569</v>
      </c>
      <c r="N572">
        <v>0.83590439321626397</v>
      </c>
      <c r="O572">
        <v>11.5943714385393</v>
      </c>
      <c r="P572">
        <v>116.490433031218</v>
      </c>
      <c r="Q572">
        <v>0.15386398039764701</v>
      </c>
    </row>
    <row r="573" spans="1:17" x14ac:dyDescent="0.3">
      <c r="A573" t="s">
        <v>1267</v>
      </c>
      <c r="B573" t="s">
        <v>1268</v>
      </c>
      <c r="C573" t="s">
        <v>3183</v>
      </c>
      <c r="D573" t="s">
        <v>967</v>
      </c>
      <c r="E573">
        <v>9461.6353572399894</v>
      </c>
      <c r="F573">
        <v>68.45</v>
      </c>
      <c r="G573">
        <v>-34.2971438589556</v>
      </c>
      <c r="H573">
        <v>-10.0395070375359</v>
      </c>
      <c r="I573">
        <v>-12.566649321804899</v>
      </c>
      <c r="J573">
        <v>6.24669106998084</v>
      </c>
      <c r="K573">
        <v>69.214544331146797</v>
      </c>
      <c r="L573">
        <v>72.5092881550529</v>
      </c>
      <c r="M573">
        <v>66.881881640859802</v>
      </c>
      <c r="N573">
        <v>0.82645554636393703</v>
      </c>
      <c r="O573">
        <v>38.5682980277574</v>
      </c>
      <c r="P573">
        <v>15.625</v>
      </c>
      <c r="Q573">
        <v>3.4580231253149997E-2</v>
      </c>
    </row>
    <row r="574" spans="1:17" x14ac:dyDescent="0.3">
      <c r="A574" t="s">
        <v>1269</v>
      </c>
      <c r="B574" t="s">
        <v>1270</v>
      </c>
      <c r="C574" t="s">
        <v>3183</v>
      </c>
      <c r="D574" t="s">
        <v>97</v>
      </c>
      <c r="E574">
        <v>9460.7313725000004</v>
      </c>
      <c r="F574">
        <v>1112.5</v>
      </c>
      <c r="G574">
        <v>27.249776079622201</v>
      </c>
      <c r="H574">
        <v>-3.7539679949565601</v>
      </c>
      <c r="I574">
        <v>12.3656597691229</v>
      </c>
      <c r="J574">
        <v>-2.7583984066456599</v>
      </c>
      <c r="K574">
        <v>1137.2433895664899</v>
      </c>
      <c r="L574">
        <v>1067.77131809707</v>
      </c>
      <c r="M574">
        <v>53.594434932450703</v>
      </c>
      <c r="N574">
        <v>0.58324349376377704</v>
      </c>
      <c r="O574">
        <v>25.393258426966199</v>
      </c>
      <c r="P574">
        <v>53.236914600550897</v>
      </c>
      <c r="Q574">
        <v>1.8588447388944E-2</v>
      </c>
    </row>
    <row r="575" spans="1:17" hidden="1" x14ac:dyDescent="0.3">
      <c r="A575" t="s">
        <v>1271</v>
      </c>
      <c r="B575" t="s">
        <v>1272</v>
      </c>
      <c r="C575" t="s">
        <v>3186</v>
      </c>
      <c r="D575" t="s">
        <v>270</v>
      </c>
      <c r="E575">
        <v>9440.1384180000005</v>
      </c>
      <c r="F575">
        <v>785.3</v>
      </c>
      <c r="G575">
        <v>340.50317193809002</v>
      </c>
      <c r="H575">
        <v>3.5043484896218202</v>
      </c>
      <c r="I575">
        <v>75.999837577849604</v>
      </c>
      <c r="J575">
        <v>-9.4145906063113305</v>
      </c>
      <c r="K575">
        <v>765.72849683454103</v>
      </c>
      <c r="L575">
        <v>587.11492724232301</v>
      </c>
      <c r="M575">
        <v>45.577457539969302</v>
      </c>
      <c r="N575">
        <v>1.9128556932543499</v>
      </c>
      <c r="O575">
        <v>14.5931491149879</v>
      </c>
      <c r="P575">
        <v>407.21782657839498</v>
      </c>
      <c r="Q575">
        <v>0.180714425413559</v>
      </c>
    </row>
    <row r="576" spans="1:17" hidden="1" x14ac:dyDescent="0.3">
      <c r="A576" t="s">
        <v>1273</v>
      </c>
      <c r="B576" t="s">
        <v>1274</v>
      </c>
      <c r="C576" t="s">
        <v>3186</v>
      </c>
      <c r="D576" t="s">
        <v>69</v>
      </c>
      <c r="E576">
        <v>9420.3183946999998</v>
      </c>
      <c r="F576">
        <v>187.15</v>
      </c>
      <c r="G576">
        <v>-18.261722867875601</v>
      </c>
      <c r="H576">
        <v>-1.27807869603628</v>
      </c>
      <c r="I576">
        <v>16.396782445886402</v>
      </c>
      <c r="J576">
        <v>3.14495948306703</v>
      </c>
      <c r="K576">
        <v>187.82566171341301</v>
      </c>
      <c r="L576">
        <v>175.50056501956999</v>
      </c>
      <c r="M576">
        <v>50.639231175169598</v>
      </c>
      <c r="N576">
        <v>0.13581553377181099</v>
      </c>
      <c r="O576">
        <v>31.445364680737299</v>
      </c>
      <c r="P576">
        <v>31.795774647887299</v>
      </c>
      <c r="Q576">
        <v>2.5675274748642E-2</v>
      </c>
    </row>
    <row r="577" spans="1:17" x14ac:dyDescent="0.3">
      <c r="A577" t="s">
        <v>1275</v>
      </c>
      <c r="B577" t="s">
        <v>1276</v>
      </c>
      <c r="C577" t="s">
        <v>3171</v>
      </c>
      <c r="D577" t="s">
        <v>576</v>
      </c>
      <c r="E577">
        <v>9389.8511052499998</v>
      </c>
      <c r="F577">
        <v>1050.7</v>
      </c>
      <c r="G577">
        <v>-9.5958596359781705</v>
      </c>
      <c r="H577">
        <v>-10.2414100741757</v>
      </c>
      <c r="I577">
        <v>23.4833306060927</v>
      </c>
      <c r="J577">
        <v>-7.1347927383638403</v>
      </c>
      <c r="K577">
        <v>1118.56507405353</v>
      </c>
      <c r="L577">
        <v>1045.4656744455699</v>
      </c>
      <c r="M577">
        <v>39.129585294943404</v>
      </c>
      <c r="N577">
        <v>1.08620803706203</v>
      </c>
      <c r="O577">
        <v>31.655087084800599</v>
      </c>
      <c r="P577">
        <v>35.286164939161701</v>
      </c>
      <c r="Q577">
        <v>6.594454842144E-3</v>
      </c>
    </row>
    <row r="578" spans="1:17" hidden="1" x14ac:dyDescent="0.3">
      <c r="A578" t="s">
        <v>1277</v>
      </c>
      <c r="B578" t="s">
        <v>1278</v>
      </c>
      <c r="C578" t="s">
        <v>3186</v>
      </c>
      <c r="D578" t="s">
        <v>270</v>
      </c>
      <c r="E578">
        <v>9340.9463266000002</v>
      </c>
      <c r="F578">
        <v>6068.3</v>
      </c>
      <c r="G578">
        <v>-17.525766449697802</v>
      </c>
      <c r="H578">
        <v>-6.3445504763996201</v>
      </c>
      <c r="I578">
        <v>-0.89152495922736197</v>
      </c>
      <c r="J578">
        <v>-1.5399719938268299</v>
      </c>
      <c r="K578">
        <v>6129.9391526169802</v>
      </c>
      <c r="L578">
        <v>5887.69581811834</v>
      </c>
      <c r="M578">
        <v>50.726913634595697</v>
      </c>
      <c r="N578">
        <v>0.75681310498883103</v>
      </c>
      <c r="O578">
        <v>15.337079577476301</v>
      </c>
      <c r="P578">
        <v>31.348484848484802</v>
      </c>
      <c r="Q578">
        <v>7.0894766442057999E-2</v>
      </c>
    </row>
    <row r="579" spans="1:17" x14ac:dyDescent="0.3">
      <c r="A579" t="s">
        <v>1279</v>
      </c>
      <c r="B579" t="s">
        <v>1280</v>
      </c>
      <c r="C579" t="s">
        <v>3180</v>
      </c>
      <c r="D579" t="s">
        <v>1281</v>
      </c>
      <c r="E579">
        <v>9315.9056104049996</v>
      </c>
      <c r="F579">
        <v>857.05</v>
      </c>
      <c r="G579">
        <v>-47.115487279778797</v>
      </c>
      <c r="H579">
        <v>-2.6331868691213698</v>
      </c>
      <c r="I579">
        <v>-9.3373060318591499</v>
      </c>
      <c r="J579">
        <v>4.5852301527899604</v>
      </c>
      <c r="K579">
        <v>856.38899989734</v>
      </c>
      <c r="L579">
        <v>943.57361166570502</v>
      </c>
      <c r="M579">
        <v>71.285950228097704</v>
      </c>
      <c r="N579">
        <v>1.2220499302929599</v>
      </c>
      <c r="O579">
        <v>51.333061081617103</v>
      </c>
      <c r="P579">
        <v>10.7228215231574</v>
      </c>
      <c r="Q579">
        <v>-0.14152849803116899</v>
      </c>
    </row>
    <row r="580" spans="1:17" x14ac:dyDescent="0.3">
      <c r="A580" t="s">
        <v>1282</v>
      </c>
      <c r="B580" t="s">
        <v>1283</v>
      </c>
      <c r="C580" t="s">
        <v>3174</v>
      </c>
      <c r="D580" t="s">
        <v>46</v>
      </c>
      <c r="E580">
        <v>9299.9175396999999</v>
      </c>
      <c r="F580">
        <v>1427</v>
      </c>
      <c r="G580">
        <v>48.166394907371398</v>
      </c>
      <c r="H580">
        <v>-1.55616049935697</v>
      </c>
      <c r="I580">
        <v>-12.418692619588599</v>
      </c>
      <c r="J580">
        <v>3.7346474184749301</v>
      </c>
      <c r="K580">
        <v>1383.72950821059</v>
      </c>
      <c r="L580">
        <v>1350.25360804051</v>
      </c>
      <c r="M580">
        <v>75.653080860476294</v>
      </c>
      <c r="N580">
        <v>0.71895046353180003</v>
      </c>
      <c r="O580">
        <v>31.737911702873099</v>
      </c>
      <c r="P580">
        <v>77.245062725127298</v>
      </c>
      <c r="Q580">
        <v>9.6995914820625001E-2</v>
      </c>
    </row>
    <row r="581" spans="1:17" x14ac:dyDescent="0.3">
      <c r="A581" t="s">
        <v>1284</v>
      </c>
      <c r="B581" t="s">
        <v>1285</v>
      </c>
      <c r="C581" t="s">
        <v>3175</v>
      </c>
      <c r="D581" t="s">
        <v>51</v>
      </c>
      <c r="E581">
        <v>9252.2115475249993</v>
      </c>
      <c r="F581">
        <v>2260.25</v>
      </c>
      <c r="G581">
        <v>84.351252249911695</v>
      </c>
      <c r="H581">
        <v>13.2401765941134</v>
      </c>
      <c r="I581">
        <v>81.575748119235001</v>
      </c>
      <c r="J581">
        <v>4.2008792125025796</v>
      </c>
      <c r="K581">
        <v>1871.16038565912</v>
      </c>
      <c r="L581">
        <v>1498.2115953182899</v>
      </c>
      <c r="M581">
        <v>75.350281893605001</v>
      </c>
      <c r="N581">
        <v>0.87591399235425405</v>
      </c>
      <c r="O581">
        <v>2.6612100431368102</v>
      </c>
      <c r="P581">
        <v>125.02364478072499</v>
      </c>
      <c r="Q581">
        <v>8.8337324912621001E-2</v>
      </c>
    </row>
    <row r="582" spans="1:17" hidden="1" x14ac:dyDescent="0.3">
      <c r="A582" t="s">
        <v>1286</v>
      </c>
      <c r="B582" t="s">
        <v>1287</v>
      </c>
      <c r="C582" t="s">
        <v>3186</v>
      </c>
      <c r="D582" t="s">
        <v>111</v>
      </c>
      <c r="E582">
        <v>9225.3769320749998</v>
      </c>
      <c r="F582">
        <v>382.35</v>
      </c>
      <c r="G582">
        <v>274.52441484302199</v>
      </c>
      <c r="H582">
        <v>8.7585093240064094</v>
      </c>
      <c r="I582">
        <v>32.978086729466298</v>
      </c>
      <c r="J582">
        <v>11.029570482624999</v>
      </c>
      <c r="K582">
        <v>337.73798281284598</v>
      </c>
      <c r="L582">
        <v>297.436345409691</v>
      </c>
      <c r="M582">
        <v>85.669260854951801</v>
      </c>
      <c r="N582">
        <v>1.19489001758011</v>
      </c>
      <c r="O582">
        <v>4.4461880476003701</v>
      </c>
      <c r="P582">
        <v>301.41732283464501</v>
      </c>
      <c r="Q582">
        <v>0.158824841118406</v>
      </c>
    </row>
    <row r="583" spans="1:17" x14ac:dyDescent="0.3">
      <c r="A583" t="s">
        <v>1288</v>
      </c>
      <c r="B583" t="s">
        <v>1289</v>
      </c>
      <c r="C583" t="s">
        <v>3173</v>
      </c>
      <c r="D583" t="s">
        <v>960</v>
      </c>
      <c r="E583">
        <v>9220.6176966359999</v>
      </c>
      <c r="F583">
        <v>42.97</v>
      </c>
      <c r="G583">
        <v>-35.832266133736802</v>
      </c>
      <c r="H583">
        <v>-1.5052799688563101</v>
      </c>
      <c r="I583">
        <v>-0.32431353130711799</v>
      </c>
      <c r="J583">
        <v>5.9380839696104299</v>
      </c>
      <c r="K583">
        <v>43.522374119893399</v>
      </c>
      <c r="L583">
        <v>45.737069054523303</v>
      </c>
      <c r="M583">
        <v>64.554748195631504</v>
      </c>
      <c r="N583">
        <v>0.38185118500932003</v>
      </c>
      <c r="O583">
        <v>31.487084012101398</v>
      </c>
      <c r="P583">
        <v>17.564979480164101</v>
      </c>
      <c r="Q583">
        <v>2.6182469468442E-2</v>
      </c>
    </row>
    <row r="584" spans="1:17" x14ac:dyDescent="0.3">
      <c r="A584" t="s">
        <v>1290</v>
      </c>
      <c r="B584" t="s">
        <v>1291</v>
      </c>
      <c r="C584" t="s">
        <v>3174</v>
      </c>
      <c r="D584" t="s">
        <v>46</v>
      </c>
      <c r="E584">
        <v>9213.2454959999995</v>
      </c>
      <c r="F584">
        <v>327.60000000000002</v>
      </c>
      <c r="G584">
        <v>0.73139460352700003</v>
      </c>
      <c r="H584">
        <v>9.86816877123184</v>
      </c>
      <c r="I584">
        <v>-4.2049771623426802</v>
      </c>
      <c r="J584">
        <v>2.32657949988167</v>
      </c>
      <c r="K584">
        <v>315.23801528654502</v>
      </c>
      <c r="L584">
        <v>311.58474579569798</v>
      </c>
      <c r="M584">
        <v>67.755669055533303</v>
      </c>
      <c r="N584">
        <v>0.78709684509929101</v>
      </c>
      <c r="O584">
        <v>26.800976800976699</v>
      </c>
      <c r="P584">
        <v>38.373812038014798</v>
      </c>
      <c r="Q584">
        <v>-6.9466883994269996E-3</v>
      </c>
    </row>
    <row r="585" spans="1:17" x14ac:dyDescent="0.3">
      <c r="A585" t="s">
        <v>1292</v>
      </c>
      <c r="B585" t="s">
        <v>1293</v>
      </c>
      <c r="C585" t="s">
        <v>3176</v>
      </c>
      <c r="D585" t="s">
        <v>57</v>
      </c>
      <c r="E585">
        <v>9208.9553931099999</v>
      </c>
      <c r="F585">
        <v>6937.1</v>
      </c>
      <c r="G585">
        <v>45.401189983374799</v>
      </c>
      <c r="H585">
        <v>-11.5672650754155</v>
      </c>
      <c r="I585">
        <v>-27.357268442797501</v>
      </c>
      <c r="J585">
        <v>-1.79690425391857</v>
      </c>
      <c r="K585">
        <v>7130.2279444180203</v>
      </c>
      <c r="L585">
        <v>7065.3281630951897</v>
      </c>
      <c r="M585">
        <v>53.249916542851501</v>
      </c>
      <c r="N585">
        <v>0.45979466675179997</v>
      </c>
      <c r="O585">
        <v>48.157731616958003</v>
      </c>
      <c r="P585">
        <v>108.133813381338</v>
      </c>
      <c r="Q585">
        <v>0.144183176195677</v>
      </c>
    </row>
    <row r="586" spans="1:17" x14ac:dyDescent="0.3">
      <c r="A586" t="s">
        <v>1294</v>
      </c>
      <c r="B586" t="s">
        <v>1295</v>
      </c>
      <c r="C586" t="s">
        <v>3175</v>
      </c>
      <c r="D586" t="s">
        <v>51</v>
      </c>
      <c r="E586">
        <v>9208.4120861249994</v>
      </c>
      <c r="F586">
        <v>530.85</v>
      </c>
      <c r="G586">
        <v>28.6975269167642</v>
      </c>
      <c r="H586">
        <v>10.997271311333799</v>
      </c>
      <c r="I586">
        <v>32.325495110746097</v>
      </c>
      <c r="J586">
        <v>-0.37942910365790999</v>
      </c>
      <c r="K586">
        <v>511.64487134535699</v>
      </c>
      <c r="L586">
        <v>449.20555245831002</v>
      </c>
      <c r="M586">
        <v>54.103706609913601</v>
      </c>
      <c r="N586">
        <v>0.98989042496945601</v>
      </c>
      <c r="O586">
        <v>9.1457097108410998</v>
      </c>
      <c r="P586">
        <v>66.150234741784004</v>
      </c>
    </row>
    <row r="587" spans="1:17" x14ac:dyDescent="0.3">
      <c r="A587" t="s">
        <v>1296</v>
      </c>
      <c r="B587" t="s">
        <v>1297</v>
      </c>
      <c r="C587" t="s">
        <v>3179</v>
      </c>
      <c r="D587" t="s">
        <v>270</v>
      </c>
      <c r="E587">
        <v>9143.0615333679998</v>
      </c>
      <c r="F587">
        <v>78.680000000000007</v>
      </c>
      <c r="G587">
        <v>50.809635332067401</v>
      </c>
      <c r="H587">
        <v>5.1281772846703397</v>
      </c>
      <c r="I587">
        <v>15.9169622660662</v>
      </c>
      <c r="J587">
        <v>12.2165029806512</v>
      </c>
      <c r="K587">
        <v>74.457857535387703</v>
      </c>
      <c r="L587">
        <v>68.404577038743597</v>
      </c>
      <c r="M587">
        <v>76.346606698244102</v>
      </c>
      <c r="N587">
        <v>0.76821312140241804</v>
      </c>
      <c r="O587">
        <v>18.708693441789499</v>
      </c>
      <c r="P587">
        <v>98.686868686868607</v>
      </c>
      <c r="Q587">
        <v>0.15715884258316501</v>
      </c>
    </row>
    <row r="588" spans="1:17" x14ac:dyDescent="0.3">
      <c r="A588" t="s">
        <v>1298</v>
      </c>
      <c r="B588" t="s">
        <v>1299</v>
      </c>
      <c r="C588" t="s">
        <v>3179</v>
      </c>
      <c r="D588" t="s">
        <v>1300</v>
      </c>
      <c r="E588">
        <v>9096.8380626750004</v>
      </c>
      <c r="F588">
        <v>285.45</v>
      </c>
      <c r="G588">
        <v>23.5701312999287</v>
      </c>
      <c r="H588">
        <v>-5.1189406358770198</v>
      </c>
      <c r="I588">
        <v>51.711467760571701</v>
      </c>
      <c r="J588">
        <v>-4.5992415504867399</v>
      </c>
      <c r="K588">
        <v>260.25020853977998</v>
      </c>
      <c r="L588">
        <v>231.40995840804001</v>
      </c>
      <c r="M588">
        <v>68.976969931051201</v>
      </c>
      <c r="N588">
        <v>0.96746300996577095</v>
      </c>
      <c r="O588">
        <v>0.82326151690315097</v>
      </c>
      <c r="P588">
        <v>68.307783018867894</v>
      </c>
      <c r="Q588">
        <v>2.2888489218341E-2</v>
      </c>
    </row>
    <row r="589" spans="1:17" x14ac:dyDescent="0.3">
      <c r="A589" t="s">
        <v>1301</v>
      </c>
      <c r="B589" t="s">
        <v>1302</v>
      </c>
      <c r="C589" t="s">
        <v>3172</v>
      </c>
      <c r="D589" t="s">
        <v>21</v>
      </c>
      <c r="E589">
        <v>9095.9060221050004</v>
      </c>
      <c r="F589">
        <v>1444.65</v>
      </c>
      <c r="G589">
        <v>-27.8404679439391</v>
      </c>
      <c r="H589">
        <v>-6.0963526609448904</v>
      </c>
      <c r="I589">
        <v>-6.2144363592728</v>
      </c>
      <c r="J589">
        <v>1.4768984668828999</v>
      </c>
      <c r="K589">
        <v>1499.58676025214</v>
      </c>
      <c r="L589">
        <v>1552.8338597724201</v>
      </c>
      <c r="M589">
        <v>48.258580938307297</v>
      </c>
      <c r="N589">
        <v>0.52337369107051801</v>
      </c>
      <c r="O589">
        <v>34.458173259959104</v>
      </c>
      <c r="P589">
        <v>8.2946026986506691</v>
      </c>
      <c r="Q589">
        <v>-6.6346514199073003E-2</v>
      </c>
    </row>
    <row r="590" spans="1:17" x14ac:dyDescent="0.3">
      <c r="A590" t="s">
        <v>1303</v>
      </c>
      <c r="B590" t="s">
        <v>1304</v>
      </c>
      <c r="C590" t="s">
        <v>3180</v>
      </c>
      <c r="D590" t="s">
        <v>455</v>
      </c>
      <c r="E590">
        <v>9079.4932130699999</v>
      </c>
      <c r="F590">
        <v>297.3</v>
      </c>
      <c r="G590">
        <v>-15.523495012425199</v>
      </c>
      <c r="H590">
        <v>-6.9580139232178997</v>
      </c>
      <c r="I590">
        <v>2.8817076024736998</v>
      </c>
      <c r="J590">
        <v>6.3612312100121304</v>
      </c>
      <c r="K590">
        <v>292.42474057866298</v>
      </c>
      <c r="L590">
        <v>290.51061654246399</v>
      </c>
      <c r="M590">
        <v>68.270457998166904</v>
      </c>
      <c r="N590">
        <v>0.37086390706604699</v>
      </c>
      <c r="O590">
        <v>25.092499159098502</v>
      </c>
      <c r="P590">
        <v>39.577464788732399</v>
      </c>
      <c r="Q590">
        <v>-5.2651596569131001E-2</v>
      </c>
    </row>
    <row r="591" spans="1:17" x14ac:dyDescent="0.3">
      <c r="A591" t="s">
        <v>1305</v>
      </c>
      <c r="B591" t="s">
        <v>1306</v>
      </c>
      <c r="C591" t="s">
        <v>3180</v>
      </c>
      <c r="D591" t="s">
        <v>259</v>
      </c>
      <c r="E591">
        <v>9076.8352235999992</v>
      </c>
      <c r="F591">
        <v>787</v>
      </c>
      <c r="G591">
        <v>-42.698412189340999</v>
      </c>
      <c r="H591">
        <v>-11.251802156193399</v>
      </c>
      <c r="I591">
        <v>-19.757384887024699</v>
      </c>
      <c r="J591">
        <v>2.50216348179256</v>
      </c>
      <c r="K591">
        <v>853.78157022897904</v>
      </c>
      <c r="L591">
        <v>942.67497615408399</v>
      </c>
      <c r="M591">
        <v>50.366126821113902</v>
      </c>
      <c r="N591">
        <v>0.66118959867028404</v>
      </c>
      <c r="O591">
        <v>41.041931385006301</v>
      </c>
      <c r="P591">
        <v>6.8277453508891002</v>
      </c>
      <c r="Q591">
        <v>-7.2123467860757004E-2</v>
      </c>
    </row>
    <row r="592" spans="1:17" x14ac:dyDescent="0.3">
      <c r="A592" t="s">
        <v>1307</v>
      </c>
      <c r="B592" t="s">
        <v>1308</v>
      </c>
      <c r="C592" t="s">
        <v>3185</v>
      </c>
      <c r="D592" t="s">
        <v>285</v>
      </c>
      <c r="E592">
        <v>9037.2474842399897</v>
      </c>
      <c r="F592">
        <v>2094.8000000000002</v>
      </c>
      <c r="G592">
        <v>110.31528945548899</v>
      </c>
      <c r="H592">
        <v>-4.4826446892942604</v>
      </c>
      <c r="I592">
        <v>67.966164559393405</v>
      </c>
      <c r="J592">
        <v>2.4342420671610698</v>
      </c>
      <c r="K592">
        <v>2038.49405519057</v>
      </c>
      <c r="L592">
        <v>1696.54740136032</v>
      </c>
      <c r="M592">
        <v>61.111950112763402</v>
      </c>
      <c r="N592">
        <v>0.45605489297985402</v>
      </c>
      <c r="O592">
        <v>14.8916364330723</v>
      </c>
      <c r="P592">
        <v>135.874338475396</v>
      </c>
      <c r="Q592">
        <v>9.7840105405784999E-2</v>
      </c>
    </row>
    <row r="593" spans="1:17" hidden="1" x14ac:dyDescent="0.3">
      <c r="A593" t="s">
        <v>1309</v>
      </c>
      <c r="B593" t="s">
        <v>1310</v>
      </c>
      <c r="C593" t="s">
        <v>3186</v>
      </c>
      <c r="D593" t="s">
        <v>83</v>
      </c>
      <c r="E593">
        <v>9033.5080075679998</v>
      </c>
      <c r="F593">
        <v>167.26</v>
      </c>
      <c r="G593">
        <v>466.20780937586602</v>
      </c>
      <c r="H593">
        <v>9.5764341647609204</v>
      </c>
      <c r="I593">
        <v>238.673480567908</v>
      </c>
      <c r="J593">
        <v>13.489564318833899</v>
      </c>
      <c r="K593">
        <v>148.560656642119</v>
      </c>
      <c r="L593">
        <v>104.23764884527399</v>
      </c>
      <c r="M593">
        <v>67.146160708336893</v>
      </c>
      <c r="N593">
        <v>0.37730839360999402</v>
      </c>
      <c r="O593">
        <v>11.843835944039199</v>
      </c>
      <c r="P593">
        <v>496.29233511586398</v>
      </c>
      <c r="Q593">
        <v>0.137480690905218</v>
      </c>
    </row>
    <row r="594" spans="1:17" hidden="1" x14ac:dyDescent="0.3">
      <c r="A594" t="s">
        <v>1311</v>
      </c>
      <c r="B594" t="s">
        <v>1312</v>
      </c>
      <c r="C594" t="s">
        <v>3186</v>
      </c>
      <c r="D594" t="s">
        <v>136</v>
      </c>
      <c r="E594">
        <v>9007.2212478750007</v>
      </c>
      <c r="F594">
        <v>714.75</v>
      </c>
      <c r="G594">
        <v>1.38491967209879</v>
      </c>
      <c r="H594">
        <v>-4.15680870409384</v>
      </c>
      <c r="I594">
        <v>-2.0873116694698499</v>
      </c>
      <c r="J594">
        <v>-5.9768816484522604</v>
      </c>
      <c r="K594">
        <v>715.30845711866198</v>
      </c>
      <c r="L594">
        <v>688.96603846142102</v>
      </c>
      <c r="M594">
        <v>49.538984055161201</v>
      </c>
      <c r="N594">
        <v>0.85679129628787598</v>
      </c>
      <c r="O594">
        <v>12.0741518013291</v>
      </c>
      <c r="P594">
        <v>27.395062828624901</v>
      </c>
      <c r="Q594">
        <v>1.2632911841211E-2</v>
      </c>
    </row>
    <row r="595" spans="1:17" x14ac:dyDescent="0.3">
      <c r="A595" t="s">
        <v>1313</v>
      </c>
      <c r="B595" t="s">
        <v>1314</v>
      </c>
      <c r="C595" t="s">
        <v>3179</v>
      </c>
      <c r="D595" t="s">
        <v>466</v>
      </c>
      <c r="E595">
        <v>8935.7401196199899</v>
      </c>
      <c r="F595">
        <v>666.85</v>
      </c>
      <c r="G595">
        <v>-57.193109274097203</v>
      </c>
      <c r="H595">
        <v>-0.44119404036726401</v>
      </c>
      <c r="I595">
        <v>-6.2487052218432302</v>
      </c>
      <c r="J595">
        <v>-3.0427638449686798</v>
      </c>
      <c r="K595">
        <v>631.83037138579402</v>
      </c>
      <c r="L595">
        <v>680.84671264684096</v>
      </c>
      <c r="M595">
        <v>73.526752424523295</v>
      </c>
      <c r="N595">
        <v>0.84386299050103897</v>
      </c>
      <c r="O595">
        <v>64.504761190672497</v>
      </c>
      <c r="P595">
        <v>17.714033539276201</v>
      </c>
      <c r="Q595">
        <v>0.10906743788574801</v>
      </c>
    </row>
    <row r="596" spans="1:17" x14ac:dyDescent="0.3">
      <c r="A596" t="s">
        <v>1315</v>
      </c>
      <c r="B596" t="s">
        <v>1316</v>
      </c>
      <c r="C596" t="s">
        <v>3185</v>
      </c>
      <c r="D596" t="s">
        <v>377</v>
      </c>
      <c r="E596">
        <v>8925.0997169399998</v>
      </c>
      <c r="F596">
        <v>223.98</v>
      </c>
      <c r="G596">
        <v>-16.637799770082498</v>
      </c>
      <c r="H596">
        <v>5.6619369347761399</v>
      </c>
      <c r="I596">
        <v>-2.8785638695192501</v>
      </c>
      <c r="J596">
        <v>10.5969942714481</v>
      </c>
      <c r="K596">
        <v>210.15859244564001</v>
      </c>
      <c r="L596">
        <v>218.47854159839699</v>
      </c>
      <c r="M596">
        <v>76.469012752322996</v>
      </c>
      <c r="N596">
        <v>1.4289138762306199</v>
      </c>
      <c r="O596">
        <v>43.874453076167498</v>
      </c>
      <c r="P596">
        <v>19.4559999999999</v>
      </c>
      <c r="Q596">
        <v>6.4750004575428996E-2</v>
      </c>
    </row>
    <row r="597" spans="1:17" x14ac:dyDescent="0.3">
      <c r="A597" t="s">
        <v>1317</v>
      </c>
      <c r="B597" t="s">
        <v>1318</v>
      </c>
      <c r="C597" t="s">
        <v>3176</v>
      </c>
      <c r="D597" t="s">
        <v>217</v>
      </c>
      <c r="E597">
        <v>8908.8740940000007</v>
      </c>
      <c r="F597">
        <v>451.9</v>
      </c>
      <c r="G597">
        <v>35.427334873548403</v>
      </c>
      <c r="H597">
        <v>0.31502014904964498</v>
      </c>
      <c r="I597">
        <v>41.140431336241797</v>
      </c>
      <c r="J597">
        <v>-0.57097835219794202</v>
      </c>
      <c r="K597">
        <v>433.19498182787697</v>
      </c>
      <c r="L597">
        <v>375.02936902301099</v>
      </c>
      <c r="M597">
        <v>61.191053722063799</v>
      </c>
      <c r="N597">
        <v>0.52435200293657103</v>
      </c>
      <c r="O597">
        <v>7.3910157114405797</v>
      </c>
      <c r="P597">
        <v>88.213244481466006</v>
      </c>
    </row>
    <row r="598" spans="1:17" x14ac:dyDescent="0.3">
      <c r="A598" t="s">
        <v>1319</v>
      </c>
      <c r="B598" t="s">
        <v>1320</v>
      </c>
      <c r="C598" t="s">
        <v>3180</v>
      </c>
      <c r="D598" t="s">
        <v>83</v>
      </c>
      <c r="E598">
        <v>8894.5569491200004</v>
      </c>
      <c r="F598">
        <v>1144.4000000000001</v>
      </c>
      <c r="G598">
        <v>27.4442512863113</v>
      </c>
      <c r="H598">
        <v>-6.9510013566455902</v>
      </c>
      <c r="I598">
        <v>26.7977206338728</v>
      </c>
      <c r="J598">
        <v>-2.3775891476451001</v>
      </c>
      <c r="K598">
        <v>1190.20381967048</v>
      </c>
      <c r="L598">
        <v>1037.4314451032999</v>
      </c>
      <c r="M598">
        <v>49.552585174209298</v>
      </c>
      <c r="N598">
        <v>0.420382774634324</v>
      </c>
      <c r="O598">
        <v>34.917860887801403</v>
      </c>
      <c r="P598">
        <v>67.948341649545</v>
      </c>
    </row>
    <row r="599" spans="1:17" x14ac:dyDescent="0.3">
      <c r="A599" t="s">
        <v>1321</v>
      </c>
      <c r="B599" t="s">
        <v>1322</v>
      </c>
      <c r="C599" t="s">
        <v>3174</v>
      </c>
      <c r="D599" t="s">
        <v>46</v>
      </c>
      <c r="E599">
        <v>8889.1485340800009</v>
      </c>
      <c r="F599">
        <v>517.45000000000005</v>
      </c>
      <c r="G599">
        <v>62.660997261435</v>
      </c>
      <c r="H599">
        <v>-6.2618621341031799</v>
      </c>
      <c r="I599">
        <v>17.649311207906202</v>
      </c>
      <c r="J599">
        <v>2.96928256818717</v>
      </c>
      <c r="K599">
        <v>533.38666555791303</v>
      </c>
      <c r="L599">
        <v>464.15993086570802</v>
      </c>
      <c r="M599">
        <v>49.693317582712297</v>
      </c>
      <c r="N599">
        <v>0.60166845443959205</v>
      </c>
      <c r="O599">
        <v>34.177215189873401</v>
      </c>
      <c r="P599">
        <v>102.04998047637601</v>
      </c>
      <c r="Q599">
        <v>0.20158017616615501</v>
      </c>
    </row>
    <row r="600" spans="1:17" x14ac:dyDescent="0.3">
      <c r="A600" t="s">
        <v>1323</v>
      </c>
      <c r="B600" t="s">
        <v>1324</v>
      </c>
      <c r="C600" t="s">
        <v>3173</v>
      </c>
      <c r="D600" t="s">
        <v>960</v>
      </c>
      <c r="E600">
        <v>8844.6545000000006</v>
      </c>
      <c r="F600">
        <v>401.85</v>
      </c>
      <c r="G600">
        <v>-18.1304706185825</v>
      </c>
      <c r="H600">
        <v>-4.4117659905647901</v>
      </c>
      <c r="I600">
        <v>15.619005535296999</v>
      </c>
      <c r="J600">
        <v>3.9046251814117001</v>
      </c>
      <c r="K600">
        <v>409.75203434336402</v>
      </c>
      <c r="L600">
        <v>394.91811911193901</v>
      </c>
      <c r="M600">
        <v>64.2869889932349</v>
      </c>
      <c r="N600">
        <v>0.42752139552162</v>
      </c>
      <c r="O600">
        <v>28.9038198332711</v>
      </c>
      <c r="P600">
        <v>50.224299065420503</v>
      </c>
      <c r="Q600">
        <v>6.4828765046251E-2</v>
      </c>
    </row>
    <row r="601" spans="1:17" hidden="1" x14ac:dyDescent="0.3">
      <c r="A601" t="s">
        <v>1325</v>
      </c>
      <c r="B601" t="s">
        <v>1326</v>
      </c>
      <c r="C601" t="s">
        <v>3186</v>
      </c>
      <c r="D601" t="s">
        <v>136</v>
      </c>
      <c r="E601">
        <v>8812.0722870000009</v>
      </c>
      <c r="F601">
        <v>547.5</v>
      </c>
      <c r="G601">
        <v>62.410368943151099</v>
      </c>
      <c r="H601">
        <v>-7.0127953418094204</v>
      </c>
      <c r="I601">
        <v>50.987147170981601</v>
      </c>
      <c r="J601">
        <v>0.49839216502266498</v>
      </c>
      <c r="K601">
        <v>552.12333223547205</v>
      </c>
      <c r="L601">
        <v>469.17249982649702</v>
      </c>
      <c r="M601">
        <v>60.281755673365097</v>
      </c>
      <c r="N601">
        <v>0.64701781882704901</v>
      </c>
      <c r="O601">
        <v>27.625570776255699</v>
      </c>
      <c r="P601">
        <v>123.46938775510201</v>
      </c>
    </row>
    <row r="602" spans="1:17" x14ac:dyDescent="0.3">
      <c r="A602" t="s">
        <v>1327</v>
      </c>
      <c r="B602" t="s">
        <v>1328</v>
      </c>
      <c r="C602" t="s">
        <v>3175</v>
      </c>
      <c r="D602" t="s">
        <v>51</v>
      </c>
      <c r="E602">
        <v>8779.4961367100004</v>
      </c>
      <c r="F602">
        <v>5289.05</v>
      </c>
      <c r="G602">
        <v>-18.383492505513502</v>
      </c>
      <c r="H602">
        <v>-4.23359872329591</v>
      </c>
      <c r="I602">
        <v>6.2567489472479298</v>
      </c>
      <c r="J602">
        <v>-1.06237387425353</v>
      </c>
      <c r="K602">
        <v>5239.5130017920601</v>
      </c>
      <c r="L602">
        <v>5138.2612279293699</v>
      </c>
      <c r="M602">
        <v>57.8562949730469</v>
      </c>
      <c r="N602">
        <v>1.78403801439423</v>
      </c>
      <c r="O602">
        <v>10.2901277166977</v>
      </c>
      <c r="P602">
        <v>14.072963733810701</v>
      </c>
      <c r="Q602">
        <v>-4.9361806137639998E-2</v>
      </c>
    </row>
    <row r="603" spans="1:17" x14ac:dyDescent="0.3">
      <c r="A603" t="s">
        <v>1329</v>
      </c>
      <c r="B603" t="s">
        <v>1330</v>
      </c>
      <c r="C603" t="s">
        <v>3174</v>
      </c>
      <c r="D603" t="s">
        <v>46</v>
      </c>
      <c r="E603">
        <v>8778.4300596899993</v>
      </c>
      <c r="F603">
        <v>235.86</v>
      </c>
      <c r="G603">
        <v>-3.0041304262454802</v>
      </c>
      <c r="H603">
        <v>19.502450114940402</v>
      </c>
      <c r="I603">
        <v>16.1667713923989</v>
      </c>
      <c r="J603">
        <v>18.226252861929499</v>
      </c>
      <c r="K603">
        <v>194.050790178054</v>
      </c>
      <c r="L603">
        <v>190.81847620996501</v>
      </c>
      <c r="M603">
        <v>87.319188729189605</v>
      </c>
      <c r="N603">
        <v>3.7949831667263698</v>
      </c>
      <c r="O603">
        <v>5.6982955990841901</v>
      </c>
      <c r="P603">
        <v>41.098348887293596</v>
      </c>
      <c r="Q603">
        <v>9.6297121070718E-2</v>
      </c>
    </row>
    <row r="604" spans="1:17" hidden="1" x14ac:dyDescent="0.3">
      <c r="A604" t="s">
        <v>1331</v>
      </c>
      <c r="B604" t="s">
        <v>1332</v>
      </c>
      <c r="C604" t="s">
        <v>3186</v>
      </c>
      <c r="D604" t="s">
        <v>236</v>
      </c>
      <c r="E604">
        <v>8763.5287277999996</v>
      </c>
      <c r="F604">
        <v>166.3</v>
      </c>
      <c r="G604">
        <v>1356.2400302477599</v>
      </c>
      <c r="H604">
        <v>-3.9162398279130501</v>
      </c>
      <c r="I604">
        <v>71.560141186593199</v>
      </c>
      <c r="J604">
        <v>7.31019402237495</v>
      </c>
      <c r="K604">
        <v>152.12126792449999</v>
      </c>
      <c r="L604">
        <v>110.882703828065</v>
      </c>
      <c r="M604">
        <v>68.325159290302693</v>
      </c>
      <c r="N604">
        <v>0.93761059486988896</v>
      </c>
      <c r="O604">
        <v>14.248346361996299</v>
      </c>
    </row>
    <row r="605" spans="1:17" x14ac:dyDescent="0.3">
      <c r="A605" t="s">
        <v>1333</v>
      </c>
      <c r="B605" t="s">
        <v>1334</v>
      </c>
      <c r="C605" t="s">
        <v>3185</v>
      </c>
      <c r="D605" t="s">
        <v>377</v>
      </c>
      <c r="E605">
        <v>8744.7586676110004</v>
      </c>
      <c r="F605">
        <v>107.27</v>
      </c>
      <c r="G605">
        <v>41.369891317881503</v>
      </c>
      <c r="H605">
        <v>4.3469632137709899</v>
      </c>
      <c r="I605">
        <v>45.530920779462903</v>
      </c>
      <c r="J605">
        <v>0.115962171822895</v>
      </c>
      <c r="K605">
        <v>98.382134776584493</v>
      </c>
      <c r="L605">
        <v>85.098918640543801</v>
      </c>
      <c r="M605">
        <v>53.745484767925703</v>
      </c>
      <c r="N605">
        <v>1.00111202331297</v>
      </c>
      <c r="O605">
        <v>11.447748671576401</v>
      </c>
      <c r="P605">
        <v>73.155770782889405</v>
      </c>
      <c r="Q605">
        <v>9.7312732427577001E-2</v>
      </c>
    </row>
    <row r="606" spans="1:17" x14ac:dyDescent="0.3">
      <c r="A606" t="s">
        <v>1335</v>
      </c>
      <c r="B606" t="s">
        <v>1336</v>
      </c>
      <c r="C606" t="s">
        <v>3185</v>
      </c>
      <c r="D606" t="s">
        <v>285</v>
      </c>
      <c r="E606">
        <v>8734.9770551399997</v>
      </c>
      <c r="F606">
        <v>707.7</v>
      </c>
      <c r="G606">
        <v>-3.8293637948017101</v>
      </c>
      <c r="H606">
        <v>10.1260815459038</v>
      </c>
      <c r="I606">
        <v>9.4966587600484598</v>
      </c>
      <c r="J606">
        <v>-2.01632676231959</v>
      </c>
      <c r="K606">
        <v>685.06081872214202</v>
      </c>
      <c r="L606">
        <v>675.06587864600397</v>
      </c>
      <c r="M606">
        <v>59.2275042486852</v>
      </c>
      <c r="N606">
        <v>0.66854052578588996</v>
      </c>
      <c r="O606">
        <v>18.3693655503744</v>
      </c>
      <c r="P606">
        <v>23.8753719586907</v>
      </c>
      <c r="Q606">
        <v>2.9559835685735999E-2</v>
      </c>
    </row>
    <row r="607" spans="1:17" x14ac:dyDescent="0.3">
      <c r="A607" t="s">
        <v>1337</v>
      </c>
      <c r="B607" t="s">
        <v>1338</v>
      </c>
      <c r="C607" t="s">
        <v>3169</v>
      </c>
      <c r="D607" t="s">
        <v>1339</v>
      </c>
      <c r="E607">
        <v>8717.4796643999998</v>
      </c>
      <c r="F607">
        <v>538</v>
      </c>
      <c r="G607">
        <v>83.440638524298606</v>
      </c>
      <c r="H607">
        <v>16.265634448322398</v>
      </c>
      <c r="I607">
        <v>-4.0868401855904697</v>
      </c>
      <c r="J607">
        <v>18.047956500465201</v>
      </c>
      <c r="K607">
        <v>470.10651334916997</v>
      </c>
      <c r="L607">
        <v>463.62171450821199</v>
      </c>
      <c r="M607">
        <v>84.372472521900505</v>
      </c>
      <c r="N607">
        <v>1.89301177503855</v>
      </c>
      <c r="O607">
        <v>17.992565055762</v>
      </c>
      <c r="P607">
        <v>108.52713178294501</v>
      </c>
    </row>
    <row r="608" spans="1:17" x14ac:dyDescent="0.3">
      <c r="A608" t="s">
        <v>1340</v>
      </c>
      <c r="B608" t="s">
        <v>1341</v>
      </c>
      <c r="C608" t="s">
        <v>3175</v>
      </c>
      <c r="D608" t="s">
        <v>51</v>
      </c>
      <c r="E608">
        <v>8711.2140846399998</v>
      </c>
      <c r="F608">
        <v>890.8</v>
      </c>
      <c r="G608">
        <v>120.511068539071</v>
      </c>
      <c r="H608">
        <v>6.95050500326691</v>
      </c>
      <c r="I608">
        <v>79.244191427260006</v>
      </c>
      <c r="J608">
        <v>-2.4015110652933598</v>
      </c>
      <c r="K608">
        <v>843.73500291797995</v>
      </c>
      <c r="L608">
        <v>674.46710020965395</v>
      </c>
      <c r="M608">
        <v>52.5907890281023</v>
      </c>
      <c r="N608">
        <v>1.77114912300146</v>
      </c>
      <c r="O608">
        <v>7.7121688370004504</v>
      </c>
      <c r="P608">
        <v>184.46431422640899</v>
      </c>
      <c r="Q608">
        <v>3.6677088223489002E-2</v>
      </c>
    </row>
    <row r="609" spans="1:17" x14ac:dyDescent="0.3">
      <c r="A609" t="s">
        <v>1342</v>
      </c>
      <c r="B609" t="s">
        <v>1343</v>
      </c>
      <c r="C609" t="s">
        <v>3189</v>
      </c>
      <c r="D609" t="s">
        <v>1344</v>
      </c>
      <c r="E609">
        <v>8704.0392623999996</v>
      </c>
      <c r="F609">
        <v>1018</v>
      </c>
      <c r="G609">
        <v>7.4453911228338701</v>
      </c>
      <c r="H609">
        <v>6.3017895063473599</v>
      </c>
      <c r="I609">
        <v>23.935784648121501</v>
      </c>
      <c r="J609">
        <v>4.8084867220070198</v>
      </c>
      <c r="K609">
        <v>944.45984979047296</v>
      </c>
      <c r="L609">
        <v>875.29082676748703</v>
      </c>
      <c r="M609">
        <v>71.071288666960996</v>
      </c>
      <c r="N609">
        <v>0.63203962304357997</v>
      </c>
      <c r="O609">
        <v>9.7249508840864394</v>
      </c>
      <c r="P609">
        <v>72.104818258664395</v>
      </c>
      <c r="Q609">
        <v>-2.4975993829142E-2</v>
      </c>
    </row>
    <row r="610" spans="1:17" hidden="1" x14ac:dyDescent="0.3">
      <c r="A610" t="s">
        <v>1345</v>
      </c>
      <c r="B610" t="s">
        <v>1346</v>
      </c>
      <c r="C610" t="s">
        <v>3186</v>
      </c>
      <c r="D610" t="s">
        <v>136</v>
      </c>
      <c r="E610">
        <v>8700</v>
      </c>
      <c r="F610">
        <v>4350</v>
      </c>
      <c r="G610">
        <v>-26.299061445834699</v>
      </c>
      <c r="H610">
        <v>-3.2777006628838201</v>
      </c>
      <c r="I610">
        <v>-12.5760000907259</v>
      </c>
      <c r="J610">
        <v>2.3129760574821598</v>
      </c>
      <c r="K610">
        <v>4445.8767332200096</v>
      </c>
      <c r="L610">
        <v>4638.6113288981796</v>
      </c>
      <c r="M610">
        <v>49.772658586339197</v>
      </c>
      <c r="N610">
        <v>0.43283526054963201</v>
      </c>
      <c r="O610">
        <v>60.321839080459696</v>
      </c>
      <c r="P610">
        <v>8.4788029925187001</v>
      </c>
      <c r="Q610">
        <v>-7.3788064566525993E-2</v>
      </c>
    </row>
    <row r="611" spans="1:17" hidden="1" x14ac:dyDescent="0.3">
      <c r="A611" t="s">
        <v>1347</v>
      </c>
      <c r="B611" t="s">
        <v>1348</v>
      </c>
      <c r="C611" t="s">
        <v>3186</v>
      </c>
      <c r="D611" t="s">
        <v>458</v>
      </c>
      <c r="E611">
        <v>8696.4001028799994</v>
      </c>
      <c r="F611">
        <v>1075</v>
      </c>
      <c r="G611">
        <v>2.86543597511562</v>
      </c>
      <c r="H611">
        <v>-1.0870485938188199</v>
      </c>
      <c r="I611">
        <v>21.371161444153401</v>
      </c>
      <c r="J611">
        <v>-3.2159487500071</v>
      </c>
      <c r="K611">
        <v>1088.5643995497401</v>
      </c>
      <c r="L611">
        <v>988.69788286133701</v>
      </c>
      <c r="M611">
        <v>61.458881760848797</v>
      </c>
      <c r="N611">
        <v>0.66205569299447298</v>
      </c>
      <c r="O611">
        <v>15.7581395348837</v>
      </c>
      <c r="P611">
        <v>41.886095162674003</v>
      </c>
      <c r="Q611">
        <v>5.0763376530424002E-2</v>
      </c>
    </row>
    <row r="612" spans="1:17" x14ac:dyDescent="0.3">
      <c r="A612" t="s">
        <v>1349</v>
      </c>
      <c r="B612" t="s">
        <v>1350</v>
      </c>
      <c r="C612" t="s">
        <v>3179</v>
      </c>
      <c r="D612" t="s">
        <v>784</v>
      </c>
      <c r="E612">
        <v>8696.0036972380003</v>
      </c>
      <c r="F612">
        <v>217.7</v>
      </c>
      <c r="G612">
        <v>27.0239678181049</v>
      </c>
      <c r="H612">
        <v>-2.6715306134414298</v>
      </c>
      <c r="I612">
        <v>-0.289316790778678</v>
      </c>
      <c r="J612">
        <v>6.3993639455474103</v>
      </c>
      <c r="K612">
        <v>211.30397614330499</v>
      </c>
      <c r="L612">
        <v>204.18859835961899</v>
      </c>
      <c r="M612">
        <v>64.774966832329397</v>
      </c>
      <c r="N612">
        <v>0.672076599201897</v>
      </c>
      <c r="O612">
        <v>36.192007349563603</v>
      </c>
      <c r="P612">
        <v>53.309859154929498</v>
      </c>
      <c r="Q612">
        <v>0.17880612095620299</v>
      </c>
    </row>
    <row r="613" spans="1:17" x14ac:dyDescent="0.3">
      <c r="A613" t="s">
        <v>1351</v>
      </c>
      <c r="B613" t="s">
        <v>1352</v>
      </c>
      <c r="C613" t="s">
        <v>3184</v>
      </c>
      <c r="D613" t="s">
        <v>136</v>
      </c>
      <c r="E613">
        <v>8693.6274506640002</v>
      </c>
      <c r="F613">
        <v>136.72</v>
      </c>
      <c r="G613">
        <v>43.2634701104366</v>
      </c>
      <c r="H613">
        <v>22.062575086545401</v>
      </c>
      <c r="I613">
        <v>-4.4517247170537297</v>
      </c>
      <c r="J613">
        <v>10.187892087128899</v>
      </c>
      <c r="K613">
        <v>124.405982334124</v>
      </c>
      <c r="L613">
        <v>121.599187374281</v>
      </c>
      <c r="M613">
        <v>74.893673190177594</v>
      </c>
      <c r="N613">
        <v>0.99493636474960701</v>
      </c>
      <c r="O613">
        <v>20.216500877706199</v>
      </c>
      <c r="P613">
        <v>68.790123456790099</v>
      </c>
      <c r="Q613">
        <v>-1.7236459110041E-2</v>
      </c>
    </row>
    <row r="614" spans="1:17" x14ac:dyDescent="0.3">
      <c r="A614" t="s">
        <v>1353</v>
      </c>
      <c r="B614" t="s">
        <v>1354</v>
      </c>
      <c r="C614" t="s">
        <v>3174</v>
      </c>
      <c r="D614" t="s">
        <v>46</v>
      </c>
      <c r="E614">
        <v>8666.3418001199898</v>
      </c>
      <c r="F614">
        <v>2741.1</v>
      </c>
      <c r="G614">
        <v>4.6337488574400796</v>
      </c>
      <c r="H614">
        <v>-11.149765585613901</v>
      </c>
      <c r="I614">
        <v>7.2558803236444103</v>
      </c>
      <c r="J614">
        <v>-0.38888612415559898</v>
      </c>
      <c r="K614">
        <v>2873.79483343422</v>
      </c>
      <c r="L614">
        <v>2741.7501063126501</v>
      </c>
      <c r="M614">
        <v>52.011548169140298</v>
      </c>
      <c r="N614">
        <v>0.86070078744880996</v>
      </c>
      <c r="O614">
        <v>35.8943489839845</v>
      </c>
      <c r="P614">
        <v>40.027074659651099</v>
      </c>
      <c r="Q614">
        <v>0.184084068684775</v>
      </c>
    </row>
    <row r="615" spans="1:17" hidden="1" x14ac:dyDescent="0.3">
      <c r="A615" t="s">
        <v>1355</v>
      </c>
      <c r="B615" t="s">
        <v>1356</v>
      </c>
      <c r="C615" t="s">
        <v>3186</v>
      </c>
      <c r="D615" t="s">
        <v>21</v>
      </c>
      <c r="E615">
        <v>8661.1080357999999</v>
      </c>
      <c r="F615">
        <v>1568.6</v>
      </c>
      <c r="G615">
        <v>41.4263072066788</v>
      </c>
      <c r="H615">
        <v>-9.4810302735873009</v>
      </c>
      <c r="I615">
        <v>33.0856291089598</v>
      </c>
      <c r="J615">
        <v>-4.7072647815887096</v>
      </c>
      <c r="K615">
        <v>1631.7183802125301</v>
      </c>
      <c r="L615">
        <v>1441.6029280488499</v>
      </c>
      <c r="M615">
        <v>39.289710614552099</v>
      </c>
      <c r="N615">
        <v>0.45158683583001202</v>
      </c>
      <c r="O615">
        <v>26.976284584980199</v>
      </c>
      <c r="P615">
        <v>76.148231330713003</v>
      </c>
      <c r="Q615">
        <v>0.22136122396446101</v>
      </c>
    </row>
    <row r="616" spans="1:17" hidden="1" x14ac:dyDescent="0.3">
      <c r="A616" t="s">
        <v>1357</v>
      </c>
      <c r="B616" t="s">
        <v>1358</v>
      </c>
      <c r="C616" t="s">
        <v>3186</v>
      </c>
      <c r="D616" t="s">
        <v>757</v>
      </c>
      <c r="E616">
        <v>8642.3479203879997</v>
      </c>
      <c r="F616">
        <v>542.80999999999995</v>
      </c>
      <c r="G616">
        <v>-6.0170517377151196</v>
      </c>
      <c r="H616">
        <v>1.68900492386366</v>
      </c>
      <c r="I616">
        <v>-0.88098247294133802</v>
      </c>
      <c r="J616">
        <v>-0.70101907813973297</v>
      </c>
      <c r="K616">
        <v>530.820910440082</v>
      </c>
      <c r="L616">
        <v>513.753919856793</v>
      </c>
      <c r="M616">
        <v>73.886051750125603</v>
      </c>
      <c r="N616">
        <v>0.76718916861325603</v>
      </c>
      <c r="O616">
        <v>3.3455536928207001</v>
      </c>
      <c r="P616">
        <v>19.456426056338</v>
      </c>
      <c r="Q616">
        <v>-1.0545973830429E-2</v>
      </c>
    </row>
    <row r="617" spans="1:17" x14ac:dyDescent="0.3">
      <c r="A617" t="s">
        <v>1359</v>
      </c>
      <c r="B617" t="s">
        <v>1360</v>
      </c>
      <c r="C617" t="s">
        <v>3175</v>
      </c>
      <c r="D617" t="s">
        <v>51</v>
      </c>
      <c r="E617">
        <v>8530.1926744249995</v>
      </c>
      <c r="F617">
        <v>1681.85</v>
      </c>
      <c r="G617">
        <v>169.75541349235601</v>
      </c>
      <c r="H617">
        <v>17.139224048369901</v>
      </c>
      <c r="I617">
        <v>63.544963469556301</v>
      </c>
      <c r="J617">
        <v>12.4210016467422</v>
      </c>
      <c r="K617">
        <v>1453.19909254716</v>
      </c>
      <c r="L617">
        <v>1227.6690264715901</v>
      </c>
      <c r="M617">
        <v>72.626199054198693</v>
      </c>
      <c r="N617">
        <v>1.51044774077962</v>
      </c>
      <c r="O617">
        <v>3.5169604899366802</v>
      </c>
      <c r="P617">
        <v>202.029271796713</v>
      </c>
      <c r="Q617">
        <v>0.14149201762306801</v>
      </c>
    </row>
    <row r="618" spans="1:17" hidden="1" x14ac:dyDescent="0.3">
      <c r="A618" t="s">
        <v>1361</v>
      </c>
      <c r="B618" t="s">
        <v>1362</v>
      </c>
      <c r="C618" t="s">
        <v>3186</v>
      </c>
      <c r="D618" t="s">
        <v>1363</v>
      </c>
      <c r="E618">
        <v>8521.7462400000004</v>
      </c>
      <c r="F618">
        <v>4092</v>
      </c>
      <c r="G618">
        <v>503.11110419828799</v>
      </c>
      <c r="H618">
        <v>4.1414209021614603</v>
      </c>
      <c r="I618">
        <v>72.521238219339295</v>
      </c>
      <c r="J618">
        <v>-5.4513968389801102</v>
      </c>
      <c r="K618">
        <v>3885.8211496623999</v>
      </c>
      <c r="L618">
        <v>2891.3995036548999</v>
      </c>
      <c r="M618">
        <v>45.691162630107897</v>
      </c>
      <c r="N618">
        <v>0.60951609168789</v>
      </c>
      <c r="O618">
        <v>16.080156402737</v>
      </c>
      <c r="P618">
        <v>533.87808845170696</v>
      </c>
      <c r="Q618">
        <v>0.36554417507473702</v>
      </c>
    </row>
    <row r="619" spans="1:17" x14ac:dyDescent="0.3">
      <c r="A619" t="s">
        <v>1364</v>
      </c>
      <c r="B619" t="s">
        <v>1365</v>
      </c>
      <c r="C619" t="s">
        <v>3190</v>
      </c>
      <c r="D619" t="s">
        <v>1366</v>
      </c>
      <c r="E619">
        <v>8511.0897057500006</v>
      </c>
      <c r="F619">
        <v>692.35</v>
      </c>
      <c r="G619">
        <v>3.3187969091695901</v>
      </c>
      <c r="H619">
        <v>-0.86761671630123804</v>
      </c>
      <c r="I619">
        <v>30.9860153401915</v>
      </c>
      <c r="J619">
        <v>7.4617679018316698</v>
      </c>
      <c r="K619">
        <v>654.920764311521</v>
      </c>
      <c r="L619">
        <v>608.86394458945995</v>
      </c>
      <c r="M619">
        <v>76.415560214709402</v>
      </c>
      <c r="N619">
        <v>0.62410744509718497</v>
      </c>
      <c r="O619">
        <v>10.9843287354661</v>
      </c>
      <c r="P619">
        <v>70.131465782037097</v>
      </c>
      <c r="Q619">
        <v>0.137915672748846</v>
      </c>
    </row>
    <row r="620" spans="1:17" x14ac:dyDescent="0.3">
      <c r="A620" t="s">
        <v>1367</v>
      </c>
      <c r="B620" t="s">
        <v>1368</v>
      </c>
      <c r="C620" t="s">
        <v>3171</v>
      </c>
      <c r="D620" t="s">
        <v>488</v>
      </c>
      <c r="E620">
        <v>8505.1004472500008</v>
      </c>
      <c r="F620">
        <v>256.64999999999998</v>
      </c>
      <c r="G620">
        <v>-6.7546033136470003</v>
      </c>
      <c r="H620">
        <v>1.05514114188311</v>
      </c>
      <c r="I620">
        <v>11.556418785904601</v>
      </c>
      <c r="J620">
        <v>2.2606415928263299</v>
      </c>
      <c r="K620">
        <v>256.10983655521198</v>
      </c>
      <c r="L620">
        <v>244.776638776711</v>
      </c>
      <c r="M620">
        <v>67.602194604814699</v>
      </c>
      <c r="N620">
        <v>0.55953555441396197</v>
      </c>
      <c r="O620">
        <v>15.9555815312682</v>
      </c>
      <c r="P620">
        <v>27.306547619047599</v>
      </c>
      <c r="Q620">
        <v>5.0523044759360002E-2</v>
      </c>
    </row>
    <row r="621" spans="1:17" x14ac:dyDescent="0.3">
      <c r="A621" t="s">
        <v>1369</v>
      </c>
      <c r="B621" t="s">
        <v>1370</v>
      </c>
      <c r="C621" t="s">
        <v>3173</v>
      </c>
      <c r="D621" t="s">
        <v>199</v>
      </c>
      <c r="E621">
        <v>8500.6442370200002</v>
      </c>
      <c r="F621">
        <v>261.7</v>
      </c>
      <c r="G621">
        <v>-52.536084986438702</v>
      </c>
      <c r="H621">
        <v>-33.995976026363401</v>
      </c>
      <c r="I621">
        <v>-48.026856864835501</v>
      </c>
      <c r="J621">
        <v>13.494107462946401</v>
      </c>
      <c r="K621">
        <v>360.65066005827799</v>
      </c>
      <c r="L621">
        <v>413.90769160171402</v>
      </c>
      <c r="M621">
        <v>37.727584032846501</v>
      </c>
      <c r="N621">
        <v>1.4996362328711701</v>
      </c>
      <c r="O621">
        <v>109.017959495605</v>
      </c>
      <c r="P621">
        <v>17.617977528089799</v>
      </c>
    </row>
    <row r="622" spans="1:17" x14ac:dyDescent="0.3">
      <c r="A622" t="s">
        <v>1371</v>
      </c>
      <c r="B622" t="s">
        <v>1372</v>
      </c>
      <c r="C622" t="s">
        <v>3175</v>
      </c>
      <c r="D622" t="s">
        <v>51</v>
      </c>
      <c r="E622">
        <v>8419.7234940599992</v>
      </c>
      <c r="F622">
        <v>517.15</v>
      </c>
      <c r="G622">
        <v>8.5373621772953392</v>
      </c>
      <c r="H622">
        <v>-7.9969231120433504</v>
      </c>
      <c r="I622">
        <v>14.415422382001999</v>
      </c>
      <c r="J622">
        <v>1.69697860345152</v>
      </c>
      <c r="K622">
        <v>519.52403041457001</v>
      </c>
      <c r="L622">
        <v>488.44132086609602</v>
      </c>
      <c r="M622">
        <v>60.183435126882998</v>
      </c>
      <c r="N622">
        <v>0.116113651026993</v>
      </c>
      <c r="O622">
        <v>27.400174030745401</v>
      </c>
      <c r="P622">
        <v>36.739820200951797</v>
      </c>
      <c r="Q622">
        <v>5.6642984560519E-2</v>
      </c>
    </row>
    <row r="623" spans="1:17" hidden="1" x14ac:dyDescent="0.3">
      <c r="A623" t="s">
        <v>1373</v>
      </c>
      <c r="B623" t="s">
        <v>1374</v>
      </c>
      <c r="C623" t="s">
        <v>3186</v>
      </c>
      <c r="D623" t="s">
        <v>757</v>
      </c>
      <c r="E623">
        <v>8375.5088797930002</v>
      </c>
      <c r="F623">
        <v>258.2</v>
      </c>
      <c r="G623">
        <v>-0.97164126733796496</v>
      </c>
      <c r="H623">
        <v>-0.40250263564065702</v>
      </c>
      <c r="I623">
        <v>0.59948455930061995</v>
      </c>
      <c r="J623">
        <v>-0.99600297340726196</v>
      </c>
      <c r="K623">
        <v>257.4377548466</v>
      </c>
      <c r="L623">
        <v>248.27115109815901</v>
      </c>
      <c r="M623">
        <v>59.785019392106697</v>
      </c>
      <c r="N623">
        <v>0.58798325362645498</v>
      </c>
      <c r="O623">
        <v>7.3780015491866804</v>
      </c>
      <c r="P623">
        <v>22.126572698893199</v>
      </c>
      <c r="Q623">
        <v>1.1816369177710001E-3</v>
      </c>
    </row>
    <row r="624" spans="1:17" hidden="1" x14ac:dyDescent="0.3">
      <c r="A624" t="s">
        <v>1375</v>
      </c>
      <c r="B624" t="s">
        <v>1376</v>
      </c>
      <c r="C624" t="s">
        <v>3186</v>
      </c>
      <c r="D624" t="s">
        <v>1377</v>
      </c>
      <c r="E624">
        <v>8369.7008711939998</v>
      </c>
      <c r="F624">
        <v>1230.3900000000001</v>
      </c>
      <c r="K624">
        <v>1221.0284065276701</v>
      </c>
      <c r="L624">
        <v>1201.49851616978</v>
      </c>
      <c r="M624">
        <v>68.273684852772604</v>
      </c>
      <c r="N624">
        <v>1</v>
      </c>
      <c r="Q624">
        <v>-6.1080809493942997E-2</v>
      </c>
    </row>
    <row r="625" spans="1:17" x14ac:dyDescent="0.3">
      <c r="A625" t="s">
        <v>1378</v>
      </c>
      <c r="B625" t="s">
        <v>1379</v>
      </c>
      <c r="C625" t="s">
        <v>3170</v>
      </c>
      <c r="D625" t="s">
        <v>243</v>
      </c>
      <c r="E625">
        <v>8367.7966440300006</v>
      </c>
      <c r="F625">
        <v>1538.1</v>
      </c>
      <c r="G625">
        <v>-51.252707537538598</v>
      </c>
      <c r="H625">
        <v>-14.208088351805699</v>
      </c>
      <c r="I625">
        <v>-25.246566739141301</v>
      </c>
      <c r="J625">
        <v>1.1320060478339</v>
      </c>
      <c r="K625">
        <v>1903.1377402108201</v>
      </c>
      <c r="L625">
        <v>1990.9013456177099</v>
      </c>
      <c r="M625">
        <v>24.221616887825899</v>
      </c>
      <c r="N625">
        <v>2.31481910296927</v>
      </c>
      <c r="O625">
        <v>78.652233274819494</v>
      </c>
      <c r="P625">
        <v>0.26727509778357</v>
      </c>
      <c r="Q625">
        <v>-2.9866063680179999E-3</v>
      </c>
    </row>
    <row r="626" spans="1:17" x14ac:dyDescent="0.3">
      <c r="A626" t="s">
        <v>1380</v>
      </c>
      <c r="B626" t="s">
        <v>1381</v>
      </c>
      <c r="C626" t="s">
        <v>3170</v>
      </c>
      <c r="D626" t="s">
        <v>243</v>
      </c>
      <c r="E626">
        <v>8327.3727870000002</v>
      </c>
      <c r="F626">
        <v>706.5</v>
      </c>
      <c r="G626">
        <v>-11.977075914282</v>
      </c>
      <c r="H626">
        <v>-10.706920898255101</v>
      </c>
      <c r="I626">
        <v>-3.2252538907756101</v>
      </c>
      <c r="J626">
        <v>-3.7665424480792602</v>
      </c>
      <c r="K626">
        <v>733.34020924376603</v>
      </c>
      <c r="L626">
        <v>724.89347441624102</v>
      </c>
      <c r="M626">
        <v>47.119327695786197</v>
      </c>
      <c r="N626">
        <v>0.86504592733986696</v>
      </c>
      <c r="O626">
        <v>30.460014154281598</v>
      </c>
      <c r="P626">
        <v>11.1635591220202</v>
      </c>
      <c r="Q626">
        <v>7.4444127802656995E-2</v>
      </c>
    </row>
    <row r="627" spans="1:17" x14ac:dyDescent="0.3">
      <c r="A627" t="s">
        <v>1382</v>
      </c>
      <c r="B627" t="s">
        <v>1383</v>
      </c>
      <c r="C627" t="s">
        <v>3182</v>
      </c>
      <c r="D627" t="s">
        <v>243</v>
      </c>
      <c r="E627">
        <v>8298.7909200899994</v>
      </c>
      <c r="F627">
        <v>504.9</v>
      </c>
      <c r="G627">
        <v>5.72941474113839</v>
      </c>
      <c r="H627">
        <v>-10.212714564464701</v>
      </c>
      <c r="I627">
        <v>7.2706303255223599</v>
      </c>
      <c r="J627">
        <v>0.86710376146700696</v>
      </c>
      <c r="K627">
        <v>525.13957830267395</v>
      </c>
      <c r="L627">
        <v>492.52924968345297</v>
      </c>
      <c r="M627">
        <v>59.056004998018501</v>
      </c>
      <c r="N627">
        <v>1.0687563011111301</v>
      </c>
      <c r="O627">
        <v>22.1033868092691</v>
      </c>
      <c r="P627">
        <v>42.185299915516701</v>
      </c>
      <c r="Q627">
        <v>9.8590052641630996E-2</v>
      </c>
    </row>
    <row r="628" spans="1:17" hidden="1" x14ac:dyDescent="0.3">
      <c r="A628" t="s">
        <v>1384</v>
      </c>
      <c r="B628" t="s">
        <v>1385</v>
      </c>
      <c r="C628" t="s">
        <v>3186</v>
      </c>
      <c r="D628" t="s">
        <v>62</v>
      </c>
      <c r="E628">
        <v>8241.3464806259999</v>
      </c>
      <c r="F628">
        <v>115.29</v>
      </c>
      <c r="G628">
        <v>149.33061639341</v>
      </c>
      <c r="H628">
        <v>-1.02910296863443</v>
      </c>
      <c r="I628">
        <v>61.595320350498</v>
      </c>
      <c r="J628">
        <v>7.5163734657463097</v>
      </c>
      <c r="K628">
        <v>117.90513596865</v>
      </c>
      <c r="L628">
        <v>97.404050026372303</v>
      </c>
      <c r="M628">
        <v>61.501677386124797</v>
      </c>
      <c r="N628">
        <v>0.44525564308975402</v>
      </c>
      <c r="O628">
        <v>46.803712377482803</v>
      </c>
      <c r="P628">
        <v>198.67875647668299</v>
      </c>
      <c r="Q628">
        <v>9.9944173236931E-2</v>
      </c>
    </row>
    <row r="629" spans="1:17" hidden="1" x14ac:dyDescent="0.3">
      <c r="A629" t="s">
        <v>1386</v>
      </c>
      <c r="B629" t="s">
        <v>1387</v>
      </c>
      <c r="C629" t="s">
        <v>3183</v>
      </c>
      <c r="D629" t="s">
        <v>222</v>
      </c>
      <c r="E629">
        <v>8228.1381603199898</v>
      </c>
      <c r="F629">
        <v>369.8</v>
      </c>
      <c r="G629">
        <v>-28.5647758855436</v>
      </c>
      <c r="H629">
        <v>5.1600819207462996</v>
      </c>
      <c r="I629">
        <v>-18.352235109361299</v>
      </c>
      <c r="J629">
        <v>10.0908932876091</v>
      </c>
      <c r="K629">
        <v>355.76387341793497</v>
      </c>
      <c r="M629">
        <v>74.702074538303606</v>
      </c>
      <c r="N629">
        <v>1.69617854904597</v>
      </c>
      <c r="O629">
        <v>45.551649540291997</v>
      </c>
      <c r="P629">
        <v>20.849673202614301</v>
      </c>
    </row>
    <row r="630" spans="1:17" x14ac:dyDescent="0.3">
      <c r="A630" t="s">
        <v>1388</v>
      </c>
      <c r="B630" t="s">
        <v>1389</v>
      </c>
      <c r="C630" t="s">
        <v>3171</v>
      </c>
      <c r="D630" t="s">
        <v>24</v>
      </c>
      <c r="E630">
        <v>8177.58504627599</v>
      </c>
      <c r="F630">
        <v>216.42</v>
      </c>
      <c r="G630">
        <v>-22.984888007402098</v>
      </c>
      <c r="H630">
        <v>-5.07435066112276</v>
      </c>
      <c r="I630">
        <v>-5.2814407150356999</v>
      </c>
      <c r="J630">
        <v>-0.241250123845169</v>
      </c>
      <c r="K630">
        <v>215.14992504980199</v>
      </c>
      <c r="L630">
        <v>220.50127618415499</v>
      </c>
      <c r="M630">
        <v>67.998793803709404</v>
      </c>
      <c r="N630">
        <v>0.71224776534202705</v>
      </c>
      <c r="O630">
        <v>32.404583679881704</v>
      </c>
      <c r="P630">
        <v>12.71875</v>
      </c>
      <c r="Q630">
        <v>0.121133839113766</v>
      </c>
    </row>
    <row r="631" spans="1:17" hidden="1" x14ac:dyDescent="0.3">
      <c r="A631" t="s">
        <v>1390</v>
      </c>
      <c r="B631" t="s">
        <v>1391</v>
      </c>
      <c r="C631" t="s">
        <v>3186</v>
      </c>
      <c r="D631" t="s">
        <v>94</v>
      </c>
      <c r="E631">
        <v>8158.8682408750001</v>
      </c>
      <c r="F631">
        <v>2538</v>
      </c>
      <c r="G631">
        <v>-28.789428496717498</v>
      </c>
      <c r="H631">
        <v>-5.2627437394181804</v>
      </c>
      <c r="I631">
        <v>-2.4842024997672798</v>
      </c>
      <c r="J631">
        <v>-1.0182625646385199</v>
      </c>
      <c r="K631">
        <v>2596.0650338927298</v>
      </c>
      <c r="L631">
        <v>2660.2486770748201</v>
      </c>
      <c r="M631">
        <v>46.9464886592474</v>
      </c>
      <c r="N631">
        <v>0.67363645075019496</v>
      </c>
      <c r="O631">
        <v>22.0646178092986</v>
      </c>
      <c r="P631">
        <v>8.0459770114942497</v>
      </c>
      <c r="Q631">
        <v>2.2452347275359998E-3</v>
      </c>
    </row>
    <row r="632" spans="1:17" hidden="1" x14ac:dyDescent="0.3">
      <c r="A632" t="s">
        <v>1392</v>
      </c>
      <c r="B632" t="s">
        <v>1393</v>
      </c>
      <c r="C632" t="s">
        <v>3186</v>
      </c>
      <c r="D632" t="s">
        <v>46</v>
      </c>
      <c r="E632">
        <v>8156.1575974999996</v>
      </c>
      <c r="F632">
        <v>745.25</v>
      </c>
      <c r="G632">
        <v>193.186164929944</v>
      </c>
      <c r="H632">
        <v>-3.09905631601467</v>
      </c>
      <c r="I632">
        <v>162.41702992412999</v>
      </c>
      <c r="J632">
        <v>-0.73120903021594397</v>
      </c>
      <c r="K632">
        <v>737.74271723657898</v>
      </c>
      <c r="L632">
        <v>540.98853145899295</v>
      </c>
      <c r="M632">
        <v>51.020885630976302</v>
      </c>
      <c r="N632">
        <v>0.62002550466985595</v>
      </c>
      <c r="O632">
        <v>19.0137537739013</v>
      </c>
      <c r="P632">
        <v>382.20640569394999</v>
      </c>
    </row>
    <row r="633" spans="1:17" x14ac:dyDescent="0.3">
      <c r="A633" t="s">
        <v>1394</v>
      </c>
      <c r="B633" t="s">
        <v>1395</v>
      </c>
      <c r="C633" t="s">
        <v>3173</v>
      </c>
      <c r="D633" t="s">
        <v>365</v>
      </c>
      <c r="E633">
        <v>8152.9384991999996</v>
      </c>
      <c r="F633">
        <v>598.4</v>
      </c>
      <c r="G633">
        <v>31.247346527962101</v>
      </c>
      <c r="H633">
        <v>-2.3906593093211002</v>
      </c>
      <c r="I633">
        <v>11.245759800698</v>
      </c>
      <c r="J633">
        <v>-1.8131924350209701</v>
      </c>
      <c r="K633">
        <v>602.84616460227096</v>
      </c>
      <c r="L633">
        <v>583.10574508075297</v>
      </c>
      <c r="M633">
        <v>57.654818329023499</v>
      </c>
      <c r="N633">
        <v>0.82364236430035698</v>
      </c>
      <c r="O633">
        <v>32.520053475935804</v>
      </c>
      <c r="P633">
        <v>54.805329194153302</v>
      </c>
      <c r="Q633">
        <v>-6.794767729518E-3</v>
      </c>
    </row>
    <row r="634" spans="1:17" x14ac:dyDescent="0.3">
      <c r="A634" t="s">
        <v>1396</v>
      </c>
      <c r="B634" t="s">
        <v>1397</v>
      </c>
      <c r="C634" t="s">
        <v>3185</v>
      </c>
      <c r="D634" t="s">
        <v>494</v>
      </c>
      <c r="E634">
        <v>8091.5596733399998</v>
      </c>
      <c r="F634">
        <v>736.45</v>
      </c>
      <c r="G634">
        <v>-50.380669695828502</v>
      </c>
      <c r="H634">
        <v>-0.88644348077966695</v>
      </c>
      <c r="I634">
        <v>-9.97446582260973</v>
      </c>
      <c r="J634">
        <v>-0.36639921843439999</v>
      </c>
      <c r="K634">
        <v>736.27786464725602</v>
      </c>
      <c r="L634">
        <v>792.00590714319105</v>
      </c>
      <c r="M634">
        <v>56.491163355967402</v>
      </c>
      <c r="N634">
        <v>0.68139547168521497</v>
      </c>
      <c r="O634">
        <v>50.220653133274404</v>
      </c>
      <c r="P634">
        <v>9.46046373365043</v>
      </c>
      <c r="Q634">
        <v>-4.4630189412889001E-2</v>
      </c>
    </row>
    <row r="635" spans="1:17" x14ac:dyDescent="0.3">
      <c r="A635" t="s">
        <v>1398</v>
      </c>
      <c r="B635" t="s">
        <v>1399</v>
      </c>
      <c r="C635" t="s">
        <v>3185</v>
      </c>
      <c r="D635" t="s">
        <v>466</v>
      </c>
      <c r="E635">
        <v>8030.3852634599998</v>
      </c>
      <c r="F635">
        <v>507.9</v>
      </c>
      <c r="G635">
        <v>-15.0878432261719</v>
      </c>
      <c r="H635">
        <v>0.98139723232270204</v>
      </c>
      <c r="I635">
        <v>-1.4443901102498999</v>
      </c>
      <c r="J635">
        <v>-1.54770307920765</v>
      </c>
      <c r="K635">
        <v>490.94489937971701</v>
      </c>
      <c r="L635">
        <v>493.48478965061702</v>
      </c>
      <c r="M635">
        <v>70.7395104344196</v>
      </c>
      <c r="N635">
        <v>0.48485378277046398</v>
      </c>
      <c r="O635">
        <v>24.808033077377399</v>
      </c>
      <c r="P635">
        <v>26.0923535253227</v>
      </c>
      <c r="Q635">
        <v>-2.9879761134551E-2</v>
      </c>
    </row>
    <row r="636" spans="1:17" x14ac:dyDescent="0.3">
      <c r="A636" t="s">
        <v>1400</v>
      </c>
      <c r="B636" t="s">
        <v>1401</v>
      </c>
      <c r="C636" t="s">
        <v>3176</v>
      </c>
      <c r="D636" t="s">
        <v>217</v>
      </c>
      <c r="E636">
        <v>8002.9516320000002</v>
      </c>
      <c r="F636">
        <v>516.75</v>
      </c>
      <c r="G636">
        <v>-29.844179282835398</v>
      </c>
      <c r="H636">
        <v>-2.75937585854909</v>
      </c>
      <c r="I636">
        <v>-12.8276822472305</v>
      </c>
      <c r="J636">
        <v>-0.75551225839726199</v>
      </c>
      <c r="K636">
        <v>537.49532084856105</v>
      </c>
      <c r="L636">
        <v>545.797378757518</v>
      </c>
      <c r="M636">
        <v>59.446684842905597</v>
      </c>
      <c r="N636">
        <v>0.41593239805478499</v>
      </c>
      <c r="O636">
        <v>36.971456216739199</v>
      </c>
      <c r="P636">
        <v>19.341801385681201</v>
      </c>
      <c r="Q636">
        <v>4.6065388762210002E-2</v>
      </c>
    </row>
    <row r="637" spans="1:17" x14ac:dyDescent="0.3">
      <c r="A637" t="s">
        <v>1402</v>
      </c>
      <c r="B637" t="s">
        <v>1403</v>
      </c>
      <c r="C637" t="s">
        <v>3182</v>
      </c>
      <c r="D637" t="s">
        <v>458</v>
      </c>
      <c r="E637">
        <v>7926.1826634190002</v>
      </c>
      <c r="F637">
        <v>178.01</v>
      </c>
      <c r="G637">
        <v>-35.374702245784697</v>
      </c>
      <c r="H637">
        <v>-6.1836600845098797</v>
      </c>
      <c r="I637">
        <v>-1.96489137724785</v>
      </c>
      <c r="J637">
        <v>-1.4995633146122</v>
      </c>
      <c r="K637">
        <v>185.31469623797699</v>
      </c>
      <c r="L637">
        <v>190.253360635886</v>
      </c>
      <c r="M637">
        <v>51.254455210530502</v>
      </c>
      <c r="N637">
        <v>0.35120739271186502</v>
      </c>
      <c r="O637">
        <v>22.229088253468898</v>
      </c>
      <c r="P637">
        <v>22.7655172413792</v>
      </c>
    </row>
    <row r="638" spans="1:17" x14ac:dyDescent="0.3">
      <c r="A638" t="s">
        <v>1404</v>
      </c>
      <c r="B638" t="s">
        <v>1405</v>
      </c>
      <c r="C638" t="s">
        <v>3183</v>
      </c>
      <c r="D638" t="s">
        <v>108</v>
      </c>
      <c r="E638">
        <v>7919.0107703200001</v>
      </c>
      <c r="F638">
        <v>3999.3</v>
      </c>
      <c r="G638">
        <v>97.490118902683605</v>
      </c>
      <c r="H638">
        <v>-5.1549419813541499</v>
      </c>
      <c r="I638">
        <v>80.954002166422697</v>
      </c>
      <c r="J638">
        <v>1.4356034373991799</v>
      </c>
      <c r="K638">
        <v>3948.4692104168898</v>
      </c>
      <c r="L638">
        <v>3272.3032034033899</v>
      </c>
      <c r="M638">
        <v>59.214881914062097</v>
      </c>
      <c r="N638">
        <v>0.684568715322044</v>
      </c>
      <c r="O638">
        <v>13.0197784612307</v>
      </c>
      <c r="P638">
        <v>129.62048573233</v>
      </c>
      <c r="Q638">
        <v>-1.0619126241615999E-2</v>
      </c>
    </row>
    <row r="639" spans="1:17" x14ac:dyDescent="0.3">
      <c r="A639" t="s">
        <v>1406</v>
      </c>
      <c r="B639" t="s">
        <v>1407</v>
      </c>
      <c r="C639" t="s">
        <v>3184</v>
      </c>
      <c r="D639" t="s">
        <v>136</v>
      </c>
      <c r="E639">
        <v>7907.4807543199904</v>
      </c>
      <c r="F639">
        <v>526.15</v>
      </c>
      <c r="G639">
        <v>-13.9560685269832</v>
      </c>
      <c r="H639">
        <v>-6.69011164436656</v>
      </c>
      <c r="I639">
        <v>6.2370905661712497</v>
      </c>
      <c r="J639">
        <v>-0.26158573216782</v>
      </c>
      <c r="K639">
        <v>542.63267959987502</v>
      </c>
      <c r="L639">
        <v>523.04377406430899</v>
      </c>
      <c r="M639">
        <v>64.307281276324204</v>
      </c>
      <c r="N639">
        <v>0.49601031466854301</v>
      </c>
      <c r="O639">
        <v>32.851848332224598</v>
      </c>
      <c r="P639">
        <v>38.442310222339103</v>
      </c>
      <c r="Q639">
        <v>1.3407104969498001E-2</v>
      </c>
    </row>
    <row r="640" spans="1:17" hidden="1" x14ac:dyDescent="0.3">
      <c r="A640" t="s">
        <v>1408</v>
      </c>
      <c r="B640" t="s">
        <v>1409</v>
      </c>
      <c r="C640" t="s">
        <v>3186</v>
      </c>
      <c r="D640" t="s">
        <v>270</v>
      </c>
      <c r="E640">
        <v>7907.2697998800004</v>
      </c>
      <c r="F640">
        <v>65.67</v>
      </c>
      <c r="G640">
        <v>17.003572368253</v>
      </c>
      <c r="H640">
        <v>-14.029937591101501</v>
      </c>
      <c r="I640">
        <v>15.2557763392524</v>
      </c>
      <c r="J640">
        <v>-0.377884992933883</v>
      </c>
      <c r="K640">
        <v>71.867930251881504</v>
      </c>
      <c r="L640">
        <v>68.980746105354001</v>
      </c>
      <c r="M640">
        <v>49.171582208773401</v>
      </c>
      <c r="N640">
        <v>0.93719178599290298</v>
      </c>
      <c r="O640">
        <v>59.890360895386003</v>
      </c>
      <c r="P640">
        <v>59.975639464068202</v>
      </c>
      <c r="Q640">
        <v>7.9507391932478994E-2</v>
      </c>
    </row>
    <row r="641" spans="1:17" x14ac:dyDescent="0.3">
      <c r="A641" t="s">
        <v>1410</v>
      </c>
      <c r="B641" t="s">
        <v>1411</v>
      </c>
      <c r="C641" t="s">
        <v>3178</v>
      </c>
      <c r="D641" t="s">
        <v>69</v>
      </c>
      <c r="E641">
        <v>7903.3438740179899</v>
      </c>
      <c r="F641">
        <v>187.94</v>
      </c>
      <c r="G641">
        <v>-9.7248735711705994</v>
      </c>
      <c r="H641">
        <v>-10.4550062944695</v>
      </c>
      <c r="I641">
        <v>-17.7761820518514</v>
      </c>
      <c r="J641">
        <v>4.7543731414529997</v>
      </c>
      <c r="K641">
        <v>196.13523585803401</v>
      </c>
      <c r="L641">
        <v>200.71801181059899</v>
      </c>
      <c r="M641">
        <v>67.046907394958595</v>
      </c>
      <c r="N641">
        <v>0.88615181491585804</v>
      </c>
      <c r="O641">
        <v>36.213685218686798</v>
      </c>
      <c r="P641">
        <v>15.833590138674801</v>
      </c>
      <c r="Q641">
        <v>8.0054675082655999E-2</v>
      </c>
    </row>
    <row r="642" spans="1:17" hidden="1" x14ac:dyDescent="0.3">
      <c r="A642" t="s">
        <v>1412</v>
      </c>
      <c r="B642" t="s">
        <v>1413</v>
      </c>
      <c r="C642" t="s">
        <v>3186</v>
      </c>
      <c r="D642" t="s">
        <v>587</v>
      </c>
      <c r="E642">
        <v>7874.6398218000004</v>
      </c>
      <c r="F642">
        <v>559.70000000000005</v>
      </c>
      <c r="G642">
        <v>-22.0264509312284</v>
      </c>
      <c r="H642">
        <v>-4.7729833350325004</v>
      </c>
      <c r="I642">
        <v>24.973086430140199</v>
      </c>
      <c r="J642">
        <v>0.94376721156895804</v>
      </c>
      <c r="K642">
        <v>529.66091642938397</v>
      </c>
      <c r="L642">
        <v>516.43369454770504</v>
      </c>
      <c r="M642">
        <v>65.537397470123395</v>
      </c>
      <c r="N642">
        <v>1.44322348052413</v>
      </c>
      <c r="O642">
        <v>10.9165624441665</v>
      </c>
      <c r="P642">
        <v>41.803901697491703</v>
      </c>
      <c r="Q642">
        <v>5.1534165400536999E-2</v>
      </c>
    </row>
    <row r="643" spans="1:17" x14ac:dyDescent="0.3">
      <c r="A643" t="s">
        <v>1414</v>
      </c>
      <c r="B643" t="s">
        <v>1415</v>
      </c>
      <c r="C643" t="s">
        <v>3180</v>
      </c>
      <c r="D643" t="s">
        <v>83</v>
      </c>
      <c r="E643">
        <v>7829.0904758300003</v>
      </c>
      <c r="F643">
        <v>3198.1</v>
      </c>
      <c r="G643">
        <v>42.623953130709197</v>
      </c>
      <c r="H643">
        <v>10.0138017437811</v>
      </c>
      <c r="I643">
        <v>25.4614697237364</v>
      </c>
      <c r="J643">
        <v>8.9150933227182101</v>
      </c>
      <c r="K643">
        <v>3046.7203575820599</v>
      </c>
      <c r="L643">
        <v>2791.8367285765098</v>
      </c>
      <c r="M643">
        <v>65.226371942847905</v>
      </c>
      <c r="N643">
        <v>1.28135894124635</v>
      </c>
      <c r="O643">
        <v>10.2201307026046</v>
      </c>
      <c r="P643">
        <v>79.3662366797532</v>
      </c>
      <c r="Q643">
        <v>0.17325681977777399</v>
      </c>
    </row>
    <row r="644" spans="1:17" x14ac:dyDescent="0.3">
      <c r="A644" t="s">
        <v>1416</v>
      </c>
      <c r="B644" t="s">
        <v>1417</v>
      </c>
      <c r="C644" t="s">
        <v>3188</v>
      </c>
      <c r="D644" t="s">
        <v>1418</v>
      </c>
      <c r="E644">
        <v>7821.3062224799996</v>
      </c>
      <c r="F644">
        <v>461.7</v>
      </c>
      <c r="G644">
        <v>4.4695241044822298</v>
      </c>
      <c r="H644">
        <v>3.0337938889429299E-2</v>
      </c>
      <c r="I644">
        <v>14.9176102919872</v>
      </c>
      <c r="J644">
        <v>11.302842482244699</v>
      </c>
      <c r="K644">
        <v>448.50355169477803</v>
      </c>
      <c r="L644">
        <v>442.50252937922198</v>
      </c>
      <c r="M644">
        <v>72.462728167909802</v>
      </c>
      <c r="N644">
        <v>0.87321140318936097</v>
      </c>
      <c r="O644">
        <v>38.347411739224597</v>
      </c>
      <c r="P644">
        <v>44.688185521779999</v>
      </c>
      <c r="Q644">
        <v>8.6799337462991996E-2</v>
      </c>
    </row>
    <row r="645" spans="1:17" x14ac:dyDescent="0.3">
      <c r="A645" t="s">
        <v>1419</v>
      </c>
      <c r="B645" t="s">
        <v>1420</v>
      </c>
      <c r="C645" t="s">
        <v>3176</v>
      </c>
      <c r="D645" t="s">
        <v>217</v>
      </c>
      <c r="E645">
        <v>7813.7701057499999</v>
      </c>
      <c r="F645">
        <v>1092.55</v>
      </c>
      <c r="G645">
        <v>77.184654785297198</v>
      </c>
      <c r="H645">
        <v>55.474177098563203</v>
      </c>
      <c r="I645">
        <v>75.966449063041793</v>
      </c>
      <c r="J645">
        <v>0.44103892133054201</v>
      </c>
      <c r="K645">
        <v>850.96267190728497</v>
      </c>
      <c r="L645">
        <v>696.99768127679499</v>
      </c>
      <c r="M645">
        <v>63.4304039361786</v>
      </c>
      <c r="N645">
        <v>2.3070500989332499</v>
      </c>
      <c r="O645">
        <v>8.8142419111253396</v>
      </c>
      <c r="P645">
        <v>113.38867187499901</v>
      </c>
      <c r="Q645">
        <v>0.180518348382007</v>
      </c>
    </row>
    <row r="646" spans="1:17" x14ac:dyDescent="0.3">
      <c r="A646" t="s">
        <v>1421</v>
      </c>
      <c r="B646" t="s">
        <v>1422</v>
      </c>
      <c r="C646" t="s">
        <v>3173</v>
      </c>
      <c r="D646" t="s">
        <v>231</v>
      </c>
      <c r="E646">
        <v>7812.8035832599999</v>
      </c>
      <c r="F646">
        <v>409.2</v>
      </c>
      <c r="G646">
        <v>31.506146330189701</v>
      </c>
      <c r="H646">
        <v>37.848463320038803</v>
      </c>
      <c r="I646">
        <v>68.444509374313199</v>
      </c>
      <c r="J646">
        <v>10.7177013878984</v>
      </c>
      <c r="K646">
        <v>327.98168359208501</v>
      </c>
      <c r="L646">
        <v>272.53137482462898</v>
      </c>
      <c r="M646">
        <v>74.213837833235203</v>
      </c>
      <c r="N646">
        <v>1.21688422733387</v>
      </c>
      <c r="O646">
        <v>4.8142717497556102</v>
      </c>
      <c r="P646">
        <v>124.77341389727999</v>
      </c>
      <c r="Q646">
        <v>0.15973944332696</v>
      </c>
    </row>
    <row r="647" spans="1:17" hidden="1" x14ac:dyDescent="0.3">
      <c r="A647" t="s">
        <v>1423</v>
      </c>
      <c r="B647" t="s">
        <v>1424</v>
      </c>
      <c r="C647" t="s">
        <v>3186</v>
      </c>
      <c r="D647" t="s">
        <v>158</v>
      </c>
      <c r="E647">
        <v>7801.6208741609998</v>
      </c>
      <c r="F647">
        <v>60.87</v>
      </c>
      <c r="G647">
        <v>10.856113368345399</v>
      </c>
      <c r="H647">
        <v>0.90349829867102904</v>
      </c>
      <c r="I647">
        <v>2.7389636564886799</v>
      </c>
      <c r="J647">
        <v>6.2184709336546096</v>
      </c>
      <c r="K647">
        <v>60.1733469235377</v>
      </c>
      <c r="L647">
        <v>58.441587896907002</v>
      </c>
      <c r="M647">
        <v>58.253269981103998</v>
      </c>
      <c r="N647">
        <v>0.49182512377354898</v>
      </c>
      <c r="O647">
        <v>31.263348118942002</v>
      </c>
      <c r="P647">
        <v>40.2534562211981</v>
      </c>
      <c r="Q647">
        <v>-1.1315796340507001E-2</v>
      </c>
    </row>
    <row r="648" spans="1:17" x14ac:dyDescent="0.3">
      <c r="A648" t="s">
        <v>1425</v>
      </c>
      <c r="B648" t="s">
        <v>1426</v>
      </c>
      <c r="C648" t="s">
        <v>3184</v>
      </c>
      <c r="D648" t="s">
        <v>136</v>
      </c>
      <c r="E648">
        <v>7796.1741248600001</v>
      </c>
      <c r="F648">
        <v>502.7</v>
      </c>
      <c r="G648">
        <v>-29.086217273924301</v>
      </c>
      <c r="H648">
        <v>-2.3686025708902299</v>
      </c>
      <c r="I648">
        <v>-19.219595749958501</v>
      </c>
      <c r="J648">
        <v>1.22291131221025</v>
      </c>
      <c r="K648">
        <v>505.33419445649201</v>
      </c>
      <c r="L648">
        <v>544.085542587997</v>
      </c>
      <c r="M648">
        <v>66.284697550753194</v>
      </c>
      <c r="N648">
        <v>0.67058831441372402</v>
      </c>
      <c r="O648">
        <v>35.030833499104801</v>
      </c>
      <c r="P648">
        <v>10.9468108585301</v>
      </c>
      <c r="Q648">
        <v>7.7202739336810003E-2</v>
      </c>
    </row>
    <row r="649" spans="1:17" x14ac:dyDescent="0.3">
      <c r="A649" t="s">
        <v>1427</v>
      </c>
      <c r="B649" t="s">
        <v>1428</v>
      </c>
      <c r="C649" t="s">
        <v>587</v>
      </c>
      <c r="D649" t="s">
        <v>587</v>
      </c>
      <c r="E649">
        <v>7767.1576940000004</v>
      </c>
      <c r="F649">
        <v>387.35</v>
      </c>
      <c r="G649">
        <v>-4.5920686530386199</v>
      </c>
      <c r="H649">
        <v>3.4667590392844501</v>
      </c>
      <c r="I649">
        <v>8.7470394944383507</v>
      </c>
      <c r="J649">
        <v>-0.21057730062617699</v>
      </c>
      <c r="K649">
        <v>320.91223236554299</v>
      </c>
      <c r="L649">
        <v>336.29564151090699</v>
      </c>
      <c r="M649">
        <v>81.573617431132703</v>
      </c>
      <c r="N649">
        <v>3.4492193135482698</v>
      </c>
      <c r="O649">
        <v>12.8049567574545</v>
      </c>
      <c r="P649">
        <v>44.668534080298798</v>
      </c>
      <c r="Q649">
        <v>6.3569732395035994E-2</v>
      </c>
    </row>
    <row r="650" spans="1:17" hidden="1" x14ac:dyDescent="0.3">
      <c r="A650" t="s">
        <v>1429</v>
      </c>
      <c r="B650" t="s">
        <v>1430</v>
      </c>
      <c r="C650" t="s">
        <v>3186</v>
      </c>
      <c r="D650" t="s">
        <v>24</v>
      </c>
      <c r="E650">
        <v>7731.5097415500004</v>
      </c>
      <c r="F650">
        <v>476.9</v>
      </c>
      <c r="G650">
        <v>-28.772283693303301</v>
      </c>
      <c r="H650">
        <v>5.1258241989053701</v>
      </c>
      <c r="I650">
        <v>-0.86596464523845496</v>
      </c>
      <c r="J650">
        <v>5.3653155565166699</v>
      </c>
      <c r="K650">
        <v>452.307871540794</v>
      </c>
      <c r="L650">
        <v>467.37299235396898</v>
      </c>
      <c r="M650">
        <v>89.355168490273002</v>
      </c>
      <c r="N650">
        <v>1.0471889461850199</v>
      </c>
      <c r="O650">
        <v>14.3321451037953</v>
      </c>
      <c r="P650">
        <v>14.063621143267101</v>
      </c>
      <c r="Q650">
        <v>-8.5420696026059006E-2</v>
      </c>
    </row>
    <row r="651" spans="1:17" x14ac:dyDescent="0.3">
      <c r="A651" t="s">
        <v>1431</v>
      </c>
      <c r="B651" t="s">
        <v>1432</v>
      </c>
      <c r="C651" t="s">
        <v>3179</v>
      </c>
      <c r="D651" t="s">
        <v>1040</v>
      </c>
      <c r="E651">
        <v>7726.1500260000003</v>
      </c>
      <c r="F651">
        <v>813.75</v>
      </c>
      <c r="G651">
        <v>12.4376745434061</v>
      </c>
      <c r="H651">
        <v>0.84598950393652295</v>
      </c>
      <c r="I651">
        <v>-11.787828882221101</v>
      </c>
      <c r="J651">
        <v>3.16697488092007</v>
      </c>
      <c r="K651">
        <v>798.44044078318302</v>
      </c>
      <c r="L651">
        <v>766.81935464213802</v>
      </c>
      <c r="M651">
        <v>71.945781057467499</v>
      </c>
      <c r="N651">
        <v>0.67809749399108998</v>
      </c>
      <c r="O651">
        <v>30.138248847926199</v>
      </c>
      <c r="P651">
        <v>59.5275436188982</v>
      </c>
      <c r="Q651">
        <v>0.121681276024975</v>
      </c>
    </row>
    <row r="652" spans="1:17" x14ac:dyDescent="0.3">
      <c r="A652" t="s">
        <v>1433</v>
      </c>
      <c r="B652" t="s">
        <v>1434</v>
      </c>
      <c r="C652" t="s">
        <v>3185</v>
      </c>
      <c r="D652" t="s">
        <v>166</v>
      </c>
      <c r="E652">
        <v>7721.607465</v>
      </c>
      <c r="F652">
        <v>1061.75</v>
      </c>
      <c r="G652">
        <v>105.13878313096799</v>
      </c>
      <c r="H652">
        <v>0.33650185160687102</v>
      </c>
      <c r="I652">
        <v>33.038548676272598</v>
      </c>
      <c r="J652">
        <v>6.1618974468485597</v>
      </c>
      <c r="K652">
        <v>1000.60933177501</v>
      </c>
      <c r="L652">
        <v>869.74160935645</v>
      </c>
      <c r="M652">
        <v>76.882848612478597</v>
      </c>
      <c r="N652">
        <v>0.49820503047103698</v>
      </c>
      <c r="O652">
        <v>16.2655992465269</v>
      </c>
      <c r="P652">
        <v>128.82543103448199</v>
      </c>
      <c r="Q652">
        <v>7.4220464985108994E-2</v>
      </c>
    </row>
    <row r="653" spans="1:17" x14ac:dyDescent="0.3">
      <c r="A653" t="s">
        <v>1435</v>
      </c>
      <c r="B653" t="s">
        <v>1436</v>
      </c>
      <c r="C653" t="s">
        <v>3183</v>
      </c>
      <c r="D653" t="s">
        <v>222</v>
      </c>
      <c r="E653">
        <v>7720.6728301000003</v>
      </c>
      <c r="F653">
        <v>383</v>
      </c>
      <c r="G653">
        <v>-23.878885754681701</v>
      </c>
      <c r="H653">
        <v>-2.2322692243840798</v>
      </c>
      <c r="I653">
        <v>-9.1993230766436405</v>
      </c>
      <c r="J653">
        <v>5.9031321462796296</v>
      </c>
      <c r="K653">
        <v>377.45388031405298</v>
      </c>
      <c r="L653">
        <v>396.456035097246</v>
      </c>
      <c r="M653">
        <v>76.160850920281007</v>
      </c>
      <c r="N653">
        <v>0.515574399608834</v>
      </c>
      <c r="O653">
        <v>31.853785900783201</v>
      </c>
      <c r="P653">
        <v>10.374639769452401</v>
      </c>
      <c r="Q653">
        <v>6.2508248179320006E-2</v>
      </c>
    </row>
    <row r="654" spans="1:17" x14ac:dyDescent="0.3">
      <c r="A654" t="s">
        <v>1437</v>
      </c>
      <c r="B654" t="s">
        <v>1438</v>
      </c>
      <c r="C654" t="s">
        <v>3174</v>
      </c>
      <c r="D654" t="s">
        <v>46</v>
      </c>
      <c r="E654">
        <v>7695.5338715039998</v>
      </c>
      <c r="F654">
        <v>45.81</v>
      </c>
      <c r="G654">
        <v>40.005325349870397</v>
      </c>
      <c r="H654">
        <v>3.08670178284788</v>
      </c>
      <c r="I654">
        <v>13.5495648965963</v>
      </c>
      <c r="J654">
        <v>11.8142376610444</v>
      </c>
      <c r="K654">
        <v>40.778383458447102</v>
      </c>
      <c r="L654">
        <v>40.248521168990798</v>
      </c>
      <c r="M654">
        <v>84.634622924919398</v>
      </c>
      <c r="N654">
        <v>1.3586940424251499</v>
      </c>
      <c r="O654">
        <v>25.518445754202101</v>
      </c>
      <c r="P654">
        <v>72.275770974977107</v>
      </c>
      <c r="Q654">
        <v>9.7059048135863996E-2</v>
      </c>
    </row>
    <row r="655" spans="1:17" x14ac:dyDescent="0.3">
      <c r="A655" t="s">
        <v>1439</v>
      </c>
      <c r="B655" t="s">
        <v>1440</v>
      </c>
      <c r="C655" t="s">
        <v>3171</v>
      </c>
      <c r="D655" t="s">
        <v>21</v>
      </c>
      <c r="E655">
        <v>7686.2687726719996</v>
      </c>
      <c r="F655">
        <v>27.68</v>
      </c>
      <c r="G655">
        <v>23.1173012687943</v>
      </c>
      <c r="H655">
        <v>-7.4351567423266998</v>
      </c>
      <c r="I655">
        <v>-9.4293222396342706</v>
      </c>
      <c r="J655">
        <v>3.5458391409021801</v>
      </c>
      <c r="K655">
        <v>27.765044580295299</v>
      </c>
      <c r="L655">
        <v>27.925915275517301</v>
      </c>
      <c r="M655">
        <v>61.780834821224801</v>
      </c>
      <c r="N655">
        <v>0.69942756799245998</v>
      </c>
      <c r="O655">
        <v>46.325120289340198</v>
      </c>
      <c r="P655">
        <v>45.588523031717202</v>
      </c>
      <c r="Q655">
        <v>3.1240583443854001E-2</v>
      </c>
    </row>
    <row r="656" spans="1:17" x14ac:dyDescent="0.3">
      <c r="A656" t="s">
        <v>1441</v>
      </c>
      <c r="B656" t="s">
        <v>1442</v>
      </c>
      <c r="C656" t="s">
        <v>3174</v>
      </c>
      <c r="D656" t="s">
        <v>46</v>
      </c>
      <c r="E656">
        <v>7628.1920712749998</v>
      </c>
      <c r="F656">
        <v>297.35000000000002</v>
      </c>
      <c r="G656">
        <v>-34.242992093728198</v>
      </c>
      <c r="H656">
        <v>-10.327433665328799</v>
      </c>
      <c r="I656">
        <v>-50.669484620380601</v>
      </c>
      <c r="J656">
        <v>0.62841161904140397</v>
      </c>
      <c r="K656">
        <v>351.06304969047898</v>
      </c>
      <c r="L656">
        <v>407.57296901617201</v>
      </c>
      <c r="M656">
        <v>44.546978637100899</v>
      </c>
      <c r="N656">
        <v>0.86711282003085099</v>
      </c>
      <c r="O656">
        <v>93.307550025222696</v>
      </c>
      <c r="P656">
        <v>5.5930397727272698</v>
      </c>
      <c r="Q656">
        <v>-1.6687900128023E-2</v>
      </c>
    </row>
    <row r="657" spans="1:17" x14ac:dyDescent="0.3">
      <c r="A657" t="s">
        <v>1443</v>
      </c>
      <c r="B657" t="s">
        <v>1444</v>
      </c>
      <c r="C657" t="s">
        <v>3173</v>
      </c>
      <c r="D657" t="s">
        <v>123</v>
      </c>
      <c r="E657">
        <v>7544.2941544949999</v>
      </c>
      <c r="F657">
        <v>1250.55</v>
      </c>
      <c r="G657">
        <v>36.001876729165701</v>
      </c>
      <c r="H657">
        <v>-1.2572422966527499</v>
      </c>
      <c r="I657">
        <v>38.381251385255503</v>
      </c>
      <c r="J657">
        <v>-1.3582453781127399</v>
      </c>
      <c r="K657">
        <v>1209.3848113515601</v>
      </c>
      <c r="L657">
        <v>1089.7371637435999</v>
      </c>
      <c r="M657">
        <v>70.026509113521897</v>
      </c>
      <c r="N657">
        <v>0.76425936344990497</v>
      </c>
      <c r="O657">
        <v>7.6406381192275203</v>
      </c>
      <c r="P657">
        <v>58.077360637087502</v>
      </c>
      <c r="Q657">
        <v>8.9807010541170004E-2</v>
      </c>
    </row>
    <row r="658" spans="1:17" x14ac:dyDescent="0.3">
      <c r="A658" t="s">
        <v>1445</v>
      </c>
      <c r="B658" t="s">
        <v>1446</v>
      </c>
      <c r="C658" t="s">
        <v>3174</v>
      </c>
      <c r="D658" t="s">
        <v>46</v>
      </c>
      <c r="E658">
        <v>7541.0228643999999</v>
      </c>
      <c r="F658">
        <v>552.20000000000005</v>
      </c>
      <c r="G658">
        <v>46.133214188305303</v>
      </c>
      <c r="H658">
        <v>10.254840096178899</v>
      </c>
      <c r="I658">
        <v>15.4779941794406</v>
      </c>
      <c r="J658">
        <v>16.1543377736838</v>
      </c>
      <c r="K658">
        <v>511.105082937791</v>
      </c>
      <c r="L658">
        <v>462.25170865104201</v>
      </c>
      <c r="M658">
        <v>78.095837617689597</v>
      </c>
      <c r="N658">
        <v>1.01971182989511</v>
      </c>
      <c r="O658">
        <v>12.0970662803332</v>
      </c>
      <c r="P658">
        <v>96.128573965547801</v>
      </c>
      <c r="Q658">
        <v>0.19785183845117599</v>
      </c>
    </row>
    <row r="659" spans="1:17" hidden="1" x14ac:dyDescent="0.3">
      <c r="A659" t="s">
        <v>1447</v>
      </c>
      <c r="B659" t="s">
        <v>1448</v>
      </c>
      <c r="C659" t="s">
        <v>3186</v>
      </c>
      <c r="D659" t="s">
        <v>377</v>
      </c>
      <c r="E659">
        <v>7514.4650285500002</v>
      </c>
      <c r="F659">
        <v>832.9</v>
      </c>
      <c r="G659">
        <v>76.373436360289801</v>
      </c>
      <c r="H659">
        <v>11.274608649452199</v>
      </c>
      <c r="I659">
        <v>114.836475922883</v>
      </c>
      <c r="J659">
        <v>1.2305923027609</v>
      </c>
      <c r="K659">
        <v>704.92966435360995</v>
      </c>
      <c r="L659">
        <v>555.40494038434804</v>
      </c>
      <c r="M659">
        <v>63.170412235236597</v>
      </c>
      <c r="N659">
        <v>1.15840047449393</v>
      </c>
      <c r="O659">
        <v>4.7244567174930996</v>
      </c>
      <c r="P659">
        <v>161.87706335481801</v>
      </c>
      <c r="Q659">
        <v>8.3080936951370005E-2</v>
      </c>
    </row>
    <row r="660" spans="1:17" x14ac:dyDescent="0.3">
      <c r="A660" t="s">
        <v>1449</v>
      </c>
      <c r="B660" t="s">
        <v>1450</v>
      </c>
      <c r="C660" t="s">
        <v>3185</v>
      </c>
      <c r="D660" t="s">
        <v>494</v>
      </c>
      <c r="E660">
        <v>7446.4857807750004</v>
      </c>
      <c r="F660">
        <v>269.25</v>
      </c>
      <c r="G660">
        <v>-24.697186137332899</v>
      </c>
      <c r="H660">
        <v>-3.6172830640948499</v>
      </c>
      <c r="I660">
        <v>6.80179989777562</v>
      </c>
      <c r="J660">
        <v>3.6055876720086801</v>
      </c>
      <c r="K660">
        <v>267.59271233848398</v>
      </c>
      <c r="L660">
        <v>268.445878618687</v>
      </c>
      <c r="M660">
        <v>66.325703625823195</v>
      </c>
      <c r="N660">
        <v>0.32697293803384803</v>
      </c>
      <c r="O660">
        <v>20.891364902506901</v>
      </c>
      <c r="P660">
        <v>22.386363636363601</v>
      </c>
      <c r="Q660">
        <v>-8.6265316011698998E-2</v>
      </c>
    </row>
    <row r="661" spans="1:17" x14ac:dyDescent="0.3">
      <c r="A661" t="s">
        <v>1451</v>
      </c>
      <c r="B661" t="s">
        <v>1452</v>
      </c>
      <c r="C661" t="s">
        <v>3183</v>
      </c>
      <c r="D661" t="s">
        <v>587</v>
      </c>
      <c r="E661">
        <v>7438.8052373250002</v>
      </c>
      <c r="F661">
        <v>558.25</v>
      </c>
      <c r="G661">
        <v>8.3311940941612797</v>
      </c>
      <c r="H661">
        <v>-1.9774583981814</v>
      </c>
      <c r="I661">
        <v>21.243190989238901</v>
      </c>
      <c r="J661">
        <v>-3.3443927157481701</v>
      </c>
      <c r="K661">
        <v>568.57941748289397</v>
      </c>
      <c r="L661">
        <v>514.03693093262905</v>
      </c>
      <c r="M661">
        <v>34.055356303985199</v>
      </c>
      <c r="N661">
        <v>0.50390826824492896</v>
      </c>
      <c r="O661">
        <v>14.590237348858</v>
      </c>
      <c r="P661">
        <v>45.548168426541501</v>
      </c>
      <c r="Q661">
        <v>6.7305525521875006E-2</v>
      </c>
    </row>
    <row r="662" spans="1:17" hidden="1" x14ac:dyDescent="0.3">
      <c r="A662" t="s">
        <v>1453</v>
      </c>
      <c r="B662" t="s">
        <v>1454</v>
      </c>
      <c r="C662" t="s">
        <v>3186</v>
      </c>
      <c r="D662" t="s">
        <v>494</v>
      </c>
      <c r="E662">
        <v>7426.9922917800004</v>
      </c>
      <c r="F662">
        <v>1901.3</v>
      </c>
      <c r="G662">
        <v>29.530087104789899</v>
      </c>
      <c r="H662">
        <v>8.2232448883356692</v>
      </c>
      <c r="I662">
        <v>54.516469446823599</v>
      </c>
      <c r="J662">
        <v>5.0720513631490602</v>
      </c>
      <c r="K662">
        <v>1722.3267772188999</v>
      </c>
      <c r="L662">
        <v>1476.9772586122899</v>
      </c>
      <c r="M662">
        <v>65.291541120234598</v>
      </c>
      <c r="N662">
        <v>0.66197987516629797</v>
      </c>
      <c r="O662">
        <v>6.0853100510177303</v>
      </c>
      <c r="P662">
        <v>95.005128205128202</v>
      </c>
      <c r="Q662">
        <v>-1.0680027653787999E-2</v>
      </c>
    </row>
    <row r="663" spans="1:17" x14ac:dyDescent="0.3">
      <c r="A663" t="s">
        <v>1455</v>
      </c>
      <c r="B663" t="s">
        <v>1456</v>
      </c>
      <c r="C663" t="s">
        <v>3170</v>
      </c>
      <c r="D663" t="s">
        <v>21</v>
      </c>
      <c r="E663">
        <v>7415.78836185</v>
      </c>
      <c r="F663">
        <v>895.5</v>
      </c>
      <c r="G663">
        <v>75.712195340778607</v>
      </c>
      <c r="H663">
        <v>-4.2806694764848601</v>
      </c>
      <c r="I663">
        <v>10.583432789986</v>
      </c>
      <c r="J663">
        <v>-2.70044966466613</v>
      </c>
      <c r="K663">
        <v>885.05942659934101</v>
      </c>
      <c r="L663">
        <v>786.50749504134501</v>
      </c>
      <c r="M663">
        <v>55.5352467057537</v>
      </c>
      <c r="N663">
        <v>0.73629838037969997</v>
      </c>
      <c r="O663">
        <v>10.882188721384701</v>
      </c>
      <c r="P663">
        <v>115.78313253012</v>
      </c>
      <c r="Q663">
        <v>0.128618944592887</v>
      </c>
    </row>
    <row r="664" spans="1:17" x14ac:dyDescent="0.3">
      <c r="A664" t="s">
        <v>1457</v>
      </c>
      <c r="B664" t="s">
        <v>1458</v>
      </c>
      <c r="C664" t="s">
        <v>3182</v>
      </c>
      <c r="D664" t="s">
        <v>136</v>
      </c>
      <c r="E664">
        <v>7408.8647940000001</v>
      </c>
      <c r="F664">
        <v>1051.5</v>
      </c>
      <c r="G664">
        <v>2.8983935836094501</v>
      </c>
      <c r="H664">
        <v>7.94419077104964</v>
      </c>
      <c r="I664">
        <v>16.445556945753498</v>
      </c>
      <c r="J664">
        <v>0.837867675450365</v>
      </c>
      <c r="K664">
        <v>985.32484858846101</v>
      </c>
      <c r="L664">
        <v>910.39580468927602</v>
      </c>
      <c r="M664">
        <v>64.487410637664297</v>
      </c>
      <c r="N664">
        <v>1.1661972281263899</v>
      </c>
      <c r="O664">
        <v>2.8911079410366098</v>
      </c>
      <c r="P664">
        <v>40.462196099385501</v>
      </c>
      <c r="Q664">
        <v>6.1917201864304001E-2</v>
      </c>
    </row>
    <row r="665" spans="1:17" hidden="1" x14ac:dyDescent="0.3">
      <c r="A665" t="s">
        <v>1459</v>
      </c>
      <c r="B665" t="s">
        <v>1460</v>
      </c>
      <c r="C665" t="s">
        <v>3186</v>
      </c>
      <c r="D665" t="s">
        <v>1461</v>
      </c>
      <c r="E665">
        <v>7399.2833579999997</v>
      </c>
      <c r="F665">
        <v>580</v>
      </c>
      <c r="G665">
        <v>-23.223147047449899</v>
      </c>
      <c r="H665">
        <v>9.4118834815728807</v>
      </c>
      <c r="I665">
        <v>-6.6739208280930296</v>
      </c>
      <c r="J665">
        <v>7.0869644433441197</v>
      </c>
      <c r="K665">
        <v>538.552606494511</v>
      </c>
      <c r="L665">
        <v>539.59167049039002</v>
      </c>
      <c r="M665">
        <v>71.126322314446298</v>
      </c>
      <c r="N665">
        <v>0.81693705644659198</v>
      </c>
      <c r="O665">
        <v>14.137931034482699</v>
      </c>
      <c r="P665">
        <v>34.570765661252899</v>
      </c>
      <c r="Q665">
        <v>5.1165104264616998E-2</v>
      </c>
    </row>
    <row r="666" spans="1:17" x14ac:dyDescent="0.3">
      <c r="A666" t="s">
        <v>1462</v>
      </c>
      <c r="B666" t="s">
        <v>1463</v>
      </c>
      <c r="C666" t="s">
        <v>3180</v>
      </c>
      <c r="D666" t="s">
        <v>455</v>
      </c>
      <c r="E666">
        <v>7383.3013092600004</v>
      </c>
      <c r="F666">
        <v>514.29999999999995</v>
      </c>
      <c r="G666">
        <v>-35.2161975967866</v>
      </c>
      <c r="H666">
        <v>5.96197953476225</v>
      </c>
      <c r="I666">
        <v>0.62857111783547803</v>
      </c>
      <c r="J666">
        <v>2.2393850298609999</v>
      </c>
      <c r="K666">
        <v>493.27782862762302</v>
      </c>
      <c r="L666">
        <v>512.63561912877299</v>
      </c>
      <c r="M666">
        <v>75.698660385829498</v>
      </c>
      <c r="N666">
        <v>0.62308905659037295</v>
      </c>
      <c r="O666">
        <v>29.846393155745599</v>
      </c>
      <c r="P666">
        <v>20.023337222870399</v>
      </c>
      <c r="Q666">
        <v>-3.5981393477531001E-2</v>
      </c>
    </row>
    <row r="667" spans="1:17" x14ac:dyDescent="0.3">
      <c r="A667" t="s">
        <v>1464</v>
      </c>
      <c r="B667" t="s">
        <v>1465</v>
      </c>
      <c r="C667" t="s">
        <v>3174</v>
      </c>
      <c r="D667" t="s">
        <v>46</v>
      </c>
      <c r="E667">
        <v>7321.714672825</v>
      </c>
      <c r="F667">
        <v>500.75</v>
      </c>
      <c r="G667">
        <v>3.91078805655245</v>
      </c>
      <c r="H667">
        <v>-2.9871376665987301</v>
      </c>
      <c r="I667">
        <v>12.307487594396401</v>
      </c>
      <c r="J667">
        <v>9.6218581049926897</v>
      </c>
      <c r="K667">
        <v>488.00297115750999</v>
      </c>
      <c r="L667">
        <v>472.72041508773401</v>
      </c>
      <c r="M667">
        <v>68.666316850935402</v>
      </c>
      <c r="N667">
        <v>0.97631399131201502</v>
      </c>
      <c r="O667">
        <v>17.4238642036944</v>
      </c>
      <c r="P667">
        <v>46.782940055693899</v>
      </c>
      <c r="Q667">
        <v>-1.9956220199704999E-2</v>
      </c>
    </row>
    <row r="668" spans="1:17" hidden="1" x14ac:dyDescent="0.3">
      <c r="A668" t="s">
        <v>1466</v>
      </c>
      <c r="B668" t="s">
        <v>1467</v>
      </c>
      <c r="C668" t="s">
        <v>3186</v>
      </c>
      <c r="D668" t="s">
        <v>243</v>
      </c>
      <c r="E668">
        <v>7321.276638585</v>
      </c>
      <c r="F668">
        <v>4336.1499999999996</v>
      </c>
      <c r="G668">
        <v>525.26388020988497</v>
      </c>
      <c r="H668">
        <v>0.98817564476259201</v>
      </c>
      <c r="I668">
        <v>211.35500665361701</v>
      </c>
      <c r="J668">
        <v>3.98452726211146</v>
      </c>
      <c r="K668">
        <v>3929.1093818958302</v>
      </c>
      <c r="L668">
        <v>2438.72842816709</v>
      </c>
      <c r="M668">
        <v>43.767941582629597</v>
      </c>
      <c r="N668">
        <v>1.1169060622815701</v>
      </c>
      <c r="O668">
        <v>26.555815642909</v>
      </c>
      <c r="P668">
        <v>614.47520184544396</v>
      </c>
      <c r="Q668">
        <v>0.30308449310549201</v>
      </c>
    </row>
    <row r="669" spans="1:17" hidden="1" x14ac:dyDescent="0.3">
      <c r="A669" t="s">
        <v>1468</v>
      </c>
      <c r="B669" t="s">
        <v>1469</v>
      </c>
      <c r="C669" t="s">
        <v>3186</v>
      </c>
      <c r="D669" t="s">
        <v>111</v>
      </c>
      <c r="E669">
        <v>7318.2079762399899</v>
      </c>
      <c r="F669">
        <v>467.45</v>
      </c>
      <c r="G669">
        <v>12.7543355314151</v>
      </c>
      <c r="H669">
        <v>13.3293105718429</v>
      </c>
      <c r="I669">
        <v>28.294527557917199</v>
      </c>
      <c r="J669">
        <v>11.4383920186451</v>
      </c>
      <c r="K669">
        <v>418.35776154945302</v>
      </c>
      <c r="M669">
        <v>81.765485171020401</v>
      </c>
      <c r="N669">
        <v>0.90681858727415798</v>
      </c>
      <c r="O669">
        <v>1.6151460049203199</v>
      </c>
      <c r="P669">
        <v>43.786527222392998</v>
      </c>
    </row>
    <row r="670" spans="1:17" x14ac:dyDescent="0.3">
      <c r="A670" t="s">
        <v>1470</v>
      </c>
      <c r="B670" t="s">
        <v>1471</v>
      </c>
      <c r="C670" t="s">
        <v>3171</v>
      </c>
      <c r="D670" t="s">
        <v>24</v>
      </c>
      <c r="E670">
        <v>7310.6440193539902</v>
      </c>
      <c r="F670">
        <v>64.180000000000007</v>
      </c>
      <c r="G670">
        <v>-52.465345349416403</v>
      </c>
      <c r="H670">
        <v>-12.5103008056949</v>
      </c>
      <c r="I670">
        <v>-38.100470953455698</v>
      </c>
      <c r="J670">
        <v>-1.3249262714256</v>
      </c>
      <c r="K670">
        <v>69.849349813905107</v>
      </c>
      <c r="L670">
        <v>82.407759402105697</v>
      </c>
      <c r="M670">
        <v>51.087442222117801</v>
      </c>
      <c r="N670">
        <v>0.94179273388069196</v>
      </c>
      <c r="O670">
        <v>81.520722966656194</v>
      </c>
      <c r="P670">
        <v>4.6128769356153398</v>
      </c>
      <c r="Q670">
        <v>-1.6375052779256001E-2</v>
      </c>
    </row>
    <row r="671" spans="1:17" x14ac:dyDescent="0.3">
      <c r="A671" t="s">
        <v>1472</v>
      </c>
      <c r="B671" t="s">
        <v>1473</v>
      </c>
      <c r="C671" t="s">
        <v>3174</v>
      </c>
      <c r="D671" t="s">
        <v>46</v>
      </c>
      <c r="E671">
        <v>7293.7506240940002</v>
      </c>
      <c r="F671">
        <v>259.82</v>
      </c>
      <c r="G671">
        <v>63.6654869148717</v>
      </c>
      <c r="H671">
        <v>2.1826160139145001</v>
      </c>
      <c r="I671">
        <v>28.077678453237102</v>
      </c>
      <c r="J671">
        <v>4.2037817535119597</v>
      </c>
      <c r="K671">
        <v>238.627643016798</v>
      </c>
      <c r="L671">
        <v>213.18626917682701</v>
      </c>
      <c r="M671">
        <v>76.771989138697606</v>
      </c>
      <c r="N671">
        <v>1.16173040910671</v>
      </c>
      <c r="O671">
        <v>9.5912554845662505</v>
      </c>
      <c r="P671">
        <v>98.563240351547506</v>
      </c>
      <c r="Q671">
        <v>0.105567471900642</v>
      </c>
    </row>
    <row r="672" spans="1:17" hidden="1" x14ac:dyDescent="0.3">
      <c r="A672" t="s">
        <v>1474</v>
      </c>
      <c r="B672" t="s">
        <v>1475</v>
      </c>
      <c r="C672" t="s">
        <v>3186</v>
      </c>
      <c r="D672" t="s">
        <v>409</v>
      </c>
      <c r="E672">
        <v>7267.3822253399903</v>
      </c>
      <c r="F672">
        <v>306.35000000000002</v>
      </c>
      <c r="G672">
        <v>79.6248301887682</v>
      </c>
      <c r="H672">
        <v>-11.6768938080792</v>
      </c>
      <c r="I672">
        <v>10.4527740867677</v>
      </c>
      <c r="J672">
        <v>-3.4752538977267</v>
      </c>
      <c r="K672">
        <v>328.27463539295002</v>
      </c>
      <c r="L672">
        <v>284.26610931191499</v>
      </c>
      <c r="M672">
        <v>62.031193457955297</v>
      </c>
      <c r="N672">
        <v>0.51720756223364905</v>
      </c>
      <c r="O672">
        <v>41.341602741961701</v>
      </c>
      <c r="P672">
        <v>114.831697054698</v>
      </c>
      <c r="Q672">
        <v>0.15402121337188801</v>
      </c>
    </row>
    <row r="673" spans="1:17" hidden="1" x14ac:dyDescent="0.3">
      <c r="A673" t="s">
        <v>1476</v>
      </c>
      <c r="B673" t="s">
        <v>1477</v>
      </c>
      <c r="C673" t="s">
        <v>3186</v>
      </c>
      <c r="D673" t="s">
        <v>62</v>
      </c>
      <c r="E673">
        <v>7265.7532285799998</v>
      </c>
      <c r="F673">
        <v>13.53</v>
      </c>
      <c r="G673">
        <v>31.3530883035226</v>
      </c>
      <c r="H673">
        <v>-10.7638291755024</v>
      </c>
      <c r="I673">
        <v>-37.815758744266702</v>
      </c>
      <c r="J673">
        <v>1.4587557757038101</v>
      </c>
      <c r="K673">
        <v>14.1505957296029</v>
      </c>
      <c r="L673">
        <v>13.535662874313401</v>
      </c>
      <c r="M673">
        <v>56.908925280055499</v>
      </c>
      <c r="N673">
        <v>0.573769467958402</v>
      </c>
      <c r="O673">
        <v>55.949741315594999</v>
      </c>
      <c r="P673">
        <v>71.265822784810098</v>
      </c>
      <c r="Q673">
        <v>9.3852083697913993E-2</v>
      </c>
    </row>
    <row r="674" spans="1:17" hidden="1" x14ac:dyDescent="0.3">
      <c r="A674" t="s">
        <v>1478</v>
      </c>
      <c r="B674" t="s">
        <v>1479</v>
      </c>
      <c r="C674" t="s">
        <v>3186</v>
      </c>
      <c r="D674" t="s">
        <v>285</v>
      </c>
      <c r="E674">
        <v>7262.1798793349999</v>
      </c>
      <c r="F674">
        <v>563.45000000000005</v>
      </c>
      <c r="G674">
        <v>400.99527707297699</v>
      </c>
      <c r="H674">
        <v>8.5496626730595704</v>
      </c>
      <c r="I674">
        <v>305.10014951929298</v>
      </c>
      <c r="J674">
        <v>13.0564717251437</v>
      </c>
      <c r="K674">
        <v>474.10102040777002</v>
      </c>
      <c r="L674">
        <v>322.31119164210702</v>
      </c>
      <c r="M674">
        <v>83.683730089927707</v>
      </c>
      <c r="N674">
        <v>0.27897567484193198</v>
      </c>
      <c r="O674">
        <v>6.4868222557458299</v>
      </c>
      <c r="P674">
        <v>440.73896353166901</v>
      </c>
      <c r="Q674">
        <v>0.246001469618739</v>
      </c>
    </row>
    <row r="675" spans="1:17" x14ac:dyDescent="0.3">
      <c r="A675" t="s">
        <v>1480</v>
      </c>
      <c r="B675" t="s">
        <v>1481</v>
      </c>
      <c r="C675" t="s">
        <v>3180</v>
      </c>
      <c r="D675" t="s">
        <v>217</v>
      </c>
      <c r="E675">
        <v>7242.1270030599999</v>
      </c>
      <c r="F675">
        <v>1787.35</v>
      </c>
      <c r="G675">
        <v>54.183874072925001</v>
      </c>
      <c r="H675">
        <v>8.2991996977731493</v>
      </c>
      <c r="I675">
        <v>48.568460840584798</v>
      </c>
      <c r="J675">
        <v>8.6089989597642802</v>
      </c>
      <c r="K675">
        <v>1748.5763208337401</v>
      </c>
      <c r="L675">
        <v>1624.4035011423</v>
      </c>
      <c r="M675">
        <v>70.254229738052501</v>
      </c>
      <c r="N675">
        <v>0.64505263116348999</v>
      </c>
      <c r="O675">
        <v>32.033457353064598</v>
      </c>
      <c r="P675">
        <v>99.570120589548793</v>
      </c>
      <c r="Q675">
        <v>4.0219160814680001E-2</v>
      </c>
    </row>
    <row r="676" spans="1:17" hidden="1" x14ac:dyDescent="0.3">
      <c r="A676" t="s">
        <v>1482</v>
      </c>
      <c r="B676" t="s">
        <v>1483</v>
      </c>
      <c r="C676" t="s">
        <v>3186</v>
      </c>
      <c r="D676" t="s">
        <v>21</v>
      </c>
      <c r="E676">
        <v>7197.1278029100004</v>
      </c>
      <c r="F676">
        <v>1775.3</v>
      </c>
      <c r="G676">
        <v>31.782312400280102</v>
      </c>
      <c r="H676">
        <v>-9.0062982070339306</v>
      </c>
      <c r="I676">
        <v>48.803002992009802</v>
      </c>
      <c r="J676">
        <v>-0.40162583542471297</v>
      </c>
      <c r="K676">
        <v>1848.17122096655</v>
      </c>
      <c r="L676">
        <v>1585.87292644882</v>
      </c>
      <c r="M676">
        <v>43.853200119371898</v>
      </c>
      <c r="N676">
        <v>3.1440718093976701</v>
      </c>
      <c r="O676">
        <v>25.330929983664699</v>
      </c>
      <c r="P676">
        <v>93.2194166303874</v>
      </c>
    </row>
    <row r="677" spans="1:17" hidden="1" x14ac:dyDescent="0.3">
      <c r="A677" t="s">
        <v>1484</v>
      </c>
      <c r="B677" t="s">
        <v>1485</v>
      </c>
      <c r="C677" t="s">
        <v>3186</v>
      </c>
      <c r="D677" t="s">
        <v>960</v>
      </c>
      <c r="E677">
        <v>7184.4078683999996</v>
      </c>
      <c r="F677">
        <v>761.55</v>
      </c>
      <c r="G677">
        <v>213.56366445134299</v>
      </c>
      <c r="H677">
        <v>2.5699360966190299</v>
      </c>
      <c r="I677">
        <v>-4.1077682200027104</v>
      </c>
      <c r="J677">
        <v>-3.8791256877229499</v>
      </c>
      <c r="K677">
        <v>734.39711974394595</v>
      </c>
      <c r="L677">
        <v>638.62454461848904</v>
      </c>
      <c r="M677">
        <v>61.020377053694197</v>
      </c>
      <c r="N677">
        <v>0.83844658007891604</v>
      </c>
      <c r="O677">
        <v>19.585056792068801</v>
      </c>
      <c r="P677">
        <v>257.45130251114699</v>
      </c>
      <c r="Q677">
        <v>0.23158844266866199</v>
      </c>
    </row>
    <row r="678" spans="1:17" x14ac:dyDescent="0.3">
      <c r="A678" t="s">
        <v>1486</v>
      </c>
      <c r="B678" t="s">
        <v>1487</v>
      </c>
      <c r="C678" t="s">
        <v>3180</v>
      </c>
      <c r="D678" t="s">
        <v>1488</v>
      </c>
      <c r="E678">
        <v>7183.76721808</v>
      </c>
      <c r="F678">
        <v>251.8</v>
      </c>
      <c r="G678">
        <v>-42.239232539777703</v>
      </c>
      <c r="H678">
        <v>-7.3694347811079997</v>
      </c>
      <c r="I678">
        <v>-24.2945206330571</v>
      </c>
      <c r="J678">
        <v>-3.3940157099375199</v>
      </c>
      <c r="K678">
        <v>265.86901831070298</v>
      </c>
      <c r="L678">
        <v>277.32953632082098</v>
      </c>
      <c r="M678">
        <v>71.306192016452997</v>
      </c>
      <c r="N678">
        <v>0.64436547523896404</v>
      </c>
      <c r="O678">
        <v>34.809372517871303</v>
      </c>
      <c r="P678">
        <v>1.1244979919678699</v>
      </c>
      <c r="Q678">
        <v>8.4564754143738E-2</v>
      </c>
    </row>
    <row r="679" spans="1:17" x14ac:dyDescent="0.3">
      <c r="A679" t="s">
        <v>1489</v>
      </c>
      <c r="B679" t="s">
        <v>1490</v>
      </c>
      <c r="C679" t="s">
        <v>3174</v>
      </c>
      <c r="D679" t="s">
        <v>46</v>
      </c>
      <c r="E679">
        <v>7161.6400395999999</v>
      </c>
      <c r="F679">
        <v>1069.0999999999999</v>
      </c>
      <c r="G679">
        <v>8.6441936537670792</v>
      </c>
      <c r="H679">
        <v>-4.77418622933771</v>
      </c>
      <c r="I679">
        <v>-17.472896741404298</v>
      </c>
      <c r="J679">
        <v>4.2453430716592298</v>
      </c>
      <c r="K679">
        <v>1067.9438907133499</v>
      </c>
      <c r="L679">
        <v>1096.7453183303801</v>
      </c>
      <c r="M679">
        <v>74.523780211048603</v>
      </c>
      <c r="N679">
        <v>0.61044007274999701</v>
      </c>
      <c r="O679">
        <v>44.275558881301997</v>
      </c>
      <c r="P679">
        <v>42.966033698849898</v>
      </c>
      <c r="Q679">
        <v>0.108457885241852</v>
      </c>
    </row>
    <row r="680" spans="1:17" x14ac:dyDescent="0.3">
      <c r="A680" t="s">
        <v>1491</v>
      </c>
      <c r="B680" t="s">
        <v>1492</v>
      </c>
      <c r="C680" t="s">
        <v>3173</v>
      </c>
      <c r="D680" t="s">
        <v>365</v>
      </c>
      <c r="E680">
        <v>7140.2201809399903</v>
      </c>
      <c r="F680">
        <v>311.95</v>
      </c>
      <c r="G680">
        <v>-30.497393434599498</v>
      </c>
      <c r="H680">
        <v>6.4995110878378597</v>
      </c>
      <c r="I680">
        <v>10.002751582857501</v>
      </c>
      <c r="J680">
        <v>2.2279736390375202</v>
      </c>
      <c r="K680">
        <v>292.27216029646701</v>
      </c>
      <c r="L680">
        <v>305.068270113209</v>
      </c>
      <c r="M680">
        <v>73.402795062020004</v>
      </c>
      <c r="N680">
        <v>1.00394883779681</v>
      </c>
      <c r="O680">
        <v>23.801891328738499</v>
      </c>
      <c r="P680">
        <v>20.840596552392</v>
      </c>
      <c r="Q680">
        <v>1.1634725670773E-2</v>
      </c>
    </row>
    <row r="681" spans="1:17" hidden="1" x14ac:dyDescent="0.3">
      <c r="A681" t="s">
        <v>1493</v>
      </c>
      <c r="B681" t="s">
        <v>1494</v>
      </c>
      <c r="C681" t="s">
        <v>3186</v>
      </c>
      <c r="D681" t="s">
        <v>587</v>
      </c>
      <c r="E681">
        <v>7126.2785618199996</v>
      </c>
      <c r="F681">
        <v>3562.7</v>
      </c>
      <c r="G681">
        <v>150.93480172188899</v>
      </c>
      <c r="H681">
        <v>2.5600778088907798</v>
      </c>
      <c r="I681">
        <v>99.376864329446803</v>
      </c>
      <c r="J681">
        <v>-4.3454963071783101</v>
      </c>
      <c r="K681">
        <v>3073.1922611176101</v>
      </c>
      <c r="L681">
        <v>2234.5303227797199</v>
      </c>
      <c r="M681">
        <v>54.7639575581996</v>
      </c>
      <c r="N681">
        <v>1.0572650609149501</v>
      </c>
      <c r="O681">
        <v>7.2908187610520203</v>
      </c>
      <c r="P681">
        <v>186.39643079643801</v>
      </c>
      <c r="Q681">
        <v>0.21626626444856001</v>
      </c>
    </row>
    <row r="682" spans="1:17" x14ac:dyDescent="0.3">
      <c r="A682" t="s">
        <v>1495</v>
      </c>
      <c r="B682" t="s">
        <v>1496</v>
      </c>
      <c r="C682" t="s">
        <v>3178</v>
      </c>
      <c r="D682" t="s">
        <v>426</v>
      </c>
      <c r="E682">
        <v>7115.1298736890003</v>
      </c>
      <c r="F682">
        <v>229.03</v>
      </c>
      <c r="G682">
        <v>28.3901673208427</v>
      </c>
      <c r="H682">
        <v>5.7220838945690797</v>
      </c>
      <c r="I682">
        <v>15.922605460081501</v>
      </c>
      <c r="J682">
        <v>1.6704358189073301</v>
      </c>
      <c r="K682">
        <v>213.38063335240301</v>
      </c>
      <c r="L682">
        <v>193.16835086611101</v>
      </c>
      <c r="M682">
        <v>76.515960703068203</v>
      </c>
      <c r="N682">
        <v>1.1577460649560301</v>
      </c>
      <c r="O682">
        <v>0.92564292887393695</v>
      </c>
      <c r="P682">
        <v>49.302477183833098</v>
      </c>
      <c r="Q682">
        <v>0.15098284906462101</v>
      </c>
    </row>
    <row r="683" spans="1:17" x14ac:dyDescent="0.3">
      <c r="A683" t="s">
        <v>1497</v>
      </c>
      <c r="B683" t="s">
        <v>1498</v>
      </c>
      <c r="C683" t="s">
        <v>3175</v>
      </c>
      <c r="D683" t="s">
        <v>254</v>
      </c>
      <c r="E683">
        <v>7102.4509800149899</v>
      </c>
      <c r="F683">
        <v>509.55</v>
      </c>
      <c r="G683">
        <v>17.363936182113999</v>
      </c>
      <c r="H683">
        <v>10.7076088549556</v>
      </c>
      <c r="I683">
        <v>38.365598619856002</v>
      </c>
      <c r="J683">
        <v>4.2674258605961501</v>
      </c>
      <c r="K683">
        <v>452.06824080479203</v>
      </c>
      <c r="L683">
        <v>399.40054512674999</v>
      </c>
      <c r="M683">
        <v>82.653944987400806</v>
      </c>
      <c r="N683">
        <v>1.14907650795036</v>
      </c>
      <c r="O683">
        <v>1.95270336571484</v>
      </c>
      <c r="P683">
        <v>62.277070063694197</v>
      </c>
      <c r="Q683">
        <v>8.1706560674751003E-2</v>
      </c>
    </row>
    <row r="684" spans="1:17" x14ac:dyDescent="0.3">
      <c r="A684" t="s">
        <v>1499</v>
      </c>
      <c r="B684" t="s">
        <v>1500</v>
      </c>
      <c r="C684" t="s">
        <v>3178</v>
      </c>
      <c r="D684" t="s">
        <v>69</v>
      </c>
      <c r="E684">
        <v>7093.7257877449902</v>
      </c>
      <c r="F684">
        <v>345.85</v>
      </c>
      <c r="G684">
        <v>14.401891534984101</v>
      </c>
      <c r="H684">
        <v>-0.51219484129927095</v>
      </c>
      <c r="I684">
        <v>58.586784751273299</v>
      </c>
      <c r="J684">
        <v>3.6364333619785398</v>
      </c>
      <c r="K684">
        <v>327.42073997809598</v>
      </c>
      <c r="L684">
        <v>285.53587138743302</v>
      </c>
      <c r="M684">
        <v>66.109495758248997</v>
      </c>
      <c r="N684">
        <v>0.354741004064134</v>
      </c>
      <c r="O684">
        <v>9.5850802370970101</v>
      </c>
      <c r="P684">
        <v>90.027472527472497</v>
      </c>
      <c r="Q684">
        <v>7.8220896663826006E-2</v>
      </c>
    </row>
    <row r="685" spans="1:17" x14ac:dyDescent="0.3">
      <c r="A685" t="s">
        <v>1501</v>
      </c>
      <c r="B685" t="s">
        <v>1502</v>
      </c>
      <c r="C685" t="s">
        <v>3171</v>
      </c>
      <c r="D685" t="s">
        <v>576</v>
      </c>
      <c r="E685">
        <v>7068.5889092899997</v>
      </c>
      <c r="F685">
        <v>657.1</v>
      </c>
      <c r="G685">
        <v>-3.4171563263132698E-2</v>
      </c>
      <c r="H685">
        <v>-6.8346580286954897</v>
      </c>
      <c r="I685">
        <v>4.5428438033722998</v>
      </c>
      <c r="J685">
        <v>-1.00964139053429</v>
      </c>
      <c r="K685">
        <v>684.86244218293302</v>
      </c>
      <c r="L685">
        <v>658.25451192491596</v>
      </c>
      <c r="M685">
        <v>51.324171903252797</v>
      </c>
      <c r="N685">
        <v>0.75201325541923802</v>
      </c>
      <c r="O685">
        <v>21.594886623040601</v>
      </c>
      <c r="P685">
        <v>26.572281614177001</v>
      </c>
    </row>
    <row r="686" spans="1:17" hidden="1" x14ac:dyDescent="0.3">
      <c r="A686" t="s">
        <v>1503</v>
      </c>
      <c r="B686" t="s">
        <v>1504</v>
      </c>
      <c r="C686" t="s">
        <v>3186</v>
      </c>
      <c r="D686" t="s">
        <v>108</v>
      </c>
      <c r="E686">
        <v>7058.2828548799998</v>
      </c>
      <c r="F686">
        <v>641.6</v>
      </c>
      <c r="G686">
        <v>-26.998312725503499</v>
      </c>
      <c r="H686">
        <v>-10.513445813416901</v>
      </c>
      <c r="I686">
        <v>-16.742361438194699</v>
      </c>
      <c r="J686">
        <v>-0.38385188165482798</v>
      </c>
      <c r="K686">
        <v>683.45922436558101</v>
      </c>
      <c r="L686">
        <v>732.36481024121997</v>
      </c>
      <c r="M686">
        <v>63.864761313054402</v>
      </c>
      <c r="N686">
        <v>0.36062699366613499</v>
      </c>
      <c r="O686">
        <v>47.038653366583503</v>
      </c>
      <c r="P686">
        <v>8.0043767359649909</v>
      </c>
      <c r="Q686">
        <v>5.5963048293096999E-2</v>
      </c>
    </row>
    <row r="687" spans="1:17" hidden="1" x14ac:dyDescent="0.3">
      <c r="A687" t="s">
        <v>1505</v>
      </c>
      <c r="B687" t="s">
        <v>1506</v>
      </c>
      <c r="C687" t="s">
        <v>3186</v>
      </c>
      <c r="D687" t="s">
        <v>365</v>
      </c>
      <c r="E687">
        <v>7017.7881374999997</v>
      </c>
      <c r="F687">
        <v>1177.5</v>
      </c>
      <c r="G687">
        <v>168.09634217019601</v>
      </c>
      <c r="H687">
        <v>20.070449865054599</v>
      </c>
      <c r="I687">
        <v>84.270840589769193</v>
      </c>
      <c r="J687">
        <v>-2.2951201768357201</v>
      </c>
      <c r="K687">
        <v>993.53960093020396</v>
      </c>
      <c r="L687">
        <v>747.90891982452797</v>
      </c>
      <c r="M687">
        <v>70.754546955253403</v>
      </c>
      <c r="N687">
        <v>0.77684477481379099</v>
      </c>
      <c r="O687">
        <v>6.1571125265392697</v>
      </c>
      <c r="P687">
        <v>290.48250704692401</v>
      </c>
      <c r="Q687">
        <v>0.196502166832316</v>
      </c>
    </row>
    <row r="688" spans="1:17" x14ac:dyDescent="0.3">
      <c r="A688" t="s">
        <v>1507</v>
      </c>
      <c r="B688" t="s">
        <v>1508</v>
      </c>
      <c r="C688" t="s">
        <v>3175</v>
      </c>
      <c r="D688" t="s">
        <v>51</v>
      </c>
      <c r="E688">
        <v>7016.4812541479996</v>
      </c>
      <c r="F688">
        <v>217.29</v>
      </c>
      <c r="G688">
        <v>-41.134244514349596</v>
      </c>
      <c r="H688">
        <v>0.225332415887081</v>
      </c>
      <c r="I688">
        <v>-2.4886625295443801</v>
      </c>
      <c r="J688">
        <v>5.5388890618057296</v>
      </c>
      <c r="K688">
        <v>210.60221644992001</v>
      </c>
      <c r="L688">
        <v>237.55292278354599</v>
      </c>
      <c r="M688">
        <v>62.806590306333597</v>
      </c>
      <c r="N688">
        <v>1.8158936818410301</v>
      </c>
      <c r="O688">
        <v>117.589396658843</v>
      </c>
      <c r="P688">
        <v>14.513833992094799</v>
      </c>
      <c r="Q688">
        <v>-1.601884403102E-2</v>
      </c>
    </row>
    <row r="689" spans="1:17" x14ac:dyDescent="0.3">
      <c r="A689" t="s">
        <v>1509</v>
      </c>
      <c r="B689" t="s">
        <v>1510</v>
      </c>
      <c r="C689" t="s">
        <v>3180</v>
      </c>
      <c r="D689" t="s">
        <v>83</v>
      </c>
      <c r="E689">
        <v>6958.391453753</v>
      </c>
      <c r="F689">
        <v>235.67</v>
      </c>
      <c r="G689">
        <v>-55.323480376310997</v>
      </c>
      <c r="H689">
        <v>-11.253694040367201</v>
      </c>
      <c r="I689">
        <v>-23.3986557729088</v>
      </c>
      <c r="J689">
        <v>-1.7758165553371601</v>
      </c>
      <c r="K689">
        <v>257.09926765223702</v>
      </c>
      <c r="L689">
        <v>304.58659138641599</v>
      </c>
      <c r="M689">
        <v>42.581468062927698</v>
      </c>
      <c r="N689">
        <v>0.99984349173527498</v>
      </c>
      <c r="O689">
        <v>70.832095727075995</v>
      </c>
      <c r="P689">
        <v>2.80043620501635</v>
      </c>
      <c r="Q689">
        <v>-0.13939405317942299</v>
      </c>
    </row>
    <row r="690" spans="1:17" x14ac:dyDescent="0.3">
      <c r="A690" t="s">
        <v>1511</v>
      </c>
      <c r="B690" t="s">
        <v>1512</v>
      </c>
      <c r="C690" t="s">
        <v>3183</v>
      </c>
      <c r="D690" t="s">
        <v>259</v>
      </c>
      <c r="E690">
        <v>6953.9491243880002</v>
      </c>
      <c r="F690">
        <v>180.74</v>
      </c>
      <c r="G690">
        <v>-39.144800837081299</v>
      </c>
      <c r="H690">
        <v>-15.5710585254582</v>
      </c>
      <c r="I690">
        <v>-19.693124456476099</v>
      </c>
      <c r="J690">
        <v>1.69443881540926</v>
      </c>
      <c r="K690">
        <v>192.166693375698</v>
      </c>
      <c r="L690">
        <v>200.700414655392</v>
      </c>
      <c r="M690">
        <v>56.249124202790298</v>
      </c>
      <c r="N690">
        <v>1.0612028348446401</v>
      </c>
      <c r="O690">
        <v>44.959610490206899</v>
      </c>
      <c r="P690">
        <v>17.462793267043601</v>
      </c>
      <c r="Q690">
        <v>9.2449958442661004E-2</v>
      </c>
    </row>
    <row r="691" spans="1:17" x14ac:dyDescent="0.3">
      <c r="A691" t="s">
        <v>1513</v>
      </c>
      <c r="B691" t="s">
        <v>1514</v>
      </c>
      <c r="C691" t="s">
        <v>3185</v>
      </c>
      <c r="D691" t="s">
        <v>377</v>
      </c>
      <c r="E691">
        <v>6944.0904205799998</v>
      </c>
      <c r="F691">
        <v>1540.45</v>
      </c>
      <c r="G691">
        <v>39.086903663309101</v>
      </c>
      <c r="H691">
        <v>-4.0681844862271399</v>
      </c>
      <c r="I691">
        <v>14.6523099167437</v>
      </c>
      <c r="J691">
        <v>-2.0265077763188102</v>
      </c>
      <c r="K691">
        <v>1542.3674973034799</v>
      </c>
      <c r="L691">
        <v>1442.81666780714</v>
      </c>
      <c r="M691">
        <v>56.834314775206998</v>
      </c>
      <c r="N691">
        <v>0.86082670147338602</v>
      </c>
      <c r="O691">
        <v>25.015417572787101</v>
      </c>
      <c r="P691">
        <v>70.196663352115706</v>
      </c>
      <c r="Q691">
        <v>7.7980731469581996E-2</v>
      </c>
    </row>
    <row r="692" spans="1:17" x14ac:dyDescent="0.3">
      <c r="A692" t="s">
        <v>1515</v>
      </c>
      <c r="B692" t="s">
        <v>1516</v>
      </c>
      <c r="C692" t="s">
        <v>3179</v>
      </c>
      <c r="D692" t="s">
        <v>149</v>
      </c>
      <c r="E692">
        <v>6897.8588</v>
      </c>
      <c r="F692">
        <v>368.2</v>
      </c>
      <c r="G692">
        <v>-23.8638097929969</v>
      </c>
      <c r="H692">
        <v>1.2830706655150801</v>
      </c>
      <c r="I692">
        <v>-23.397782035137499</v>
      </c>
      <c r="J692">
        <v>8.2549086570891905</v>
      </c>
      <c r="K692">
        <v>352.68563439388902</v>
      </c>
      <c r="L692">
        <v>392.70162065734797</v>
      </c>
      <c r="M692">
        <v>81.274044392110994</v>
      </c>
      <c r="N692">
        <v>1.2311446716354799</v>
      </c>
      <c r="O692">
        <v>48.696360673546899</v>
      </c>
      <c r="P692">
        <v>20.800524934383201</v>
      </c>
      <c r="Q692">
        <v>7.0705336322689993E-2</v>
      </c>
    </row>
    <row r="693" spans="1:17" x14ac:dyDescent="0.3">
      <c r="A693" t="s">
        <v>1517</v>
      </c>
      <c r="B693" t="s">
        <v>1518</v>
      </c>
      <c r="C693" t="s">
        <v>3179</v>
      </c>
      <c r="D693" t="s">
        <v>1300</v>
      </c>
      <c r="E693">
        <v>6878.3020610149997</v>
      </c>
      <c r="F693">
        <v>1063.1500000000001</v>
      </c>
      <c r="G693">
        <v>-7.9998202322785703</v>
      </c>
      <c r="H693">
        <v>9.4675604061696603</v>
      </c>
      <c r="I693">
        <v>54.911452707132</v>
      </c>
      <c r="J693">
        <v>15.8496377232653</v>
      </c>
      <c r="K693">
        <v>932.07341746474594</v>
      </c>
      <c r="L693">
        <v>851.61798337356197</v>
      </c>
      <c r="M693">
        <v>79.083013117339902</v>
      </c>
      <c r="N693">
        <v>1.48001807930157</v>
      </c>
      <c r="O693">
        <v>3.79532521281098</v>
      </c>
      <c r="P693">
        <v>74.172673656618599</v>
      </c>
      <c r="Q693">
        <v>0.14028801209369501</v>
      </c>
    </row>
    <row r="694" spans="1:17" x14ac:dyDescent="0.3">
      <c r="A694" t="s">
        <v>1519</v>
      </c>
      <c r="B694" t="s">
        <v>1520</v>
      </c>
      <c r="C694" t="s">
        <v>587</v>
      </c>
      <c r="D694" t="s">
        <v>455</v>
      </c>
      <c r="E694">
        <v>6860.4229236949996</v>
      </c>
      <c r="F694">
        <v>959.95</v>
      </c>
      <c r="G694">
        <v>-24.703173469630801</v>
      </c>
      <c r="H694">
        <v>3.63602808978409</v>
      </c>
      <c r="I694">
        <v>9.8348802761998204</v>
      </c>
      <c r="J694">
        <v>6.15305906301018</v>
      </c>
      <c r="K694">
        <v>903.25227276087105</v>
      </c>
      <c r="L694">
        <v>873.187825862257</v>
      </c>
      <c r="M694">
        <v>71.277764042162801</v>
      </c>
      <c r="N694">
        <v>1.34429810168743</v>
      </c>
      <c r="O694">
        <v>17.506120110422401</v>
      </c>
      <c r="P694">
        <v>39.791757681665899</v>
      </c>
      <c r="Q694">
        <v>0.13010575484954501</v>
      </c>
    </row>
    <row r="695" spans="1:17" hidden="1" x14ac:dyDescent="0.3">
      <c r="A695" t="s">
        <v>1521</v>
      </c>
      <c r="B695" t="s">
        <v>1522</v>
      </c>
      <c r="C695" t="s">
        <v>3186</v>
      </c>
      <c r="D695" t="s">
        <v>273</v>
      </c>
      <c r="E695">
        <v>6856.4707435949904</v>
      </c>
      <c r="F695">
        <v>572.4</v>
      </c>
      <c r="G695">
        <v>106.99635417705601</v>
      </c>
      <c r="H695">
        <v>5.6864220261653404</v>
      </c>
      <c r="I695">
        <v>70.292199777558693</v>
      </c>
      <c r="J695">
        <v>5.5022914917505696</v>
      </c>
      <c r="K695">
        <v>523.33613306945097</v>
      </c>
      <c r="L695">
        <v>410.69852140150402</v>
      </c>
      <c r="M695">
        <v>62.363650137756899</v>
      </c>
      <c r="N695">
        <v>0.52179369697420896</v>
      </c>
      <c r="O695">
        <v>8.1236897274633098</v>
      </c>
      <c r="P695">
        <v>176.36687555953401</v>
      </c>
      <c r="Q695">
        <v>0.19524853806591699</v>
      </c>
    </row>
    <row r="696" spans="1:17" x14ac:dyDescent="0.3">
      <c r="A696" t="s">
        <v>1523</v>
      </c>
      <c r="B696" t="s">
        <v>1524</v>
      </c>
      <c r="C696" t="s">
        <v>3179</v>
      </c>
      <c r="D696" t="s">
        <v>169</v>
      </c>
      <c r="E696">
        <v>6833.0330249999997</v>
      </c>
      <c r="F696">
        <v>439.35</v>
      </c>
      <c r="G696">
        <v>37.654940717734597</v>
      </c>
      <c r="H696">
        <v>6.0873613397639001</v>
      </c>
      <c r="I696">
        <v>23.504976184514899</v>
      </c>
      <c r="J696">
        <v>-5.7818896650513301</v>
      </c>
      <c r="K696">
        <v>419.16841228448197</v>
      </c>
      <c r="L696">
        <v>370.22387720051802</v>
      </c>
      <c r="M696">
        <v>49.663452357685998</v>
      </c>
      <c r="N696">
        <v>1.6876084321304901</v>
      </c>
      <c r="O696">
        <v>9.1385000569022399</v>
      </c>
      <c r="P696">
        <v>70.986573263280803</v>
      </c>
      <c r="Q696">
        <v>0.170032078144087</v>
      </c>
    </row>
    <row r="697" spans="1:17" x14ac:dyDescent="0.3">
      <c r="A697" t="s">
        <v>1525</v>
      </c>
      <c r="B697" t="s">
        <v>1526</v>
      </c>
      <c r="C697" t="s">
        <v>3180</v>
      </c>
      <c r="D697" t="s">
        <v>117</v>
      </c>
      <c r="E697">
        <v>6815.5738775600003</v>
      </c>
      <c r="F697">
        <v>1430.8</v>
      </c>
      <c r="G697">
        <v>-26.295661556593</v>
      </c>
      <c r="H697">
        <v>-17.223515219426002</v>
      </c>
      <c r="I697">
        <v>0.70703891033327504</v>
      </c>
      <c r="J697">
        <v>-6.0483144279974503</v>
      </c>
      <c r="K697">
        <v>1512.8135060428799</v>
      </c>
      <c r="L697">
        <v>1468.4818114137199</v>
      </c>
      <c r="M697">
        <v>33.964287492188603</v>
      </c>
      <c r="N697">
        <v>0.14801727885454699</v>
      </c>
      <c r="O697">
        <v>20.233435840089399</v>
      </c>
      <c r="P697">
        <v>14.463999999999899</v>
      </c>
      <c r="Q697">
        <v>-9.5424873378478006E-2</v>
      </c>
    </row>
    <row r="698" spans="1:17" x14ac:dyDescent="0.3">
      <c r="A698" t="s">
        <v>1527</v>
      </c>
      <c r="B698" t="s">
        <v>1528</v>
      </c>
      <c r="C698" t="s">
        <v>587</v>
      </c>
      <c r="D698" t="s">
        <v>587</v>
      </c>
      <c r="E698">
        <v>6807.1276657999997</v>
      </c>
      <c r="F698">
        <v>343.7</v>
      </c>
      <c r="G698">
        <v>-6.5780972995357896</v>
      </c>
      <c r="H698">
        <v>-14.423110284022</v>
      </c>
      <c r="I698">
        <v>-4.4554950364437804</v>
      </c>
      <c r="J698">
        <v>3.4864670343491699</v>
      </c>
      <c r="K698">
        <v>358.54746293837798</v>
      </c>
      <c r="L698">
        <v>354.93149789454702</v>
      </c>
      <c r="M698">
        <v>56.867675022843201</v>
      </c>
      <c r="N698">
        <v>0.87633814026982904</v>
      </c>
      <c r="O698">
        <v>31.117253418678999</v>
      </c>
      <c r="P698">
        <v>34.546878058328403</v>
      </c>
      <c r="Q698">
        <v>2.8728696424662001E-2</v>
      </c>
    </row>
    <row r="699" spans="1:17" hidden="1" x14ac:dyDescent="0.3">
      <c r="A699" t="s">
        <v>1529</v>
      </c>
      <c r="B699" t="s">
        <v>1530</v>
      </c>
      <c r="C699" t="s">
        <v>3186</v>
      </c>
      <c r="D699" t="s">
        <v>270</v>
      </c>
      <c r="E699">
        <v>6804.6828863999999</v>
      </c>
      <c r="F699">
        <v>3096.1</v>
      </c>
      <c r="G699">
        <v>11.900356700417399</v>
      </c>
      <c r="H699">
        <v>-1.5036940403672701</v>
      </c>
      <c r="I699">
        <v>-20.952578654936001</v>
      </c>
      <c r="J699">
        <v>-8.1558898006261806</v>
      </c>
      <c r="K699">
        <v>3079.7657298613099</v>
      </c>
      <c r="L699">
        <v>2987.9324034379501</v>
      </c>
      <c r="M699">
        <v>54.244917509651202</v>
      </c>
      <c r="N699">
        <v>0.98884814975963298</v>
      </c>
      <c r="O699">
        <v>25.641936629953801</v>
      </c>
      <c r="P699">
        <v>40.3140649430105</v>
      </c>
      <c r="Q699">
        <v>5.3459861693964002E-2</v>
      </c>
    </row>
    <row r="700" spans="1:17" x14ac:dyDescent="0.3">
      <c r="A700" t="s">
        <v>1531</v>
      </c>
      <c r="B700" t="s">
        <v>1532</v>
      </c>
      <c r="C700" t="s">
        <v>3181</v>
      </c>
      <c r="D700" t="s">
        <v>1339</v>
      </c>
      <c r="E700">
        <v>6785.2143607949902</v>
      </c>
      <c r="F700">
        <v>333.45</v>
      </c>
      <c r="G700">
        <v>-14.152852700983599</v>
      </c>
      <c r="H700">
        <v>-4.7155203876726501</v>
      </c>
      <c r="I700">
        <v>-41.645136368283701</v>
      </c>
      <c r="J700">
        <v>4.31004697968309</v>
      </c>
      <c r="K700">
        <v>342.92668889899301</v>
      </c>
      <c r="L700">
        <v>370.529624883022</v>
      </c>
      <c r="M700">
        <v>70.048438167991506</v>
      </c>
      <c r="N700">
        <v>1.4390651698179999</v>
      </c>
      <c r="O700">
        <v>76.338281601439405</v>
      </c>
      <c r="P700">
        <v>28.497109826589501</v>
      </c>
      <c r="Q700">
        <v>6.6070524405219003E-2</v>
      </c>
    </row>
    <row r="701" spans="1:17" x14ac:dyDescent="0.3">
      <c r="A701" t="s">
        <v>1533</v>
      </c>
      <c r="B701" t="s">
        <v>1534</v>
      </c>
      <c r="C701" t="s">
        <v>3184</v>
      </c>
      <c r="D701" t="s">
        <v>136</v>
      </c>
      <c r="E701">
        <v>6772.7559845850001</v>
      </c>
      <c r="F701">
        <v>227.94</v>
      </c>
      <c r="G701">
        <v>81.405084478516599</v>
      </c>
      <c r="H701">
        <v>-5.1804297298275097</v>
      </c>
      <c r="I701">
        <v>29.786463939296802</v>
      </c>
      <c r="J701">
        <v>7.1994583288274896</v>
      </c>
      <c r="K701">
        <v>224.78592762221299</v>
      </c>
      <c r="L701">
        <v>197.25208688867099</v>
      </c>
      <c r="M701">
        <v>69.749588994624105</v>
      </c>
      <c r="N701">
        <v>1.4709326161179901</v>
      </c>
      <c r="O701">
        <v>18.4302886724576</v>
      </c>
      <c r="P701">
        <v>110.860314523589</v>
      </c>
      <c r="Q701">
        <v>0.15341406120609299</v>
      </c>
    </row>
    <row r="702" spans="1:17" hidden="1" x14ac:dyDescent="0.3">
      <c r="A702" t="s">
        <v>1535</v>
      </c>
      <c r="B702" t="s">
        <v>1536</v>
      </c>
      <c r="C702" t="s">
        <v>3186</v>
      </c>
      <c r="D702" t="s">
        <v>1067</v>
      </c>
      <c r="E702">
        <v>6746.8437323999997</v>
      </c>
      <c r="F702">
        <v>132</v>
      </c>
      <c r="G702">
        <v>-9.2769785432985898</v>
      </c>
      <c r="H702">
        <v>0.134664738258682</v>
      </c>
      <c r="I702">
        <v>-0.98717974576807599</v>
      </c>
      <c r="K702">
        <v>124.56164885509099</v>
      </c>
      <c r="M702">
        <v>1.05563603616817</v>
      </c>
      <c r="N702">
        <v>0.78125</v>
      </c>
      <c r="O702">
        <v>0.27272727272729103</v>
      </c>
      <c r="P702">
        <v>11.3924050632911</v>
      </c>
    </row>
    <row r="703" spans="1:17" x14ac:dyDescent="0.3">
      <c r="A703" t="s">
        <v>1537</v>
      </c>
      <c r="B703" t="s">
        <v>1538</v>
      </c>
      <c r="C703" t="s">
        <v>3185</v>
      </c>
      <c r="D703" t="s">
        <v>494</v>
      </c>
      <c r="E703">
        <v>6746.53622</v>
      </c>
      <c r="F703">
        <v>2082.1999999999998</v>
      </c>
      <c r="G703">
        <v>-17.6921333593098</v>
      </c>
      <c r="H703">
        <v>-5.6356805331478901</v>
      </c>
      <c r="I703">
        <v>-5.9744498005214197</v>
      </c>
      <c r="J703">
        <v>-0.63491608457968196</v>
      </c>
      <c r="K703">
        <v>2111.77727814013</v>
      </c>
      <c r="L703">
        <v>2206.8390921763398</v>
      </c>
      <c r="M703">
        <v>62.265290772026901</v>
      </c>
      <c r="N703">
        <v>0.63465570025380502</v>
      </c>
      <c r="O703">
        <v>31.351455191624201</v>
      </c>
      <c r="P703">
        <v>6.7767493141201296</v>
      </c>
      <c r="Q703">
        <v>-8.6161082074598994E-2</v>
      </c>
    </row>
    <row r="704" spans="1:17" x14ac:dyDescent="0.3">
      <c r="A704" t="s">
        <v>1539</v>
      </c>
      <c r="B704" t="s">
        <v>1540</v>
      </c>
      <c r="C704" t="s">
        <v>3171</v>
      </c>
      <c r="D704" t="s">
        <v>24</v>
      </c>
      <c r="E704">
        <v>6716.6736192640001</v>
      </c>
      <c r="F704">
        <v>34.53</v>
      </c>
      <c r="G704">
        <v>-60.037250156194602</v>
      </c>
      <c r="H704">
        <v>-12.0902325019057</v>
      </c>
      <c r="I704">
        <v>-35.791842182497199</v>
      </c>
      <c r="J704">
        <v>2.7952891253665899</v>
      </c>
      <c r="K704">
        <v>37.568498506418997</v>
      </c>
      <c r="L704">
        <v>43.557024761611302</v>
      </c>
      <c r="M704">
        <v>49.925320487501502</v>
      </c>
      <c r="N704">
        <v>1.6330271443575399</v>
      </c>
      <c r="O704">
        <v>82.450043440486496</v>
      </c>
      <c r="P704">
        <v>7.8725398313027304</v>
      </c>
      <c r="Q704">
        <v>5.8869542232069999E-2</v>
      </c>
    </row>
    <row r="705" spans="1:17" hidden="1" x14ac:dyDescent="0.3">
      <c r="A705" t="s">
        <v>1541</v>
      </c>
      <c r="B705" t="s">
        <v>1542</v>
      </c>
      <c r="C705" t="s">
        <v>3186</v>
      </c>
      <c r="D705" t="s">
        <v>270</v>
      </c>
      <c r="E705">
        <v>6682.6361360000001</v>
      </c>
      <c r="F705">
        <v>684.2</v>
      </c>
      <c r="G705">
        <v>101.152983428051</v>
      </c>
      <c r="H705">
        <v>11.8798093609932</v>
      </c>
      <c r="I705">
        <v>73.762994633029905</v>
      </c>
      <c r="J705">
        <v>0.92675885974389605</v>
      </c>
      <c r="K705">
        <v>540.71506762671095</v>
      </c>
      <c r="L705">
        <v>446.23230017722898</v>
      </c>
      <c r="M705">
        <v>73.972675619523898</v>
      </c>
      <c r="N705">
        <v>1.31597356295806</v>
      </c>
      <c r="O705">
        <v>3.04004676995031</v>
      </c>
      <c r="P705">
        <v>129.00175717513099</v>
      </c>
      <c r="Q705">
        <v>0.171493250517218</v>
      </c>
    </row>
    <row r="706" spans="1:17" hidden="1" x14ac:dyDescent="0.3">
      <c r="A706" t="s">
        <v>1543</v>
      </c>
      <c r="B706" t="s">
        <v>1544</v>
      </c>
      <c r="C706" t="s">
        <v>3186</v>
      </c>
      <c r="D706" t="s">
        <v>210</v>
      </c>
      <c r="E706">
        <v>6657.4671187499998</v>
      </c>
      <c r="F706">
        <v>6012.75</v>
      </c>
      <c r="G706">
        <v>98.657979650081003</v>
      </c>
      <c r="H706">
        <v>-8.3725401942134301</v>
      </c>
      <c r="I706">
        <v>54.243944726320102</v>
      </c>
      <c r="J706">
        <v>-5.5663393328182202</v>
      </c>
      <c r="K706">
        <v>5993.2337066406099</v>
      </c>
      <c r="L706">
        <v>4859.5008673062102</v>
      </c>
      <c r="M706">
        <v>40.716746847766402</v>
      </c>
      <c r="N706">
        <v>0.40254997566862999</v>
      </c>
      <c r="O706">
        <v>36.500769198785903</v>
      </c>
      <c r="P706">
        <v>122.4843203641</v>
      </c>
      <c r="Q706">
        <v>0.144490570450859</v>
      </c>
    </row>
    <row r="707" spans="1:17" hidden="1" x14ac:dyDescent="0.3">
      <c r="A707" t="s">
        <v>1545</v>
      </c>
      <c r="B707" t="s">
        <v>1546</v>
      </c>
      <c r="C707" t="s">
        <v>3186</v>
      </c>
      <c r="D707" t="s">
        <v>1377</v>
      </c>
      <c r="E707">
        <v>6636.6662775300001</v>
      </c>
      <c r="F707">
        <v>1435.04</v>
      </c>
      <c r="G707">
        <v>-11.130198677540101</v>
      </c>
      <c r="H707">
        <v>-0.883391326379803</v>
      </c>
      <c r="I707">
        <v>-0.35803898351466301</v>
      </c>
      <c r="J707">
        <v>-0.85551541467813996</v>
      </c>
      <c r="K707">
        <v>1423.39121305054</v>
      </c>
      <c r="L707">
        <v>1386.9796603786599</v>
      </c>
      <c r="M707">
        <v>77.088001342421407</v>
      </c>
      <c r="N707">
        <v>1.2675804121042</v>
      </c>
      <c r="O707">
        <v>2.7880755937116799</v>
      </c>
      <c r="P707">
        <v>12.8264800691878</v>
      </c>
      <c r="Q707">
        <v>-5.5078309021881003E-2</v>
      </c>
    </row>
    <row r="708" spans="1:17" x14ac:dyDescent="0.3">
      <c r="A708" t="s">
        <v>1547</v>
      </c>
      <c r="B708" t="s">
        <v>1548</v>
      </c>
      <c r="C708" t="s">
        <v>3183</v>
      </c>
      <c r="D708" t="s">
        <v>1549</v>
      </c>
      <c r="E708">
        <v>6559.7402757600003</v>
      </c>
      <c r="F708">
        <v>482.4</v>
      </c>
      <c r="G708">
        <v>2.2194203674263</v>
      </c>
      <c r="H708">
        <v>3.5322726718990198</v>
      </c>
      <c r="I708">
        <v>11.2941220436604</v>
      </c>
      <c r="J708">
        <v>0.31271367706775</v>
      </c>
      <c r="K708">
        <v>466.56130097042501</v>
      </c>
      <c r="L708">
        <v>463.258135512987</v>
      </c>
      <c r="M708">
        <v>66.377575630181894</v>
      </c>
      <c r="N708">
        <v>0.64363277787644901</v>
      </c>
      <c r="O708">
        <v>19.589552238805901</v>
      </c>
      <c r="P708">
        <v>27.619047619047599</v>
      </c>
    </row>
    <row r="709" spans="1:17" x14ac:dyDescent="0.3">
      <c r="A709" t="s">
        <v>1550</v>
      </c>
      <c r="B709" t="s">
        <v>1551</v>
      </c>
      <c r="C709" t="s">
        <v>3179</v>
      </c>
      <c r="D709" t="s">
        <v>587</v>
      </c>
      <c r="E709">
        <v>6555.1115632499996</v>
      </c>
      <c r="F709">
        <v>373.5</v>
      </c>
      <c r="G709">
        <v>-4.3685895851044299</v>
      </c>
      <c r="H709">
        <v>11.4294245935452</v>
      </c>
      <c r="I709">
        <v>18.628263688301999</v>
      </c>
      <c r="J709">
        <v>7.9669008334846003</v>
      </c>
      <c r="K709">
        <v>341.64902926506301</v>
      </c>
      <c r="L709">
        <v>334.986915032794</v>
      </c>
      <c r="M709">
        <v>75.677515466496004</v>
      </c>
      <c r="N709">
        <v>1.7946841394289901</v>
      </c>
      <c r="O709">
        <v>17.349397590361399</v>
      </c>
      <c r="P709">
        <v>49.9698855651475</v>
      </c>
      <c r="Q709">
        <v>0.10092552141168901</v>
      </c>
    </row>
    <row r="710" spans="1:17" x14ac:dyDescent="0.3">
      <c r="A710" t="s">
        <v>1552</v>
      </c>
      <c r="B710" t="s">
        <v>1553</v>
      </c>
      <c r="C710" t="s">
        <v>3171</v>
      </c>
      <c r="D710" t="s">
        <v>488</v>
      </c>
      <c r="E710">
        <v>6553.1350384500001</v>
      </c>
      <c r="F710">
        <v>300.3</v>
      </c>
      <c r="G710">
        <v>-35.106514985339999</v>
      </c>
      <c r="H710">
        <v>-4.1354054497632404</v>
      </c>
      <c r="I710">
        <v>-8.9100310546150006</v>
      </c>
      <c r="J710">
        <v>0.55811304932080796</v>
      </c>
      <c r="K710">
        <v>292.87008761516802</v>
      </c>
      <c r="L710">
        <v>305.71170747607601</v>
      </c>
      <c r="M710">
        <v>67.6672438847812</v>
      </c>
      <c r="N710">
        <v>0.78391835012130795</v>
      </c>
      <c r="O710">
        <v>34.958374958374897</v>
      </c>
      <c r="P710">
        <v>15.013404825737201</v>
      </c>
      <c r="Q710">
        <v>6.4928197558553002E-2</v>
      </c>
    </row>
    <row r="711" spans="1:17" x14ac:dyDescent="0.3">
      <c r="A711" t="s">
        <v>1554</v>
      </c>
      <c r="B711" t="s">
        <v>1555</v>
      </c>
      <c r="C711" t="s">
        <v>3173</v>
      </c>
      <c r="D711" t="s">
        <v>123</v>
      </c>
      <c r="E711">
        <v>6545.5756568899997</v>
      </c>
      <c r="F711">
        <v>571.29999999999995</v>
      </c>
      <c r="G711">
        <v>-14.8240848571687</v>
      </c>
      <c r="H711">
        <v>-9.8487268810897604</v>
      </c>
      <c r="I711">
        <v>12.0605520096559</v>
      </c>
      <c r="J711">
        <v>1.0670464983390699</v>
      </c>
      <c r="K711">
        <v>579.33147273221698</v>
      </c>
      <c r="L711">
        <v>564.14224417675598</v>
      </c>
      <c r="M711">
        <v>62.024401130321102</v>
      </c>
      <c r="N711">
        <v>0.43074535073678799</v>
      </c>
      <c r="O711">
        <v>20.1470330824435</v>
      </c>
      <c r="P711">
        <v>22.334047109207699</v>
      </c>
      <c r="Q711">
        <v>3.1753538129885003E-2</v>
      </c>
    </row>
    <row r="712" spans="1:17" x14ac:dyDescent="0.3">
      <c r="A712" t="s">
        <v>1556</v>
      </c>
      <c r="B712" t="s">
        <v>1557</v>
      </c>
      <c r="C712" t="s">
        <v>3176</v>
      </c>
      <c r="D712" t="s">
        <v>217</v>
      </c>
      <c r="E712">
        <v>6539.3903684999996</v>
      </c>
      <c r="F712">
        <v>455.25</v>
      </c>
      <c r="G712">
        <v>-11.5359783566796</v>
      </c>
      <c r="H712">
        <v>-3.62652953820277</v>
      </c>
      <c r="I712">
        <v>22.0178549217976</v>
      </c>
      <c r="J712">
        <v>1.81912993243925</v>
      </c>
      <c r="K712">
        <v>455.009245245079</v>
      </c>
      <c r="L712">
        <v>433.659429456922</v>
      </c>
      <c r="M712">
        <v>67.419333327742507</v>
      </c>
      <c r="N712">
        <v>0.475410221467641</v>
      </c>
      <c r="O712">
        <v>22.9104887424491</v>
      </c>
      <c r="P712">
        <v>67.648683483704602</v>
      </c>
      <c r="Q712">
        <v>0.13904129739716001</v>
      </c>
    </row>
    <row r="713" spans="1:17" x14ac:dyDescent="0.3">
      <c r="A713" t="s">
        <v>1558</v>
      </c>
      <c r="B713" t="s">
        <v>1559</v>
      </c>
      <c r="C713" t="s">
        <v>3176</v>
      </c>
      <c r="D713" t="s">
        <v>217</v>
      </c>
      <c r="E713">
        <v>6528.6148075499996</v>
      </c>
      <c r="F713">
        <v>463.75</v>
      </c>
      <c r="G713">
        <v>1.2577887346748799</v>
      </c>
      <c r="H713">
        <v>-11.600089701722601</v>
      </c>
      <c r="I713">
        <v>-0.76326382043868302</v>
      </c>
      <c r="J713">
        <v>3.6456783452636001</v>
      </c>
      <c r="K713">
        <v>490.62220341242801</v>
      </c>
      <c r="L713">
        <v>477.20300175603899</v>
      </c>
      <c r="M713">
        <v>57.818903399959403</v>
      </c>
      <c r="N713">
        <v>0.50774390114562695</v>
      </c>
      <c r="O713">
        <v>37.919137466307198</v>
      </c>
      <c r="P713">
        <v>29.6840044742729</v>
      </c>
      <c r="Q713">
        <v>-4.5876362590159996E-3</v>
      </c>
    </row>
    <row r="714" spans="1:17" x14ac:dyDescent="0.3">
      <c r="A714" t="s">
        <v>1560</v>
      </c>
      <c r="B714" t="s">
        <v>1561</v>
      </c>
      <c r="C714" t="s">
        <v>3183</v>
      </c>
      <c r="D714" t="s">
        <v>97</v>
      </c>
      <c r="E714">
        <v>6498.9669223250003</v>
      </c>
      <c r="F714">
        <v>1373.95</v>
      </c>
      <c r="G714">
        <v>58.486960114886301</v>
      </c>
      <c r="H714">
        <v>28.048081550728199</v>
      </c>
      <c r="I714">
        <v>57.767245671675902</v>
      </c>
      <c r="J714">
        <v>4.2492651819242804</v>
      </c>
      <c r="K714">
        <v>1132.0610772397599</v>
      </c>
      <c r="L714">
        <v>919.04492565472196</v>
      </c>
      <c r="M714">
        <v>69.558549282289306</v>
      </c>
      <c r="N714">
        <v>1.1250607924292</v>
      </c>
      <c r="O714">
        <v>1.89235416135957</v>
      </c>
      <c r="P714">
        <v>120.219586472191</v>
      </c>
      <c r="Q714">
        <v>3.5817914769167E-2</v>
      </c>
    </row>
    <row r="715" spans="1:17" hidden="1" x14ac:dyDescent="0.3">
      <c r="A715" t="s">
        <v>1562</v>
      </c>
      <c r="B715" t="s">
        <v>1563</v>
      </c>
      <c r="C715" t="s">
        <v>3186</v>
      </c>
      <c r="D715" t="s">
        <v>1377</v>
      </c>
      <c r="E715">
        <v>6496.9056107910001</v>
      </c>
      <c r="F715">
        <v>1208.4100000000001</v>
      </c>
      <c r="G715">
        <v>-10.507478671041699</v>
      </c>
      <c r="H715">
        <v>-0.31614208691756301</v>
      </c>
      <c r="I715">
        <v>0.15593148678236701</v>
      </c>
      <c r="J715">
        <v>-1.26920316705904</v>
      </c>
      <c r="K715">
        <v>1199.0707875166499</v>
      </c>
      <c r="L715">
        <v>1165.14618544927</v>
      </c>
      <c r="M715">
        <v>63.340787818078198</v>
      </c>
      <c r="N715">
        <v>1.5017050759646999</v>
      </c>
      <c r="O715">
        <v>9.6796617042228892</v>
      </c>
      <c r="P715">
        <v>11.0374991959863</v>
      </c>
    </row>
    <row r="716" spans="1:17" hidden="1" x14ac:dyDescent="0.3">
      <c r="A716" t="s">
        <v>1564</v>
      </c>
      <c r="B716" t="s">
        <v>1565</v>
      </c>
      <c r="C716" t="s">
        <v>3186</v>
      </c>
      <c r="D716" t="s">
        <v>46</v>
      </c>
      <c r="E716">
        <v>6493.0388839249999</v>
      </c>
      <c r="F716">
        <v>601.15</v>
      </c>
      <c r="G716">
        <v>618.11640968331994</v>
      </c>
      <c r="H716">
        <v>2.93628790909121</v>
      </c>
      <c r="I716">
        <v>62.312733660846</v>
      </c>
      <c r="J716">
        <v>-6.2351888066602301</v>
      </c>
      <c r="K716">
        <v>573.69264856214795</v>
      </c>
      <c r="L716">
        <v>447.30870529211001</v>
      </c>
      <c r="M716">
        <v>58.731147804705003</v>
      </c>
      <c r="N716">
        <v>1.4104488986197901</v>
      </c>
      <c r="O716">
        <v>25.422939366214699</v>
      </c>
      <c r="P716">
        <v>712.25510066207198</v>
      </c>
    </row>
    <row r="717" spans="1:17" x14ac:dyDescent="0.3">
      <c r="A717" t="s">
        <v>1566</v>
      </c>
      <c r="B717" t="s">
        <v>1567</v>
      </c>
      <c r="C717" t="s">
        <v>3185</v>
      </c>
      <c r="D717" t="s">
        <v>377</v>
      </c>
      <c r="E717">
        <v>6466.0905924999997</v>
      </c>
      <c r="F717">
        <v>332.5</v>
      </c>
      <c r="G717">
        <v>22.034479054354399</v>
      </c>
      <c r="H717">
        <v>-4.2849212799885397</v>
      </c>
      <c r="I717">
        <v>22.314273349004001</v>
      </c>
      <c r="J717">
        <v>0.98232393394171602</v>
      </c>
      <c r="K717">
        <v>327.04792815150802</v>
      </c>
      <c r="L717">
        <v>306.45802388888399</v>
      </c>
      <c r="M717">
        <v>63.3960363249317</v>
      </c>
      <c r="N717">
        <v>0.360472227952288</v>
      </c>
      <c r="O717">
        <v>13.8947368421052</v>
      </c>
      <c r="P717">
        <v>43.939393939393902</v>
      </c>
      <c r="Q717">
        <v>1.0540474145051E-2</v>
      </c>
    </row>
    <row r="718" spans="1:17" x14ac:dyDescent="0.3">
      <c r="A718" t="s">
        <v>1568</v>
      </c>
      <c r="B718" t="s">
        <v>1569</v>
      </c>
      <c r="C718" t="s">
        <v>3175</v>
      </c>
      <c r="D718" t="s">
        <v>51</v>
      </c>
      <c r="E718">
        <v>6409.2477779999999</v>
      </c>
      <c r="F718">
        <v>796.35</v>
      </c>
      <c r="G718">
        <v>160.42839260237599</v>
      </c>
      <c r="H718">
        <v>21.037061096752801</v>
      </c>
      <c r="I718">
        <v>116.540954557699</v>
      </c>
      <c r="J718">
        <v>-3.1484703823871798</v>
      </c>
      <c r="K718">
        <v>647.51477214713805</v>
      </c>
      <c r="L718">
        <v>496.83271893986898</v>
      </c>
      <c r="M718">
        <v>72.021258826710906</v>
      </c>
      <c r="N718">
        <v>2.2693262993049901</v>
      </c>
      <c r="O718">
        <v>4.6524769259747396</v>
      </c>
      <c r="P718">
        <v>196.150985496467</v>
      </c>
      <c r="Q718">
        <v>4.8203131920150001E-2</v>
      </c>
    </row>
    <row r="719" spans="1:17" x14ac:dyDescent="0.3">
      <c r="A719" t="s">
        <v>1570</v>
      </c>
      <c r="B719" t="s">
        <v>1571</v>
      </c>
      <c r="C719" t="s">
        <v>3171</v>
      </c>
      <c r="D719" t="s">
        <v>24</v>
      </c>
      <c r="E719">
        <v>6378.5007991459997</v>
      </c>
      <c r="F719">
        <v>23.86</v>
      </c>
      <c r="G719">
        <v>-18.609051739816</v>
      </c>
      <c r="H719">
        <v>-4.0685969136979097</v>
      </c>
      <c r="I719">
        <v>-19.147209598105601</v>
      </c>
      <c r="J719">
        <v>3.0156443398624599</v>
      </c>
      <c r="K719">
        <v>24.018240775487399</v>
      </c>
      <c r="L719">
        <v>25.1747956364988</v>
      </c>
      <c r="M719">
        <v>65.710514568739001</v>
      </c>
      <c r="N719">
        <v>0.90214239027906895</v>
      </c>
      <c r="O719">
        <v>54.575545127348903</v>
      </c>
      <c r="P719">
        <v>7.1396497530309802</v>
      </c>
      <c r="Q719">
        <v>0.108203339762179</v>
      </c>
    </row>
    <row r="720" spans="1:17" x14ac:dyDescent="0.3">
      <c r="A720" t="s">
        <v>1572</v>
      </c>
      <c r="B720" t="s">
        <v>1573</v>
      </c>
      <c r="C720" t="s">
        <v>3190</v>
      </c>
      <c r="D720" t="s">
        <v>169</v>
      </c>
      <c r="E720">
        <v>6376.916708875</v>
      </c>
      <c r="F720">
        <v>173.75</v>
      </c>
      <c r="G720">
        <v>119.48265509417</v>
      </c>
      <c r="H720">
        <v>-3.2523523968895001</v>
      </c>
      <c r="I720">
        <v>21.2344447835487</v>
      </c>
      <c r="J720">
        <v>17.2103868249343</v>
      </c>
      <c r="K720">
        <v>168.48035934463499</v>
      </c>
      <c r="L720">
        <v>157.09439608553501</v>
      </c>
      <c r="M720">
        <v>75.657611980350396</v>
      </c>
      <c r="N720">
        <v>1.18953002910774</v>
      </c>
      <c r="O720">
        <v>29.294964028776899</v>
      </c>
      <c r="P720">
        <v>153.27988338192401</v>
      </c>
      <c r="Q720">
        <v>0.13117356501759</v>
      </c>
    </row>
    <row r="721" spans="1:17" hidden="1" x14ac:dyDescent="0.3">
      <c r="A721" t="s">
        <v>1574</v>
      </c>
      <c r="B721" t="s">
        <v>1575</v>
      </c>
      <c r="C721" t="s">
        <v>3186</v>
      </c>
      <c r="D721" t="s">
        <v>388</v>
      </c>
      <c r="E721">
        <v>6359.0406223050004</v>
      </c>
      <c r="F721">
        <v>6610.05</v>
      </c>
      <c r="G721">
        <v>-0.332406208288265</v>
      </c>
      <c r="H721">
        <v>-7.7540181544554301</v>
      </c>
      <c r="I721">
        <v>13.389957813873499</v>
      </c>
      <c r="J721">
        <v>-1.47934523708939</v>
      </c>
      <c r="K721">
        <v>6713.7396495143003</v>
      </c>
      <c r="L721">
        <v>6175.4820383534598</v>
      </c>
      <c r="M721">
        <v>47.526396129246599</v>
      </c>
      <c r="N721">
        <v>0.51843355059216201</v>
      </c>
      <c r="O721">
        <v>17.024833397629301</v>
      </c>
      <c r="P721">
        <v>32.641369346229403</v>
      </c>
      <c r="Q721">
        <v>8.0289465910013E-2</v>
      </c>
    </row>
    <row r="722" spans="1:17" hidden="1" x14ac:dyDescent="0.3">
      <c r="A722" t="s">
        <v>1576</v>
      </c>
      <c r="B722" t="s">
        <v>1577</v>
      </c>
      <c r="C722" t="s">
        <v>3186</v>
      </c>
      <c r="D722" t="s">
        <v>46</v>
      </c>
      <c r="E722">
        <v>6347.84</v>
      </c>
      <c r="F722">
        <v>86</v>
      </c>
      <c r="G722">
        <v>-28.196265327019798</v>
      </c>
      <c r="H722">
        <v>-4.5393085655069303</v>
      </c>
      <c r="I722">
        <v>-11.650930710522299</v>
      </c>
      <c r="J722">
        <v>-1.08557730062618</v>
      </c>
      <c r="K722">
        <v>89.554549315228897</v>
      </c>
      <c r="L722">
        <v>91.268982164178297</v>
      </c>
      <c r="M722">
        <v>53.081674366169402</v>
      </c>
      <c r="N722">
        <v>2.2051282051282</v>
      </c>
      <c r="O722">
        <v>14.5348837209302</v>
      </c>
      <c r="P722">
        <v>1.1764705882352899</v>
      </c>
    </row>
    <row r="723" spans="1:17" x14ac:dyDescent="0.3">
      <c r="A723" t="s">
        <v>1578</v>
      </c>
      <c r="B723" t="s">
        <v>1579</v>
      </c>
      <c r="C723" t="s">
        <v>3179</v>
      </c>
      <c r="D723" t="s">
        <v>111</v>
      </c>
      <c r="E723">
        <v>6344.0594895599997</v>
      </c>
      <c r="F723">
        <v>583.70000000000005</v>
      </c>
      <c r="G723">
        <v>-6.7655881143465804</v>
      </c>
      <c r="H723">
        <v>-15.6807773737006</v>
      </c>
      <c r="I723">
        <v>-7.8701730013989302</v>
      </c>
      <c r="J723">
        <v>-0.40656495494716399</v>
      </c>
      <c r="K723">
        <v>630.65429203335998</v>
      </c>
      <c r="L723">
        <v>618.31640256528704</v>
      </c>
      <c r="M723">
        <v>47.3645818166788</v>
      </c>
      <c r="N723">
        <v>0.80238925754686696</v>
      </c>
      <c r="O723">
        <v>44.192222031865597</v>
      </c>
      <c r="P723">
        <v>24.842262859587201</v>
      </c>
      <c r="Q723">
        <v>6.2358188238533001E-2</v>
      </c>
    </row>
    <row r="724" spans="1:17" hidden="1" x14ac:dyDescent="0.3">
      <c r="A724" t="s">
        <v>1580</v>
      </c>
      <c r="B724" t="s">
        <v>1581</v>
      </c>
      <c r="C724" t="s">
        <v>3186</v>
      </c>
      <c r="D724" t="s">
        <v>120</v>
      </c>
      <c r="E724">
        <v>6322.4265299999997</v>
      </c>
      <c r="F724">
        <v>8289.75</v>
      </c>
      <c r="G724">
        <v>207.18958137195401</v>
      </c>
      <c r="H724">
        <v>14.281333432160199</v>
      </c>
      <c r="I724">
        <v>51.464370700315797</v>
      </c>
      <c r="J724">
        <v>-2.66851847709676</v>
      </c>
      <c r="K724">
        <v>7227.6308905002197</v>
      </c>
      <c r="L724">
        <v>5701.0188206126304</v>
      </c>
      <c r="M724">
        <v>63.123874614439103</v>
      </c>
      <c r="N724">
        <v>0.76453757238601605</v>
      </c>
      <c r="O724">
        <v>5.7106667872975603</v>
      </c>
      <c r="P724">
        <v>274.91520057889699</v>
      </c>
      <c r="Q724">
        <v>0.33145549205340002</v>
      </c>
    </row>
    <row r="725" spans="1:17" hidden="1" x14ac:dyDescent="0.3">
      <c r="A725" t="s">
        <v>1582</v>
      </c>
      <c r="B725" t="s">
        <v>1583</v>
      </c>
      <c r="C725" t="s">
        <v>3186</v>
      </c>
      <c r="E725">
        <v>6266.1528877000001</v>
      </c>
      <c r="F725">
        <v>113</v>
      </c>
      <c r="G725">
        <v>-22.4085140413723</v>
      </c>
      <c r="I725">
        <v>-6.86832201487021</v>
      </c>
      <c r="M725">
        <v>50</v>
      </c>
      <c r="N725">
        <v>1</v>
      </c>
      <c r="O725">
        <v>1.76991150442478</v>
      </c>
      <c r="P725">
        <v>0</v>
      </c>
    </row>
    <row r="726" spans="1:17" hidden="1" x14ac:dyDescent="0.3">
      <c r="A726" t="s">
        <v>1584</v>
      </c>
      <c r="B726" t="s">
        <v>1585</v>
      </c>
      <c r="C726" t="s">
        <v>3186</v>
      </c>
      <c r="D726" t="s">
        <v>51</v>
      </c>
      <c r="E726">
        <v>6256.9737368599999</v>
      </c>
      <c r="F726">
        <v>1093.4000000000001</v>
      </c>
      <c r="G726">
        <v>81.288503353144307</v>
      </c>
      <c r="H726">
        <v>40.398874881938497</v>
      </c>
      <c r="I726">
        <v>123.376555546349</v>
      </c>
      <c r="J726">
        <v>9.3126961935861097</v>
      </c>
      <c r="K726">
        <v>865.70110431660203</v>
      </c>
      <c r="L726">
        <v>651.94813807354706</v>
      </c>
      <c r="M726">
        <v>69.936373003272806</v>
      </c>
      <c r="N726">
        <v>1.5524842887469199</v>
      </c>
      <c r="O726">
        <v>7.5544174135723399</v>
      </c>
      <c r="P726">
        <v>159.499228669752</v>
      </c>
    </row>
    <row r="727" spans="1:17" hidden="1" x14ac:dyDescent="0.3">
      <c r="A727" t="s">
        <v>1586</v>
      </c>
      <c r="B727" t="s">
        <v>1587</v>
      </c>
      <c r="C727" t="s">
        <v>3186</v>
      </c>
      <c r="D727" t="s">
        <v>243</v>
      </c>
      <c r="E727">
        <v>6217.9549284599998</v>
      </c>
      <c r="F727">
        <v>507.9</v>
      </c>
      <c r="G727">
        <v>84.667184010147594</v>
      </c>
      <c r="H727">
        <v>17.776714515408401</v>
      </c>
      <c r="I727">
        <v>83.156257910181097</v>
      </c>
      <c r="J727">
        <v>6.9782524866078504</v>
      </c>
      <c r="K727">
        <v>432.10172149828799</v>
      </c>
      <c r="L727">
        <v>352.18332468324701</v>
      </c>
      <c r="M727">
        <v>79.761686072701494</v>
      </c>
      <c r="N727">
        <v>0.43133397790467098</v>
      </c>
      <c r="O727">
        <v>3.03209293167945</v>
      </c>
      <c r="P727">
        <v>144.94815529298199</v>
      </c>
    </row>
    <row r="728" spans="1:17" x14ac:dyDescent="0.3">
      <c r="A728" t="s">
        <v>1588</v>
      </c>
      <c r="B728" t="s">
        <v>1589</v>
      </c>
      <c r="C728" t="s">
        <v>3179</v>
      </c>
      <c r="D728" t="s">
        <v>1590</v>
      </c>
      <c r="E728">
        <v>6199.3665033999996</v>
      </c>
      <c r="F728">
        <v>474.8</v>
      </c>
      <c r="G728">
        <v>-13.948772233247301</v>
      </c>
      <c r="H728">
        <v>-4.61649094601119</v>
      </c>
      <c r="I728">
        <v>-6.6229675136975503</v>
      </c>
      <c r="J728">
        <v>-1.6048818840535799</v>
      </c>
      <c r="K728">
        <v>458.090535392579</v>
      </c>
      <c r="L728">
        <v>484.88046843266301</v>
      </c>
      <c r="M728">
        <v>69.846392424025495</v>
      </c>
      <c r="N728">
        <v>0.79746266808083499</v>
      </c>
      <c r="O728">
        <v>40.975147430497003</v>
      </c>
      <c r="P728">
        <v>17.874875868917499</v>
      </c>
      <c r="Q728">
        <v>-3.6616693003976998E-2</v>
      </c>
    </row>
    <row r="729" spans="1:17" x14ac:dyDescent="0.3">
      <c r="A729" t="s">
        <v>1591</v>
      </c>
      <c r="B729" t="s">
        <v>1592</v>
      </c>
      <c r="C729" t="s">
        <v>3185</v>
      </c>
      <c r="D729" t="s">
        <v>285</v>
      </c>
      <c r="E729">
        <v>6176.3537500000002</v>
      </c>
      <c r="F729">
        <v>645.04999999999995</v>
      </c>
      <c r="G729">
        <v>-5.2035284199791496</v>
      </c>
      <c r="H729">
        <v>-1.0077316145267801</v>
      </c>
      <c r="I729">
        <v>22.376244276801099</v>
      </c>
      <c r="J729">
        <v>4.9763579568525298</v>
      </c>
      <c r="K729">
        <v>602.28801664379796</v>
      </c>
      <c r="L729">
        <v>583.17783087393798</v>
      </c>
      <c r="M729">
        <v>78.054440200937506</v>
      </c>
      <c r="N729">
        <v>0.88855216645557</v>
      </c>
      <c r="O729">
        <v>12.673436167738901</v>
      </c>
      <c r="P729">
        <v>48.304402804920102</v>
      </c>
      <c r="Q729">
        <v>5.3454168484797997E-2</v>
      </c>
    </row>
    <row r="730" spans="1:17" x14ac:dyDescent="0.3">
      <c r="A730" t="s">
        <v>1593</v>
      </c>
      <c r="B730" t="s">
        <v>1594</v>
      </c>
      <c r="C730" t="s">
        <v>3172</v>
      </c>
      <c r="D730" t="s">
        <v>953</v>
      </c>
      <c r="E730">
        <v>6150.8091632400001</v>
      </c>
      <c r="F730">
        <v>716.4</v>
      </c>
      <c r="G730">
        <v>85.696740547234199</v>
      </c>
      <c r="H730">
        <v>3.3853300008462401</v>
      </c>
      <c r="I730">
        <v>177.69749614198099</v>
      </c>
      <c r="J730">
        <v>10.7374996224507</v>
      </c>
      <c r="K730">
        <v>652.83066089270403</v>
      </c>
      <c r="L730">
        <v>500.84948750766102</v>
      </c>
      <c r="M730">
        <v>67.8514332623445</v>
      </c>
      <c r="N730">
        <v>0.406456566552094</v>
      </c>
      <c r="O730">
        <v>21.970965940815098</v>
      </c>
      <c r="P730">
        <v>231.97405004633899</v>
      </c>
      <c r="Q730">
        <v>7.1169312312260993E-2</v>
      </c>
    </row>
    <row r="731" spans="1:17" x14ac:dyDescent="0.3">
      <c r="A731" t="s">
        <v>1595</v>
      </c>
      <c r="B731" t="s">
        <v>1596</v>
      </c>
      <c r="C731" t="s">
        <v>3183</v>
      </c>
      <c r="D731" t="s">
        <v>455</v>
      </c>
      <c r="E731">
        <v>6140.8214808000002</v>
      </c>
      <c r="F731">
        <v>1137</v>
      </c>
      <c r="G731">
        <v>-36.468991115754001</v>
      </c>
      <c r="H731">
        <v>-4.1758541754157701</v>
      </c>
      <c r="I731">
        <v>8.3098985126989895</v>
      </c>
      <c r="J731">
        <v>3.4005338104849301</v>
      </c>
      <c r="K731">
        <v>1163.4633297912301</v>
      </c>
      <c r="L731">
        <v>1156.0011673566801</v>
      </c>
      <c r="M731">
        <v>56.9222839669197</v>
      </c>
      <c r="N731">
        <v>0.41123383340453001</v>
      </c>
      <c r="O731">
        <v>23.8170624450307</v>
      </c>
      <c r="P731">
        <v>21.825779492124699</v>
      </c>
      <c r="Q731">
        <v>-3.9881808175768002E-2</v>
      </c>
    </row>
    <row r="732" spans="1:17" hidden="1" x14ac:dyDescent="0.3">
      <c r="A732" t="s">
        <v>1597</v>
      </c>
      <c r="B732" t="s">
        <v>1598</v>
      </c>
      <c r="C732" t="s">
        <v>3186</v>
      </c>
      <c r="D732" t="s">
        <v>270</v>
      </c>
      <c r="E732">
        <v>6132.1549822650004</v>
      </c>
      <c r="F732">
        <v>1334.45</v>
      </c>
      <c r="G732">
        <v>296.15085690567003</v>
      </c>
      <c r="H732">
        <v>26.987585029400101</v>
      </c>
      <c r="I732">
        <v>101.93885093678701</v>
      </c>
      <c r="J732">
        <v>18.974589525573698</v>
      </c>
      <c r="K732">
        <v>1072.54797296895</v>
      </c>
      <c r="L732">
        <v>833.88022113795296</v>
      </c>
      <c r="M732">
        <v>82.316920544958705</v>
      </c>
      <c r="N732">
        <v>1.4524101009266499</v>
      </c>
      <c r="O732">
        <v>4.9121360860279397</v>
      </c>
      <c r="P732">
        <v>327.024</v>
      </c>
      <c r="Q732">
        <v>0.12789733802591199</v>
      </c>
    </row>
    <row r="733" spans="1:17" hidden="1" x14ac:dyDescent="0.3">
      <c r="A733" t="s">
        <v>1599</v>
      </c>
      <c r="B733" t="s">
        <v>1600</v>
      </c>
      <c r="C733" t="s">
        <v>3186</v>
      </c>
      <c r="D733" t="s">
        <v>1037</v>
      </c>
      <c r="E733">
        <v>6117.2847122499998</v>
      </c>
      <c r="F733">
        <v>475.55</v>
      </c>
      <c r="G733">
        <v>20.779158927615999</v>
      </c>
      <c r="H733">
        <v>1.4044551309034401</v>
      </c>
      <c r="I733">
        <v>46.447776243075197</v>
      </c>
      <c r="J733">
        <v>-7.9915153992248298</v>
      </c>
      <c r="K733">
        <v>465.55575604499001</v>
      </c>
      <c r="L733">
        <v>419.15556573997799</v>
      </c>
      <c r="M733">
        <v>55.505906538974699</v>
      </c>
      <c r="N733">
        <v>1.2151531247548699</v>
      </c>
      <c r="O733">
        <v>20.902113342445599</v>
      </c>
      <c r="P733">
        <v>67.594713656387597</v>
      </c>
    </row>
    <row r="734" spans="1:17" x14ac:dyDescent="0.3">
      <c r="A734" t="s">
        <v>1601</v>
      </c>
      <c r="B734" t="s">
        <v>1602</v>
      </c>
      <c r="C734" t="s">
        <v>3179</v>
      </c>
      <c r="D734" t="s">
        <v>270</v>
      </c>
      <c r="E734">
        <v>6111.90615686</v>
      </c>
      <c r="F734">
        <v>2541.4499999999998</v>
      </c>
      <c r="G734">
        <v>-10.5044472187182</v>
      </c>
      <c r="H734">
        <v>-16.474720530433501</v>
      </c>
      <c r="I734">
        <v>-5.6712023028990197</v>
      </c>
      <c r="J734">
        <v>0.77818750427972805</v>
      </c>
      <c r="K734">
        <v>2880.0946125601399</v>
      </c>
      <c r="L734">
        <v>2766.69794039002</v>
      </c>
      <c r="M734">
        <v>58.643020794347599</v>
      </c>
      <c r="N734">
        <v>0.91198599326972296</v>
      </c>
      <c r="O734">
        <v>54.754175765802898</v>
      </c>
      <c r="P734">
        <v>65.836867862968901</v>
      </c>
      <c r="Q734">
        <v>0.12189508408666801</v>
      </c>
    </row>
    <row r="735" spans="1:17" hidden="1" x14ac:dyDescent="0.3">
      <c r="A735" t="s">
        <v>1603</v>
      </c>
      <c r="B735" t="s">
        <v>1604</v>
      </c>
      <c r="C735" t="s">
        <v>3186</v>
      </c>
      <c r="D735" t="s">
        <v>1605</v>
      </c>
      <c r="E735">
        <v>6104.9356541790003</v>
      </c>
      <c r="F735">
        <v>49.18</v>
      </c>
      <c r="G735">
        <v>-1.3004515677547801</v>
      </c>
      <c r="H735">
        <v>-3.8686940403672598</v>
      </c>
      <c r="I735">
        <v>42.780582856002603</v>
      </c>
      <c r="J735">
        <v>6.4255338104849304</v>
      </c>
      <c r="K735">
        <v>45.943822021881203</v>
      </c>
      <c r="L735">
        <v>39.957216149196398</v>
      </c>
      <c r="M735">
        <v>48.390337940062601</v>
      </c>
      <c r="N735">
        <v>0.56132283723917697</v>
      </c>
      <c r="O735">
        <v>11.325742171614401</v>
      </c>
      <c r="P735">
        <v>80.146520146520103</v>
      </c>
    </row>
    <row r="736" spans="1:17" x14ac:dyDescent="0.3">
      <c r="A736" t="s">
        <v>1606</v>
      </c>
      <c r="B736" t="s">
        <v>1607</v>
      </c>
      <c r="C736" t="s">
        <v>3176</v>
      </c>
      <c r="D736" t="s">
        <v>217</v>
      </c>
      <c r="E736">
        <v>6082.4961576899996</v>
      </c>
      <c r="F736">
        <v>499.05</v>
      </c>
      <c r="G736">
        <v>25.8299558914287</v>
      </c>
      <c r="H736">
        <v>3.1553730455865998</v>
      </c>
      <c r="I736">
        <v>8.5237348603587595</v>
      </c>
      <c r="J736">
        <v>5.7328497141542698</v>
      </c>
      <c r="K736">
        <v>470.025581811233</v>
      </c>
      <c r="L736">
        <v>446.54316970561098</v>
      </c>
      <c r="M736">
        <v>81.8248606621611</v>
      </c>
      <c r="N736">
        <v>1.0550889806977899</v>
      </c>
      <c r="O736">
        <v>8.7065424306181693</v>
      </c>
      <c r="P736">
        <v>52.149390243902403</v>
      </c>
      <c r="Q736">
        <v>0.16583780116536301</v>
      </c>
    </row>
    <row r="737" spans="1:17" x14ac:dyDescent="0.3">
      <c r="A737" t="s">
        <v>1608</v>
      </c>
      <c r="B737" t="s">
        <v>1609</v>
      </c>
      <c r="C737" t="s">
        <v>3179</v>
      </c>
      <c r="D737" t="s">
        <v>120</v>
      </c>
      <c r="E737">
        <v>6062.1583874400003</v>
      </c>
      <c r="F737">
        <v>916.45</v>
      </c>
      <c r="G737">
        <v>59.432807608896098</v>
      </c>
      <c r="H737">
        <v>61.908479891147699</v>
      </c>
      <c r="I737">
        <v>82.130718513904995</v>
      </c>
      <c r="J737">
        <v>7.6080984764066004</v>
      </c>
      <c r="K737">
        <v>715.10646521646402</v>
      </c>
      <c r="L737">
        <v>585.10100199843703</v>
      </c>
      <c r="M737">
        <v>65.818421089123404</v>
      </c>
      <c r="N737">
        <v>0.92217126740571298</v>
      </c>
      <c r="O737">
        <v>8.0855474930437907</v>
      </c>
      <c r="P737">
        <v>115.63529411764701</v>
      </c>
    </row>
    <row r="738" spans="1:17" hidden="1" x14ac:dyDescent="0.3">
      <c r="A738" t="s">
        <v>1610</v>
      </c>
      <c r="B738" t="s">
        <v>1611</v>
      </c>
      <c r="C738" t="s">
        <v>3186</v>
      </c>
      <c r="D738" t="s">
        <v>21</v>
      </c>
      <c r="E738">
        <v>6054.1787978749999</v>
      </c>
      <c r="F738">
        <v>511.75</v>
      </c>
      <c r="G738">
        <v>-14.859397046060399</v>
      </c>
      <c r="H738">
        <v>1.33008988128136</v>
      </c>
      <c r="I738">
        <v>11.882355235963599</v>
      </c>
      <c r="J738">
        <v>4.4142643546044704</v>
      </c>
      <c r="K738">
        <v>489.59823396323799</v>
      </c>
      <c r="L738">
        <v>480.80451570879302</v>
      </c>
      <c r="M738">
        <v>75.597948143008196</v>
      </c>
      <c r="N738">
        <v>0.801312558036814</v>
      </c>
      <c r="O738">
        <v>17.0493404982901</v>
      </c>
      <c r="P738">
        <v>31.184311714944801</v>
      </c>
      <c r="Q738">
        <v>4.9009592566694002E-2</v>
      </c>
    </row>
    <row r="739" spans="1:17" x14ac:dyDescent="0.3">
      <c r="A739" t="s">
        <v>1612</v>
      </c>
      <c r="B739" t="s">
        <v>1613</v>
      </c>
      <c r="C739" t="s">
        <v>3183</v>
      </c>
      <c r="D739" t="s">
        <v>939</v>
      </c>
      <c r="E739">
        <v>6014.3058574919996</v>
      </c>
      <c r="F739">
        <v>16.97</v>
      </c>
      <c r="G739">
        <v>-33.307736244942298</v>
      </c>
      <c r="H739">
        <v>3.5329464903926802</v>
      </c>
      <c r="I739">
        <v>-24.797830633341999</v>
      </c>
      <c r="J739">
        <v>1.83456572678739</v>
      </c>
      <c r="K739">
        <v>16.8445919067989</v>
      </c>
      <c r="L739">
        <v>19.396171871103899</v>
      </c>
      <c r="M739">
        <v>57.887267197733998</v>
      </c>
      <c r="N739">
        <v>0.66506027977756499</v>
      </c>
      <c r="O739">
        <v>59.104301708897999</v>
      </c>
      <c r="P739">
        <v>19.464977120732101</v>
      </c>
      <c r="Q739">
        <v>-2.5053081393899999E-3</v>
      </c>
    </row>
    <row r="740" spans="1:17" x14ac:dyDescent="0.3">
      <c r="A740" t="s">
        <v>1614</v>
      </c>
      <c r="B740" t="s">
        <v>1615</v>
      </c>
      <c r="C740" t="s">
        <v>3176</v>
      </c>
      <c r="D740" t="s">
        <v>217</v>
      </c>
      <c r="E740">
        <v>5998.5311999400001</v>
      </c>
      <c r="F740">
        <v>2089.8000000000002</v>
      </c>
      <c r="G740">
        <v>38.468599945039799</v>
      </c>
      <c r="H740">
        <v>-7.8621623264671401</v>
      </c>
      <c r="I740">
        <v>25.393574018563299</v>
      </c>
      <c r="J740">
        <v>4.75239647339931</v>
      </c>
      <c r="K740">
        <v>2162.1508924753098</v>
      </c>
      <c r="L740">
        <v>1988.1702391845399</v>
      </c>
      <c r="M740">
        <v>60.4012725923684</v>
      </c>
      <c r="N740">
        <v>0.78928988905742203</v>
      </c>
      <c r="O740">
        <v>41.262321753277803</v>
      </c>
      <c r="P740">
        <v>86.589285714285694</v>
      </c>
      <c r="Q740">
        <v>9.8367826309757003E-2</v>
      </c>
    </row>
    <row r="741" spans="1:17" hidden="1" x14ac:dyDescent="0.3">
      <c r="A741" t="s">
        <v>1616</v>
      </c>
      <c r="B741" t="s">
        <v>1617</v>
      </c>
      <c r="C741" t="s">
        <v>3186</v>
      </c>
      <c r="D741" t="s">
        <v>46</v>
      </c>
      <c r="E741">
        <v>5970.0005864699997</v>
      </c>
      <c r="F741">
        <v>342.7</v>
      </c>
      <c r="G741">
        <v>-32.059170290494002</v>
      </c>
      <c r="H741">
        <v>-8.2584541704661891</v>
      </c>
      <c r="I741">
        <v>-16.518978263991901</v>
      </c>
      <c r="J741">
        <v>2.1871499721010901</v>
      </c>
      <c r="K741">
        <v>349.488103935335</v>
      </c>
      <c r="M741">
        <v>65.047235768130903</v>
      </c>
      <c r="N741">
        <v>0.56985944144729905</v>
      </c>
      <c r="O741">
        <v>23.956813539538899</v>
      </c>
      <c r="P741">
        <v>16.962457337883901</v>
      </c>
    </row>
    <row r="742" spans="1:17" x14ac:dyDescent="0.3">
      <c r="A742" t="s">
        <v>1618</v>
      </c>
      <c r="B742" t="s">
        <v>1619</v>
      </c>
      <c r="C742" t="s">
        <v>3175</v>
      </c>
      <c r="D742" t="s">
        <v>163</v>
      </c>
      <c r="E742">
        <v>5960.0194161199997</v>
      </c>
      <c r="F742">
        <v>657.65</v>
      </c>
      <c r="G742">
        <v>19.479790607581801</v>
      </c>
      <c r="H742">
        <v>1.0865718258419901</v>
      </c>
      <c r="I742">
        <v>9.1552814410262897</v>
      </c>
      <c r="J742">
        <v>1.7846324454706299</v>
      </c>
      <c r="K742">
        <v>635.86852222032201</v>
      </c>
      <c r="L742">
        <v>585.02242817847002</v>
      </c>
      <c r="M742">
        <v>60.655882422103403</v>
      </c>
      <c r="N742">
        <v>0.86242570353396797</v>
      </c>
      <c r="O742">
        <v>9.7392229909526407</v>
      </c>
      <c r="P742">
        <v>64.597672381429106</v>
      </c>
    </row>
    <row r="743" spans="1:17" hidden="1" x14ac:dyDescent="0.3">
      <c r="A743" t="s">
        <v>1620</v>
      </c>
      <c r="B743" t="s">
        <v>1621</v>
      </c>
      <c r="C743" t="s">
        <v>3183</v>
      </c>
      <c r="D743" t="s">
        <v>51</v>
      </c>
      <c r="E743">
        <v>5945.3804800649996</v>
      </c>
      <c r="F743">
        <v>1366.95</v>
      </c>
      <c r="G743">
        <v>-1.75763553125589</v>
      </c>
      <c r="H743">
        <v>-7.2321423162293401</v>
      </c>
      <c r="I743">
        <v>27.655304995753799</v>
      </c>
      <c r="J743">
        <v>3.6433686432296701</v>
      </c>
      <c r="K743">
        <v>1357.8549826516601</v>
      </c>
      <c r="M743">
        <v>54.7511492709084</v>
      </c>
      <c r="N743">
        <v>1.2273468560182801</v>
      </c>
      <c r="O743">
        <v>15.896704341782799</v>
      </c>
      <c r="P743">
        <v>40.922680412371101</v>
      </c>
    </row>
    <row r="744" spans="1:17" hidden="1" x14ac:dyDescent="0.3">
      <c r="A744" t="s">
        <v>1622</v>
      </c>
      <c r="B744" t="s">
        <v>1623</v>
      </c>
      <c r="C744" t="s">
        <v>3186</v>
      </c>
      <c r="D744" t="s">
        <v>587</v>
      </c>
      <c r="E744">
        <v>5921.6432431499998</v>
      </c>
      <c r="F744">
        <v>2339.85</v>
      </c>
      <c r="G744">
        <v>119.487652213999</v>
      </c>
      <c r="H744">
        <v>10.713554597572299</v>
      </c>
      <c r="I744">
        <v>91.977202152538098</v>
      </c>
      <c r="J744">
        <v>2.7230250390694701</v>
      </c>
      <c r="K744">
        <v>2156.3272026712798</v>
      </c>
      <c r="L744">
        <v>1667.7749493322899</v>
      </c>
      <c r="M744">
        <v>55.641347768321197</v>
      </c>
      <c r="N744">
        <v>1.37980578315272</v>
      </c>
      <c r="O744">
        <v>6.1691988802700903</v>
      </c>
      <c r="P744">
        <v>159.98333333333301</v>
      </c>
      <c r="Q744">
        <v>0.180144197259474</v>
      </c>
    </row>
    <row r="745" spans="1:17" x14ac:dyDescent="0.3">
      <c r="A745" t="s">
        <v>1624</v>
      </c>
      <c r="B745" t="s">
        <v>1625</v>
      </c>
      <c r="C745" t="s">
        <v>3185</v>
      </c>
      <c r="D745" t="s">
        <v>377</v>
      </c>
      <c r="E745">
        <v>5913.9226120000003</v>
      </c>
      <c r="F745">
        <v>120.55</v>
      </c>
      <c r="G745">
        <v>42.016176447391302</v>
      </c>
      <c r="H745">
        <v>6.5352447844247701</v>
      </c>
      <c r="I745">
        <v>8.9200042571876992</v>
      </c>
      <c r="J745">
        <v>6.11671311719613</v>
      </c>
      <c r="K745">
        <v>117.60740767162601</v>
      </c>
      <c r="L745">
        <v>115.053768773483</v>
      </c>
      <c r="M745">
        <v>66.179926023056595</v>
      </c>
      <c r="N745">
        <v>1.3277048290351801</v>
      </c>
      <c r="O745">
        <v>40.978846951472399</v>
      </c>
      <c r="P745">
        <v>66.275862068965495</v>
      </c>
      <c r="Q745">
        <v>8.3583271469086007E-2</v>
      </c>
    </row>
    <row r="746" spans="1:17" hidden="1" x14ac:dyDescent="0.3">
      <c r="A746" t="s">
        <v>1626</v>
      </c>
      <c r="B746" t="s">
        <v>1627</v>
      </c>
      <c r="C746" t="s">
        <v>3186</v>
      </c>
      <c r="D746" t="s">
        <v>254</v>
      </c>
      <c r="E746">
        <v>5900.7242061199904</v>
      </c>
      <c r="F746">
        <v>5421.4</v>
      </c>
      <c r="G746">
        <v>45.046648794449503</v>
      </c>
      <c r="H746">
        <v>-3.9950576767308998</v>
      </c>
      <c r="I746">
        <v>24.748031873227301</v>
      </c>
      <c r="J746">
        <v>0.14966079461192</v>
      </c>
      <c r="K746">
        <v>5314.7921920245499</v>
      </c>
      <c r="L746">
        <v>4646.9347286184602</v>
      </c>
      <c r="M746">
        <v>60.840983116601997</v>
      </c>
      <c r="N746">
        <v>0.67570039943503002</v>
      </c>
      <c r="O746">
        <v>6.4300734127716197</v>
      </c>
      <c r="P746">
        <v>77.750819672131101</v>
      </c>
      <c r="Q746">
        <v>0.14608481052462599</v>
      </c>
    </row>
    <row r="747" spans="1:17" hidden="1" x14ac:dyDescent="0.3">
      <c r="A747" t="s">
        <v>1628</v>
      </c>
      <c r="B747" t="s">
        <v>1629</v>
      </c>
      <c r="C747" t="s">
        <v>3186</v>
      </c>
      <c r="D747" t="s">
        <v>51</v>
      </c>
      <c r="E747">
        <v>5889.4409875000001</v>
      </c>
      <c r="F747">
        <v>848.95</v>
      </c>
      <c r="G747">
        <v>81.606051227815797</v>
      </c>
      <c r="H747">
        <v>-3.78292630137571</v>
      </c>
      <c r="I747">
        <v>52.069215974768397</v>
      </c>
      <c r="J747">
        <v>-1.7641382833696599</v>
      </c>
      <c r="K747">
        <v>781.90658700604297</v>
      </c>
      <c r="L747">
        <v>624.60473237000394</v>
      </c>
      <c r="M747">
        <v>41.1350865629067</v>
      </c>
      <c r="N747">
        <v>0.26164794560472099</v>
      </c>
      <c r="O747">
        <v>10.483538488721299</v>
      </c>
      <c r="P747">
        <v>111.94607414804599</v>
      </c>
      <c r="Q747">
        <v>0.12372405081538999</v>
      </c>
    </row>
    <row r="748" spans="1:17" hidden="1" x14ac:dyDescent="0.3">
      <c r="A748" t="s">
        <v>1630</v>
      </c>
      <c r="B748" t="s">
        <v>1631</v>
      </c>
      <c r="C748" t="s">
        <v>3186</v>
      </c>
      <c r="D748" t="s">
        <v>587</v>
      </c>
      <c r="E748">
        <v>5871.2789479000003</v>
      </c>
      <c r="F748">
        <v>69.17</v>
      </c>
      <c r="G748">
        <v>172.175662964113</v>
      </c>
      <c r="H748">
        <v>-12.163540287178</v>
      </c>
      <c r="I748">
        <v>187.71585499061499</v>
      </c>
      <c r="J748">
        <v>20.419402411657099</v>
      </c>
      <c r="K748">
        <v>84.633193999221803</v>
      </c>
      <c r="M748">
        <v>69.352158900343397</v>
      </c>
      <c r="N748">
        <v>1.7322618619297501</v>
      </c>
      <c r="O748">
        <v>286.72835044094199</v>
      </c>
      <c r="P748">
        <v>207.42222222222199</v>
      </c>
    </row>
    <row r="749" spans="1:17" x14ac:dyDescent="0.3">
      <c r="A749" t="s">
        <v>1632</v>
      </c>
      <c r="B749" t="s">
        <v>1633</v>
      </c>
      <c r="C749" t="s">
        <v>3185</v>
      </c>
      <c r="D749" t="s">
        <v>285</v>
      </c>
      <c r="E749">
        <v>5868.3449164800004</v>
      </c>
      <c r="F749">
        <v>799.1</v>
      </c>
      <c r="G749">
        <v>-13.486766746553499</v>
      </c>
      <c r="H749">
        <v>-8.6534581913106603</v>
      </c>
      <c r="I749">
        <v>-3.9516782855826502</v>
      </c>
      <c r="J749">
        <v>-0.18648286336873601</v>
      </c>
      <c r="K749">
        <v>803.81569389619403</v>
      </c>
      <c r="L749">
        <v>786.317691828232</v>
      </c>
      <c r="M749">
        <v>59.812530469867397</v>
      </c>
      <c r="N749">
        <v>0.243986687398945</v>
      </c>
      <c r="O749">
        <v>12.6267050431735</v>
      </c>
      <c r="P749">
        <v>23.891472868217001</v>
      </c>
      <c r="Q749">
        <v>1.5188141615353E-2</v>
      </c>
    </row>
    <row r="750" spans="1:17" x14ac:dyDescent="0.3">
      <c r="A750" t="s">
        <v>1634</v>
      </c>
      <c r="B750" t="s">
        <v>1635</v>
      </c>
      <c r="C750" t="s">
        <v>3174</v>
      </c>
      <c r="D750" t="s">
        <v>46</v>
      </c>
      <c r="E750">
        <v>5830.0272372999998</v>
      </c>
      <c r="F750">
        <v>770.5</v>
      </c>
      <c r="G750">
        <v>55.143508578236201</v>
      </c>
      <c r="H750">
        <v>-4.3721113362241297</v>
      </c>
      <c r="I750">
        <v>-5.7162504795134401</v>
      </c>
      <c r="J750">
        <v>-1.1448658381755901</v>
      </c>
      <c r="K750">
        <v>749.11551858631196</v>
      </c>
      <c r="L750">
        <v>713.19547936108995</v>
      </c>
      <c r="M750">
        <v>68.217482256934503</v>
      </c>
      <c r="N750">
        <v>1.97684782401506</v>
      </c>
      <c r="O750">
        <v>21.5833874107722</v>
      </c>
      <c r="P750">
        <v>82.777843672162206</v>
      </c>
      <c r="Q750">
        <v>0.173221782321373</v>
      </c>
    </row>
    <row r="751" spans="1:17" x14ac:dyDescent="0.3">
      <c r="A751" t="s">
        <v>1636</v>
      </c>
      <c r="B751" t="s">
        <v>1637</v>
      </c>
      <c r="C751" t="s">
        <v>3173</v>
      </c>
      <c r="D751" t="s">
        <v>1006</v>
      </c>
      <c r="E751">
        <v>5810.8985915399999</v>
      </c>
      <c r="F751">
        <v>126.69</v>
      </c>
      <c r="G751">
        <v>-50.982914959725001</v>
      </c>
      <c r="H751">
        <v>-6.4964626354085802</v>
      </c>
      <c r="I751">
        <v>-14.7976407779485</v>
      </c>
      <c r="J751">
        <v>2.0422521503574398</v>
      </c>
      <c r="K751">
        <v>128.79469823621801</v>
      </c>
      <c r="L751">
        <v>141.752633823179</v>
      </c>
      <c r="M751">
        <v>62.063060293969201</v>
      </c>
      <c r="N751">
        <v>0.34036829798227702</v>
      </c>
      <c r="O751">
        <v>66.232536111768894</v>
      </c>
      <c r="P751">
        <v>7.5740850810902502</v>
      </c>
      <c r="Q751">
        <v>4.1387442661418E-2</v>
      </c>
    </row>
    <row r="752" spans="1:17" x14ac:dyDescent="0.3">
      <c r="A752" t="s">
        <v>1638</v>
      </c>
      <c r="B752" t="s">
        <v>1639</v>
      </c>
      <c r="C752" t="s">
        <v>587</v>
      </c>
      <c r="D752" t="s">
        <v>455</v>
      </c>
      <c r="E752">
        <v>5797.5193799899998</v>
      </c>
      <c r="F752">
        <v>1927.9</v>
      </c>
      <c r="G752">
        <v>21.579564965682099</v>
      </c>
      <c r="H752">
        <v>-1.24709332780842</v>
      </c>
      <c r="I752">
        <v>27.545779172097301</v>
      </c>
      <c r="J752">
        <v>7.9982215820553701</v>
      </c>
      <c r="K752">
        <v>1951.55634708709</v>
      </c>
      <c r="L752">
        <v>1805.08754573184</v>
      </c>
      <c r="M752">
        <v>61.751201900317298</v>
      </c>
      <c r="N752">
        <v>0.58436499292587296</v>
      </c>
      <c r="O752">
        <v>29.311686290782699</v>
      </c>
      <c r="P752">
        <v>79.883368322836404</v>
      </c>
      <c r="Q752">
        <v>-9.4230920056717002E-2</v>
      </c>
    </row>
    <row r="753" spans="1:17" hidden="1" x14ac:dyDescent="0.3">
      <c r="A753" t="s">
        <v>1640</v>
      </c>
      <c r="B753" t="s">
        <v>1641</v>
      </c>
      <c r="C753" t="s">
        <v>3186</v>
      </c>
      <c r="D753" t="s">
        <v>243</v>
      </c>
      <c r="E753">
        <v>5789.1442500000003</v>
      </c>
      <c r="F753">
        <v>2986.25</v>
      </c>
      <c r="G753">
        <v>285.623133400212</v>
      </c>
      <c r="H753">
        <v>-9.2143861234454896</v>
      </c>
      <c r="I753">
        <v>107.309451089045</v>
      </c>
      <c r="J753">
        <v>-5.6265609071835501</v>
      </c>
      <c r="K753">
        <v>2926.4812682997099</v>
      </c>
      <c r="L753">
        <v>2229.8848327507199</v>
      </c>
      <c r="M753">
        <v>46.241962423535803</v>
      </c>
      <c r="N753">
        <v>0.39725206930234902</v>
      </c>
      <c r="O753">
        <v>19.782335705316001</v>
      </c>
      <c r="P753">
        <v>331.63257931632501</v>
      </c>
      <c r="Q753">
        <v>0.328235222206963</v>
      </c>
    </row>
    <row r="754" spans="1:17" x14ac:dyDescent="0.3">
      <c r="A754" t="s">
        <v>1642</v>
      </c>
      <c r="B754" t="s">
        <v>1643</v>
      </c>
      <c r="C754" t="s">
        <v>3172</v>
      </c>
      <c r="D754" t="s">
        <v>669</v>
      </c>
      <c r="E754">
        <v>5767.9074743199999</v>
      </c>
      <c r="F754">
        <v>116.64</v>
      </c>
      <c r="G754">
        <v>-42.413764686764097</v>
      </c>
      <c r="H754">
        <v>-1.78123641324862</v>
      </c>
      <c r="I754">
        <v>-13.178068206023701</v>
      </c>
      <c r="J754">
        <v>-1.64823714717349</v>
      </c>
      <c r="K754">
        <v>121.143134050163</v>
      </c>
      <c r="L754">
        <v>131.02150126792</v>
      </c>
      <c r="M754">
        <v>54.0372445539182</v>
      </c>
      <c r="N754">
        <v>0.530804322976965</v>
      </c>
      <c r="O754">
        <v>32.930384087791403</v>
      </c>
      <c r="P754">
        <v>6.5205479452054904</v>
      </c>
      <c r="Q754">
        <v>-0.11587001555936199</v>
      </c>
    </row>
    <row r="755" spans="1:17" hidden="1" x14ac:dyDescent="0.3">
      <c r="A755" t="s">
        <v>1644</v>
      </c>
      <c r="B755" t="s">
        <v>1645</v>
      </c>
      <c r="C755" t="s">
        <v>3186</v>
      </c>
      <c r="D755" t="s">
        <v>1646</v>
      </c>
      <c r="E755">
        <v>5735.3837839799999</v>
      </c>
      <c r="F755">
        <v>321.89999999999998</v>
      </c>
      <c r="G755">
        <v>3.6643359762607899</v>
      </c>
      <c r="H755">
        <v>-3.6308605522830999</v>
      </c>
      <c r="I755">
        <v>4.6406293917793899</v>
      </c>
      <c r="J755">
        <v>4.4363082212593303</v>
      </c>
      <c r="K755">
        <v>316.69302620016998</v>
      </c>
      <c r="L755">
        <v>308.17963756615097</v>
      </c>
      <c r="M755">
        <v>74.019479120775799</v>
      </c>
      <c r="N755">
        <v>0.189123751150755</v>
      </c>
      <c r="O755">
        <v>25.473749611680599</v>
      </c>
      <c r="P755">
        <v>36.513994910941399</v>
      </c>
      <c r="Q755">
        <v>0.12656692792438201</v>
      </c>
    </row>
    <row r="756" spans="1:17" x14ac:dyDescent="0.3">
      <c r="A756" t="s">
        <v>1647</v>
      </c>
      <c r="B756" t="s">
        <v>1648</v>
      </c>
      <c r="C756" t="s">
        <v>3179</v>
      </c>
      <c r="D756" t="s">
        <v>270</v>
      </c>
      <c r="E756">
        <v>5710.6913785999996</v>
      </c>
      <c r="F756">
        <v>1270.25</v>
      </c>
      <c r="G756">
        <v>-36.014268644910203</v>
      </c>
      <c r="H756">
        <v>-12.2960162415329</v>
      </c>
      <c r="I756">
        <v>-0.57326105082594303</v>
      </c>
      <c r="J756">
        <v>-0.81362860557401295</v>
      </c>
      <c r="K756">
        <v>1318.75461986397</v>
      </c>
      <c r="L756">
        <v>1386.21122890109</v>
      </c>
      <c r="M756">
        <v>61.796061657077502</v>
      </c>
      <c r="N756">
        <v>1.9203160632126399</v>
      </c>
      <c r="O756">
        <v>30.950600275536299</v>
      </c>
      <c r="P756">
        <v>11.1232613069722</v>
      </c>
      <c r="Q756">
        <v>-6.1653446098225997E-2</v>
      </c>
    </row>
    <row r="757" spans="1:17" hidden="1" x14ac:dyDescent="0.3">
      <c r="A757" t="s">
        <v>1649</v>
      </c>
      <c r="B757" t="s">
        <v>1650</v>
      </c>
      <c r="C757" t="s">
        <v>3186</v>
      </c>
      <c r="D757" t="s">
        <v>83</v>
      </c>
      <c r="E757">
        <v>5686.3551515400004</v>
      </c>
      <c r="F757">
        <v>2000.6</v>
      </c>
      <c r="G757">
        <v>23.2638514018638</v>
      </c>
      <c r="H757">
        <v>-14.3940769149981</v>
      </c>
      <c r="I757">
        <v>55.149609894035102</v>
      </c>
      <c r="J757">
        <v>-0.752068436311636</v>
      </c>
      <c r="K757">
        <v>2101.3701933576399</v>
      </c>
      <c r="L757">
        <v>1803.1023206234199</v>
      </c>
      <c r="M757">
        <v>63.737430761792602</v>
      </c>
      <c r="N757">
        <v>0.28123435957114101</v>
      </c>
      <c r="O757">
        <v>32.460261921423502</v>
      </c>
      <c r="P757">
        <v>75.491228070175396</v>
      </c>
      <c r="Q757">
        <v>0.106411849596331</v>
      </c>
    </row>
    <row r="758" spans="1:17" x14ac:dyDescent="0.3">
      <c r="A758" t="s">
        <v>1651</v>
      </c>
      <c r="B758" t="s">
        <v>1652</v>
      </c>
      <c r="C758" t="s">
        <v>3169</v>
      </c>
      <c r="D758" t="s">
        <v>285</v>
      </c>
      <c r="E758">
        <v>5680.6650073649998</v>
      </c>
      <c r="F758">
        <v>1153.6500000000001</v>
      </c>
      <c r="G758">
        <v>47.660666732652999</v>
      </c>
      <c r="H758">
        <v>-3.9966791654517899</v>
      </c>
      <c r="I758">
        <v>17.5147248606714</v>
      </c>
      <c r="J758">
        <v>4.7801634401145501</v>
      </c>
      <c r="K758">
        <v>1193.2406008750499</v>
      </c>
      <c r="L758">
        <v>1109.4447674903499</v>
      </c>
      <c r="M758">
        <v>63.414874071579099</v>
      </c>
      <c r="N758">
        <v>1.2293725711785</v>
      </c>
      <c r="O758">
        <v>31.196636761582699</v>
      </c>
      <c r="P758">
        <v>82.525116683806601</v>
      </c>
      <c r="Q758">
        <v>9.6724778233476E-2</v>
      </c>
    </row>
    <row r="759" spans="1:17" hidden="1" x14ac:dyDescent="0.3">
      <c r="A759" t="s">
        <v>1653</v>
      </c>
      <c r="B759" t="s">
        <v>1654</v>
      </c>
      <c r="C759" t="s">
        <v>3186</v>
      </c>
      <c r="D759" t="s">
        <v>455</v>
      </c>
      <c r="E759">
        <v>5673.2097516200001</v>
      </c>
      <c r="F759">
        <v>1236.0999999999999</v>
      </c>
      <c r="G759">
        <v>77.272887901477006</v>
      </c>
      <c r="H759">
        <v>31.220314949696299</v>
      </c>
      <c r="I759">
        <v>86.469661399839495</v>
      </c>
      <c r="J759">
        <v>4.7597843943176796</v>
      </c>
      <c r="K759">
        <v>1033.80741924466</v>
      </c>
      <c r="L759">
        <v>838.457480910953</v>
      </c>
      <c r="M759">
        <v>77.928126551935307</v>
      </c>
      <c r="N759">
        <v>2.01005429340116</v>
      </c>
      <c r="O759">
        <v>2.7424965617668602</v>
      </c>
      <c r="P759">
        <v>136.80076628352401</v>
      </c>
      <c r="Q759">
        <v>0.18067633916876799</v>
      </c>
    </row>
    <row r="760" spans="1:17" x14ac:dyDescent="0.3">
      <c r="A760" t="s">
        <v>1655</v>
      </c>
      <c r="B760" t="s">
        <v>1656</v>
      </c>
      <c r="C760" t="s">
        <v>3180</v>
      </c>
      <c r="D760" t="s">
        <v>1590</v>
      </c>
      <c r="E760">
        <v>5670.5747732150003</v>
      </c>
      <c r="F760">
        <v>474.65</v>
      </c>
      <c r="G760">
        <v>9.7289680417619095</v>
      </c>
      <c r="H760">
        <v>4.3469265270086099</v>
      </c>
      <c r="I760">
        <v>44.768171439018602</v>
      </c>
      <c r="J760">
        <v>10.1782234980583</v>
      </c>
      <c r="K760">
        <v>438.13342465854203</v>
      </c>
      <c r="L760">
        <v>396.20192360963102</v>
      </c>
      <c r="M760">
        <v>66.059142898001099</v>
      </c>
      <c r="N760">
        <v>0.72657524321990596</v>
      </c>
      <c r="O760">
        <v>8.6906141367323304</v>
      </c>
      <c r="P760">
        <v>66.397896581945602</v>
      </c>
      <c r="Q760">
        <v>5.4032577059888003E-2</v>
      </c>
    </row>
    <row r="761" spans="1:17" hidden="1" x14ac:dyDescent="0.3">
      <c r="A761" t="s">
        <v>1657</v>
      </c>
      <c r="B761" t="s">
        <v>1658</v>
      </c>
      <c r="C761" t="s">
        <v>3186</v>
      </c>
      <c r="D761" t="s">
        <v>83</v>
      </c>
      <c r="E761">
        <v>5648.3133426699997</v>
      </c>
      <c r="F761">
        <v>4003.15</v>
      </c>
      <c r="G761">
        <v>228.889645383979</v>
      </c>
      <c r="H761">
        <v>8.8015585428703904</v>
      </c>
      <c r="I761">
        <v>225.668643399047</v>
      </c>
      <c r="J761">
        <v>-10.332185251114099</v>
      </c>
      <c r="K761">
        <v>3316.2362018509598</v>
      </c>
      <c r="L761">
        <v>2270.4547517815199</v>
      </c>
      <c r="M761">
        <v>60.483370319612398</v>
      </c>
      <c r="N761">
        <v>1.3048382333625801</v>
      </c>
      <c r="O761">
        <v>6.0414923247942198</v>
      </c>
      <c r="P761">
        <v>348.30617615767898</v>
      </c>
    </row>
    <row r="762" spans="1:17" x14ac:dyDescent="0.3">
      <c r="A762" t="s">
        <v>1659</v>
      </c>
      <c r="B762" t="s">
        <v>1660</v>
      </c>
      <c r="C762" t="s">
        <v>3185</v>
      </c>
      <c r="D762" t="s">
        <v>494</v>
      </c>
      <c r="E762">
        <v>5640.0061760899998</v>
      </c>
      <c r="F762">
        <v>2137.85</v>
      </c>
      <c r="G762">
        <v>20.568683317732201</v>
      </c>
      <c r="H762">
        <v>-3.2077308675627401</v>
      </c>
      <c r="I762">
        <v>37.1475287713033</v>
      </c>
      <c r="J762">
        <v>6.3819226993738098</v>
      </c>
      <c r="K762">
        <v>2002.0285587129699</v>
      </c>
      <c r="L762">
        <v>1746.1526406820401</v>
      </c>
      <c r="M762">
        <v>63.196448209063703</v>
      </c>
      <c r="N762">
        <v>0.35185635254347403</v>
      </c>
      <c r="O762">
        <v>11.794559955095</v>
      </c>
      <c r="P762">
        <v>81.789965986394506</v>
      </c>
      <c r="Q762">
        <v>1.4404303241974999E-2</v>
      </c>
    </row>
    <row r="763" spans="1:17" hidden="1" x14ac:dyDescent="0.3">
      <c r="A763" t="s">
        <v>1661</v>
      </c>
      <c r="B763" t="s">
        <v>1662</v>
      </c>
      <c r="C763" t="s">
        <v>3186</v>
      </c>
      <c r="D763" t="s">
        <v>310</v>
      </c>
      <c r="E763">
        <v>5637.0797053199904</v>
      </c>
      <c r="F763">
        <v>1278.5</v>
      </c>
      <c r="G763">
        <v>504.05575687716203</v>
      </c>
      <c r="H763">
        <v>-17.883240671653201</v>
      </c>
      <c r="I763">
        <v>113.867040006072</v>
      </c>
      <c r="J763">
        <v>-3.6352171497057899</v>
      </c>
      <c r="K763">
        <v>1231.2135309713599</v>
      </c>
      <c r="L763">
        <v>840.43591287107199</v>
      </c>
      <c r="M763">
        <v>53.8489763011031</v>
      </c>
      <c r="N763">
        <v>1.10445055518074</v>
      </c>
      <c r="O763">
        <v>28.721157606570198</v>
      </c>
      <c r="P763">
        <v>555.137074045605</v>
      </c>
      <c r="Q763">
        <v>0.214139806261537</v>
      </c>
    </row>
    <row r="764" spans="1:17" hidden="1" x14ac:dyDescent="0.3">
      <c r="A764" t="s">
        <v>1663</v>
      </c>
      <c r="B764" t="s">
        <v>1664</v>
      </c>
      <c r="C764" t="s">
        <v>3186</v>
      </c>
      <c r="D764" t="s">
        <v>458</v>
      </c>
      <c r="E764">
        <v>5634.9660724099904</v>
      </c>
      <c r="F764">
        <v>319.3</v>
      </c>
      <c r="G764">
        <v>2.1146963780286101</v>
      </c>
      <c r="H764">
        <v>15.1776427342856</v>
      </c>
      <c r="I764">
        <v>17.654888404530698</v>
      </c>
      <c r="J764">
        <v>23.9096196254064</v>
      </c>
      <c r="O764">
        <v>6.9370497964296796</v>
      </c>
      <c r="P764">
        <v>28.568552446144501</v>
      </c>
    </row>
    <row r="765" spans="1:17" x14ac:dyDescent="0.3">
      <c r="A765" t="s">
        <v>1665</v>
      </c>
      <c r="B765" t="s">
        <v>1666</v>
      </c>
      <c r="C765" t="s">
        <v>3179</v>
      </c>
      <c r="D765" t="s">
        <v>270</v>
      </c>
      <c r="E765">
        <v>5633.1139877199903</v>
      </c>
      <c r="F765">
        <v>710.3</v>
      </c>
      <c r="G765">
        <v>-12.7784441367029</v>
      </c>
      <c r="H765">
        <v>11.393038435910601</v>
      </c>
      <c r="I765">
        <v>1.6908700786837101</v>
      </c>
      <c r="J765">
        <v>14.6377428574765</v>
      </c>
      <c r="K765">
        <v>670.51379857348502</v>
      </c>
      <c r="L765">
        <v>688.27781294003</v>
      </c>
      <c r="M765">
        <v>68.573213659453302</v>
      </c>
      <c r="N765">
        <v>0.95890131804738399</v>
      </c>
      <c r="O765">
        <v>24.4262987470083</v>
      </c>
      <c r="P765">
        <v>22.338959696865299</v>
      </c>
    </row>
    <row r="766" spans="1:17" x14ac:dyDescent="0.3">
      <c r="A766" t="s">
        <v>1667</v>
      </c>
      <c r="B766" t="s">
        <v>1668</v>
      </c>
      <c r="C766" t="s">
        <v>3176</v>
      </c>
      <c r="D766" t="s">
        <v>270</v>
      </c>
      <c r="E766">
        <v>5599.57744688</v>
      </c>
      <c r="F766">
        <v>2056.15</v>
      </c>
      <c r="G766">
        <v>-38.390472041963797</v>
      </c>
      <c r="H766">
        <v>-7.0763573110952001</v>
      </c>
      <c r="I766">
        <v>-17.9654110845281</v>
      </c>
      <c r="J766">
        <v>-1.9084613131653601</v>
      </c>
      <c r="K766">
        <v>2174.78614314678</v>
      </c>
      <c r="L766">
        <v>2251.22427609346</v>
      </c>
      <c r="M766">
        <v>52.362606429841797</v>
      </c>
      <c r="N766">
        <v>0.62967186175402801</v>
      </c>
      <c r="O766">
        <v>35.885027843299298</v>
      </c>
      <c r="P766">
        <v>19.543604651162799</v>
      </c>
      <c r="Q766">
        <v>6.8330669804355995E-2</v>
      </c>
    </row>
    <row r="767" spans="1:17" x14ac:dyDescent="0.3">
      <c r="A767" t="s">
        <v>1669</v>
      </c>
      <c r="B767" t="s">
        <v>1670</v>
      </c>
      <c r="C767" t="s">
        <v>3182</v>
      </c>
      <c r="D767" t="s">
        <v>458</v>
      </c>
      <c r="E767">
        <v>5546.822149824</v>
      </c>
      <c r="F767">
        <v>56.44</v>
      </c>
      <c r="G767">
        <v>-35.781246738757403</v>
      </c>
      <c r="H767">
        <v>-6.0749343776828004</v>
      </c>
      <c r="I767">
        <v>-23.332090130812201</v>
      </c>
      <c r="J767">
        <v>1.4287084136595301</v>
      </c>
      <c r="K767">
        <v>57.650055177930199</v>
      </c>
      <c r="L767">
        <v>64.456171251961905</v>
      </c>
      <c r="M767">
        <v>70.209582480273397</v>
      </c>
      <c r="N767">
        <v>0.80092132263816695</v>
      </c>
      <c r="O767">
        <v>73.6357193479801</v>
      </c>
      <c r="P767">
        <v>8.8944626664093995</v>
      </c>
      <c r="Q767">
        <v>-3.1097438742931E-2</v>
      </c>
    </row>
    <row r="768" spans="1:17" x14ac:dyDescent="0.3">
      <c r="A768" t="s">
        <v>1671</v>
      </c>
      <c r="B768" t="s">
        <v>1672</v>
      </c>
      <c r="C768" t="s">
        <v>3173</v>
      </c>
      <c r="D768" t="s">
        <v>40</v>
      </c>
      <c r="E768">
        <v>5544.9254002999996</v>
      </c>
      <c r="F768">
        <v>325.55</v>
      </c>
      <c r="G768">
        <v>-11.5509120361101</v>
      </c>
      <c r="H768">
        <v>-8.1560339068635006</v>
      </c>
      <c r="I768">
        <v>-16.2363034083115</v>
      </c>
      <c r="J768">
        <v>-0.607182238897782</v>
      </c>
      <c r="K768">
        <v>347.533726194049</v>
      </c>
      <c r="L768">
        <v>358.35184194428501</v>
      </c>
      <c r="M768">
        <v>55.4457171189664</v>
      </c>
      <c r="N768">
        <v>0.28519211815624501</v>
      </c>
      <c r="O768">
        <v>49.3318998617723</v>
      </c>
      <c r="P768">
        <v>10.152260842817499</v>
      </c>
      <c r="Q768">
        <v>-1.3362867124145E-2</v>
      </c>
    </row>
    <row r="769" spans="1:17" hidden="1" x14ac:dyDescent="0.3">
      <c r="A769" t="s">
        <v>1673</v>
      </c>
      <c r="B769" t="s">
        <v>1674</v>
      </c>
      <c r="C769" t="s">
        <v>3183</v>
      </c>
      <c r="D769" t="s">
        <v>97</v>
      </c>
      <c r="E769">
        <v>5544.0255626999997</v>
      </c>
      <c r="F769">
        <v>143.1</v>
      </c>
      <c r="G769">
        <v>-34.318912933164597</v>
      </c>
      <c r="H769">
        <v>-4.4488586218886503</v>
      </c>
      <c r="I769">
        <v>-18.7787209066625</v>
      </c>
      <c r="J769">
        <v>0.40400970961030602</v>
      </c>
      <c r="K769">
        <v>148.03115460977</v>
      </c>
      <c r="M769">
        <v>50.140825420885903</v>
      </c>
      <c r="N769">
        <v>0.56680026238598202</v>
      </c>
      <c r="O769">
        <v>38.015373864430401</v>
      </c>
      <c r="P769">
        <v>8.7386018237081995</v>
      </c>
    </row>
    <row r="770" spans="1:17" hidden="1" x14ac:dyDescent="0.3">
      <c r="A770" t="s">
        <v>1675</v>
      </c>
      <c r="B770" t="s">
        <v>1676</v>
      </c>
      <c r="C770" t="s">
        <v>3186</v>
      </c>
      <c r="D770" t="s">
        <v>939</v>
      </c>
      <c r="E770">
        <v>5516.2589610000005</v>
      </c>
      <c r="F770">
        <v>643.15</v>
      </c>
      <c r="G770">
        <v>31.034826795580301</v>
      </c>
      <c r="H770">
        <v>4.2114588921959699</v>
      </c>
      <c r="I770">
        <v>-11.1357681237485</v>
      </c>
      <c r="J770">
        <v>6.52965316029566</v>
      </c>
      <c r="K770">
        <v>634.576600460603</v>
      </c>
      <c r="L770">
        <v>651.18703236237695</v>
      </c>
      <c r="M770">
        <v>68.538285309233899</v>
      </c>
      <c r="N770">
        <v>1.1625754117992599</v>
      </c>
      <c r="O770">
        <v>44.7251807509912</v>
      </c>
      <c r="P770">
        <v>54.029457549994</v>
      </c>
      <c r="Q770">
        <v>5.1066375575059997E-2</v>
      </c>
    </row>
    <row r="771" spans="1:17" hidden="1" x14ac:dyDescent="0.3">
      <c r="A771" t="s">
        <v>1677</v>
      </c>
      <c r="B771" t="s">
        <v>1678</v>
      </c>
      <c r="C771" t="s">
        <v>3173</v>
      </c>
      <c r="D771" t="s">
        <v>123</v>
      </c>
      <c r="E771">
        <v>5502.5289792000003</v>
      </c>
      <c r="F771">
        <v>441.6</v>
      </c>
      <c r="G771">
        <v>1.0841316953126801</v>
      </c>
      <c r="H771">
        <v>-9.1992321662762606</v>
      </c>
      <c r="I771">
        <v>33.151691463594801</v>
      </c>
      <c r="J771">
        <v>-1.30099680175996</v>
      </c>
      <c r="K771">
        <v>434.72323947181098</v>
      </c>
      <c r="M771">
        <v>44.106236270602203</v>
      </c>
      <c r="N771">
        <v>0.28656871227984099</v>
      </c>
      <c r="O771">
        <v>17.753623188405701</v>
      </c>
      <c r="P771">
        <v>46.686596910812099</v>
      </c>
    </row>
    <row r="772" spans="1:17" x14ac:dyDescent="0.3">
      <c r="A772" t="s">
        <v>1679</v>
      </c>
      <c r="B772" t="s">
        <v>1680</v>
      </c>
      <c r="C772" t="s">
        <v>3179</v>
      </c>
      <c r="D772" t="s">
        <v>270</v>
      </c>
      <c r="E772">
        <v>5495.3547301050003</v>
      </c>
      <c r="F772">
        <v>1786.55</v>
      </c>
      <c r="G772">
        <v>-41.791262676767801</v>
      </c>
      <c r="H772">
        <v>5.50594546742796</v>
      </c>
      <c r="I772">
        <v>-6.7590129054186603</v>
      </c>
      <c r="J772">
        <v>-0.24848414208924899</v>
      </c>
      <c r="K772">
        <v>1710.6920214910101</v>
      </c>
      <c r="L772">
        <v>1824.94932608149</v>
      </c>
      <c r="M772">
        <v>70.490268345908405</v>
      </c>
      <c r="N772">
        <v>1.4949684102417899</v>
      </c>
      <c r="O772">
        <v>31.6112059556127</v>
      </c>
      <c r="P772">
        <v>19.469707101778699</v>
      </c>
      <c r="Q772">
        <v>-5.3042558400894002E-2</v>
      </c>
    </row>
    <row r="773" spans="1:17" x14ac:dyDescent="0.3">
      <c r="A773" t="s">
        <v>1681</v>
      </c>
      <c r="B773" t="s">
        <v>1682</v>
      </c>
      <c r="C773" t="s">
        <v>3175</v>
      </c>
      <c r="D773" t="s">
        <v>51</v>
      </c>
      <c r="E773">
        <v>5483.8008562499999</v>
      </c>
      <c r="F773">
        <v>444.75</v>
      </c>
      <c r="G773">
        <v>35.355875119949403</v>
      </c>
      <c r="H773">
        <v>14.604914126103001</v>
      </c>
      <c r="I773">
        <v>51.005616213487897</v>
      </c>
      <c r="J773">
        <v>10.3701189019054</v>
      </c>
      <c r="K773">
        <v>378.887898540626</v>
      </c>
      <c r="L773">
        <v>341.19224578002598</v>
      </c>
      <c r="M773">
        <v>81.790776361314798</v>
      </c>
      <c r="N773">
        <v>1.8181530663213901</v>
      </c>
      <c r="O773">
        <v>4.4969083754918504</v>
      </c>
      <c r="P773">
        <v>70.860545524394894</v>
      </c>
      <c r="Q773">
        <v>-2.5152622619999999E-2</v>
      </c>
    </row>
    <row r="774" spans="1:17" hidden="1" x14ac:dyDescent="0.3">
      <c r="A774" t="s">
        <v>1683</v>
      </c>
      <c r="B774" t="s">
        <v>1684</v>
      </c>
      <c r="C774" t="s">
        <v>3186</v>
      </c>
      <c r="D774" t="s">
        <v>404</v>
      </c>
      <c r="E774">
        <v>5444.8641277199904</v>
      </c>
      <c r="F774">
        <v>377.7</v>
      </c>
      <c r="G774">
        <v>-40.230665685175602</v>
      </c>
      <c r="H774">
        <v>-8.3323977440709704</v>
      </c>
      <c r="I774">
        <v>-13.798034525317901</v>
      </c>
      <c r="J774">
        <v>-2.1705204072681399</v>
      </c>
      <c r="K774">
        <v>392.51618212258001</v>
      </c>
      <c r="L774">
        <v>417.76067944399898</v>
      </c>
      <c r="M774">
        <v>44.268494692047703</v>
      </c>
      <c r="N774">
        <v>0.96349510463261201</v>
      </c>
      <c r="O774">
        <v>49.470479216309201</v>
      </c>
      <c r="P774">
        <v>3.7637362637362499</v>
      </c>
      <c r="Q774">
        <v>-7.0024132275497003E-2</v>
      </c>
    </row>
    <row r="775" spans="1:17" x14ac:dyDescent="0.3">
      <c r="A775" t="s">
        <v>1685</v>
      </c>
      <c r="B775" t="s">
        <v>1686</v>
      </c>
      <c r="C775" t="s">
        <v>3179</v>
      </c>
      <c r="D775" t="s">
        <v>217</v>
      </c>
      <c r="E775">
        <v>5390.1985230250002</v>
      </c>
      <c r="F775">
        <v>7936.75</v>
      </c>
      <c r="G775">
        <v>59.298190824829</v>
      </c>
      <c r="H775">
        <v>3.3049763444959699</v>
      </c>
      <c r="I775">
        <v>-2.3255440534370799</v>
      </c>
      <c r="J775">
        <v>6.3933311607220302</v>
      </c>
      <c r="K775">
        <v>7446.7265129638199</v>
      </c>
      <c r="L775">
        <v>7068.42532335542</v>
      </c>
      <c r="M775">
        <v>78.2446435170325</v>
      </c>
      <c r="N775">
        <v>0.87352891240733999</v>
      </c>
      <c r="O775">
        <v>14.441049547988699</v>
      </c>
      <c r="P775">
        <v>88.076872948731605</v>
      </c>
      <c r="Q775">
        <v>0.135632761785906</v>
      </c>
    </row>
    <row r="776" spans="1:17" hidden="1" x14ac:dyDescent="0.3">
      <c r="A776" t="s">
        <v>1687</v>
      </c>
      <c r="B776" t="s">
        <v>1688</v>
      </c>
      <c r="C776" t="s">
        <v>3186</v>
      </c>
      <c r="D776" t="s">
        <v>254</v>
      </c>
      <c r="E776">
        <v>5368.2233200199998</v>
      </c>
      <c r="F776">
        <v>1037.5999999999999</v>
      </c>
      <c r="G776">
        <v>58.150090757908302</v>
      </c>
      <c r="H776">
        <v>10.019133205700401</v>
      </c>
      <c r="I776">
        <v>66.091930532123598</v>
      </c>
      <c r="J776">
        <v>1.97362015666423</v>
      </c>
      <c r="K776">
        <v>923.90817314784101</v>
      </c>
      <c r="L776">
        <v>780.015287080691</v>
      </c>
      <c r="M776">
        <v>57.843906560735697</v>
      </c>
      <c r="N776">
        <v>1.1425364000443501</v>
      </c>
      <c r="O776">
        <v>0.52043176561296001</v>
      </c>
      <c r="P776">
        <v>87.258617578054398</v>
      </c>
      <c r="Q776">
        <v>-3.4725001665854002E-2</v>
      </c>
    </row>
    <row r="777" spans="1:17" x14ac:dyDescent="0.3">
      <c r="A777" t="s">
        <v>1689</v>
      </c>
      <c r="B777" t="s">
        <v>1690</v>
      </c>
      <c r="C777" t="s">
        <v>3185</v>
      </c>
      <c r="D777" t="s">
        <v>285</v>
      </c>
      <c r="E777">
        <v>5351.2597528899996</v>
      </c>
      <c r="F777">
        <v>159.1</v>
      </c>
      <c r="G777">
        <v>-10.7177595568316</v>
      </c>
      <c r="H777">
        <v>-6.7698489441252896</v>
      </c>
      <c r="I777">
        <v>-7.2516154496662004</v>
      </c>
      <c r="J777">
        <v>-0.304788638464907</v>
      </c>
      <c r="K777">
        <v>160.19965255494199</v>
      </c>
      <c r="L777">
        <v>164.98808406652799</v>
      </c>
      <c r="M777">
        <v>68.811204012084502</v>
      </c>
      <c r="N777">
        <v>0.48830953350811901</v>
      </c>
      <c r="O777">
        <v>38.026398491514698</v>
      </c>
      <c r="P777">
        <v>22.337562475970699</v>
      </c>
      <c r="Q777">
        <v>-5.5685679634404003E-2</v>
      </c>
    </row>
    <row r="778" spans="1:17" hidden="1" x14ac:dyDescent="0.3">
      <c r="A778" t="s">
        <v>1691</v>
      </c>
      <c r="B778" t="s">
        <v>1692</v>
      </c>
      <c r="C778" t="s">
        <v>3186</v>
      </c>
      <c r="D778" t="s">
        <v>217</v>
      </c>
      <c r="E778">
        <v>5347.2965930999999</v>
      </c>
      <c r="F778">
        <v>2363.15</v>
      </c>
      <c r="G778">
        <v>35.649452179750597</v>
      </c>
      <c r="H778">
        <v>4.6882520554179097</v>
      </c>
      <c r="I778">
        <v>47.637632390434</v>
      </c>
      <c r="J778">
        <v>9.3069731101281103</v>
      </c>
      <c r="K778">
        <v>2229.2755819003701</v>
      </c>
      <c r="L778">
        <v>1840.64786072432</v>
      </c>
      <c r="M778">
        <v>69.553567854931899</v>
      </c>
      <c r="N778">
        <v>0.300684885311576</v>
      </c>
      <c r="O778">
        <v>10.022639273850499</v>
      </c>
      <c r="P778">
        <v>96.291220201013303</v>
      </c>
    </row>
    <row r="779" spans="1:17" x14ac:dyDescent="0.3">
      <c r="A779" t="s">
        <v>1693</v>
      </c>
      <c r="B779" t="s">
        <v>1694</v>
      </c>
      <c r="C779" t="s">
        <v>3180</v>
      </c>
      <c r="D779" t="s">
        <v>259</v>
      </c>
      <c r="E779">
        <v>5342.3289339000003</v>
      </c>
      <c r="F779">
        <v>1964.75</v>
      </c>
      <c r="G779">
        <v>51.851141484510897</v>
      </c>
      <c r="H779">
        <v>-5.4750124918797596</v>
      </c>
      <c r="I779">
        <v>3.0946647640694902</v>
      </c>
      <c r="J779">
        <v>5.2746738477524904</v>
      </c>
      <c r="K779">
        <v>2036.2838512046601</v>
      </c>
      <c r="L779">
        <v>1814.20183961626</v>
      </c>
      <c r="M779">
        <v>61.660532648651703</v>
      </c>
      <c r="N779">
        <v>0.51254159905098196</v>
      </c>
      <c r="O779">
        <v>33.355388726301001</v>
      </c>
      <c r="P779">
        <v>106.52231040100899</v>
      </c>
      <c r="Q779">
        <v>-6.1352459924280001E-3</v>
      </c>
    </row>
    <row r="780" spans="1:17" hidden="1" x14ac:dyDescent="0.3">
      <c r="A780" t="s">
        <v>1695</v>
      </c>
      <c r="B780" t="s">
        <v>1696</v>
      </c>
      <c r="C780" t="s">
        <v>3186</v>
      </c>
      <c r="D780" t="s">
        <v>51</v>
      </c>
      <c r="E780">
        <v>5330.38820459</v>
      </c>
      <c r="F780">
        <v>2144.15</v>
      </c>
      <c r="G780">
        <v>217.76483626555901</v>
      </c>
      <c r="H780">
        <v>17.3141631024898</v>
      </c>
      <c r="I780">
        <v>88.736088709243305</v>
      </c>
      <c r="J780">
        <v>2.4275499091834898</v>
      </c>
      <c r="K780">
        <v>1709.83012174437</v>
      </c>
      <c r="L780">
        <v>1283.51910815629</v>
      </c>
      <c r="M780">
        <v>80.789796535738901</v>
      </c>
      <c r="N780">
        <v>1.3479808822100301</v>
      </c>
      <c r="O780">
        <v>1.4387985915164501</v>
      </c>
      <c r="P780">
        <v>278.82508833922202</v>
      </c>
      <c r="Q780">
        <v>0.25383872599500301</v>
      </c>
    </row>
    <row r="781" spans="1:17" x14ac:dyDescent="0.3">
      <c r="A781" t="s">
        <v>1697</v>
      </c>
      <c r="B781" t="s">
        <v>1698</v>
      </c>
      <c r="C781" t="s">
        <v>3175</v>
      </c>
      <c r="D781" t="s">
        <v>254</v>
      </c>
      <c r="E781">
        <v>5293.9546179449999</v>
      </c>
      <c r="F781">
        <v>610.04999999999995</v>
      </c>
      <c r="G781">
        <v>35.234015320064998</v>
      </c>
      <c r="H781">
        <v>-11.6352585917895</v>
      </c>
      <c r="I781">
        <v>39.810223958044901</v>
      </c>
      <c r="J781">
        <v>-1.0199658842397299</v>
      </c>
      <c r="K781">
        <v>599.27966310794602</v>
      </c>
      <c r="L781">
        <v>505.03996149305101</v>
      </c>
      <c r="M781">
        <v>55.630881228338197</v>
      </c>
      <c r="N781">
        <v>0.50773424141050105</v>
      </c>
      <c r="O781">
        <v>13.597246127366599</v>
      </c>
      <c r="P781">
        <v>69.4583333333333</v>
      </c>
    </row>
    <row r="782" spans="1:17" x14ac:dyDescent="0.3">
      <c r="A782" t="s">
        <v>1699</v>
      </c>
      <c r="B782" t="s">
        <v>1700</v>
      </c>
      <c r="C782" t="s">
        <v>3171</v>
      </c>
      <c r="D782" t="s">
        <v>54</v>
      </c>
      <c r="E782">
        <v>5262.5377227999998</v>
      </c>
      <c r="F782">
        <v>58.6</v>
      </c>
      <c r="G782">
        <v>2.6990374460418498</v>
      </c>
      <c r="H782">
        <v>17.716629700639899</v>
      </c>
      <c r="I782">
        <v>-15.7317850202096</v>
      </c>
      <c r="J782">
        <v>13.0572798422309</v>
      </c>
      <c r="K782">
        <v>51.240590124217803</v>
      </c>
      <c r="L782">
        <v>57.4820523018209</v>
      </c>
      <c r="M782">
        <v>85.572822204991994</v>
      </c>
      <c r="N782">
        <v>1.0505793648676001</v>
      </c>
      <c r="O782">
        <v>70.017064846416304</v>
      </c>
      <c r="P782">
        <v>45.590062111801203</v>
      </c>
      <c r="Q782">
        <v>2.9121265198680999E-2</v>
      </c>
    </row>
    <row r="783" spans="1:17" x14ac:dyDescent="0.3">
      <c r="A783" t="s">
        <v>1701</v>
      </c>
      <c r="B783" t="s">
        <v>1702</v>
      </c>
      <c r="C783" t="s">
        <v>3177</v>
      </c>
      <c r="D783" t="s">
        <v>967</v>
      </c>
      <c r="E783">
        <v>5241.7153482679996</v>
      </c>
      <c r="F783">
        <v>177.08</v>
      </c>
      <c r="G783">
        <v>-14.1871226324466</v>
      </c>
      <c r="H783">
        <v>-5.8611264727997003</v>
      </c>
      <c r="I783">
        <v>-24.3813575627597</v>
      </c>
      <c r="J783">
        <v>2.99896318856878</v>
      </c>
      <c r="K783">
        <v>184.33816196020101</v>
      </c>
      <c r="L783">
        <v>193.385900355952</v>
      </c>
      <c r="M783">
        <v>62.767911147165002</v>
      </c>
      <c r="N783">
        <v>0.74088914403811901</v>
      </c>
      <c r="O783">
        <v>43.776824034334702</v>
      </c>
      <c r="P783">
        <v>12.0688564014936</v>
      </c>
      <c r="Q783">
        <v>4.3938521952823002E-2</v>
      </c>
    </row>
    <row r="784" spans="1:17" x14ac:dyDescent="0.3">
      <c r="A784" t="s">
        <v>1703</v>
      </c>
      <c r="B784" t="s">
        <v>1704</v>
      </c>
      <c r="C784" t="s">
        <v>3182</v>
      </c>
      <c r="D784" t="s">
        <v>88</v>
      </c>
      <c r="E784">
        <v>5195.5200000000004</v>
      </c>
      <c r="F784">
        <v>738</v>
      </c>
      <c r="G784">
        <v>49.102873122188697</v>
      </c>
      <c r="H784">
        <v>11.7581033550372</v>
      </c>
      <c r="I784">
        <v>-25.1638648924724</v>
      </c>
      <c r="J784">
        <v>11.740329980161199</v>
      </c>
      <c r="K784">
        <v>686.471236118261</v>
      </c>
      <c r="L784">
        <v>737.57394426521398</v>
      </c>
      <c r="M784">
        <v>72.813656424663705</v>
      </c>
      <c r="N784">
        <v>1.31301049960593</v>
      </c>
      <c r="O784">
        <v>57.859078590785899</v>
      </c>
      <c r="P784">
        <v>75.068200687937306</v>
      </c>
      <c r="Q784">
        <v>7.1645805757672001E-2</v>
      </c>
    </row>
    <row r="785" spans="1:17" x14ac:dyDescent="0.3">
      <c r="A785" t="s">
        <v>1705</v>
      </c>
      <c r="B785" t="s">
        <v>1706</v>
      </c>
      <c r="C785" t="s">
        <v>3171</v>
      </c>
      <c r="D785" t="s">
        <v>24</v>
      </c>
      <c r="E785">
        <v>5185.9862822300001</v>
      </c>
      <c r="F785">
        <v>306.7</v>
      </c>
      <c r="G785">
        <v>-44.214192281648899</v>
      </c>
      <c r="H785">
        <v>-4.2159956276688604</v>
      </c>
      <c r="I785">
        <v>-16.153270489284001</v>
      </c>
      <c r="J785">
        <v>-1.2335306131364501</v>
      </c>
      <c r="K785">
        <v>312.08238230001399</v>
      </c>
      <c r="L785">
        <v>330.96480884280999</v>
      </c>
      <c r="M785">
        <v>48.810577135653503</v>
      </c>
      <c r="N785">
        <v>0.57442623951596194</v>
      </c>
      <c r="O785">
        <v>37.675252689925003</v>
      </c>
      <c r="P785">
        <v>5.0162643382982202</v>
      </c>
      <c r="Q785">
        <v>-1.4795785991267E-2</v>
      </c>
    </row>
    <row r="786" spans="1:17" hidden="1" x14ac:dyDescent="0.3">
      <c r="A786" t="s">
        <v>1707</v>
      </c>
      <c r="B786" t="s">
        <v>1708</v>
      </c>
      <c r="C786" t="s">
        <v>3186</v>
      </c>
      <c r="D786" t="s">
        <v>1709</v>
      </c>
      <c r="E786">
        <v>5168.879891351</v>
      </c>
      <c r="F786">
        <v>64.06</v>
      </c>
      <c r="G786">
        <v>-1.4214312610945601</v>
      </c>
      <c r="H786">
        <v>-3.9519568802464198</v>
      </c>
      <c r="I786">
        <v>0.59782607959220901</v>
      </c>
      <c r="J786">
        <v>-0.25053712416485902</v>
      </c>
      <c r="K786">
        <v>63.871751752970098</v>
      </c>
      <c r="L786">
        <v>60.5090024225306</v>
      </c>
      <c r="M786">
        <v>56.425916595309197</v>
      </c>
      <c r="N786">
        <v>0.94684896659096895</v>
      </c>
      <c r="O786">
        <v>5.4948485794567397</v>
      </c>
      <c r="P786">
        <v>24.995121951219499</v>
      </c>
      <c r="Q786">
        <v>-3.0196124243903E-2</v>
      </c>
    </row>
    <row r="787" spans="1:17" hidden="1" x14ac:dyDescent="0.3">
      <c r="A787" t="s">
        <v>1710</v>
      </c>
      <c r="B787" t="s">
        <v>1711</v>
      </c>
      <c r="C787" t="s">
        <v>3186</v>
      </c>
      <c r="D787" t="s">
        <v>236</v>
      </c>
      <c r="E787">
        <v>5163.3487619999996</v>
      </c>
      <c r="F787">
        <v>830.7</v>
      </c>
      <c r="G787">
        <v>52.830480634517997</v>
      </c>
      <c r="H787">
        <v>76.843185981057403</v>
      </c>
      <c r="I787">
        <v>68.370672661020095</v>
      </c>
      <c r="J787">
        <v>3.7954052265959</v>
      </c>
      <c r="M787">
        <v>79.899957867287</v>
      </c>
      <c r="O787">
        <v>2.6604068857589902</v>
      </c>
      <c r="P787">
        <v>106.59040039791</v>
      </c>
    </row>
    <row r="788" spans="1:17" hidden="1" x14ac:dyDescent="0.3">
      <c r="A788" t="s">
        <v>1712</v>
      </c>
      <c r="B788" t="s">
        <v>1713</v>
      </c>
      <c r="C788" t="s">
        <v>3186</v>
      </c>
      <c r="D788" t="s">
        <v>404</v>
      </c>
      <c r="E788">
        <v>5163.0066955250004</v>
      </c>
      <c r="F788">
        <v>728.95</v>
      </c>
      <c r="G788">
        <v>52.169976203724403</v>
      </c>
      <c r="H788">
        <v>-0.57138745010939496</v>
      </c>
      <c r="I788">
        <v>68.699352595422098</v>
      </c>
      <c r="J788">
        <v>-2.0217475133921399</v>
      </c>
      <c r="K788">
        <v>710.05830552480802</v>
      </c>
      <c r="M788">
        <v>58.536630263013798</v>
      </c>
      <c r="N788">
        <v>0.95828050455468805</v>
      </c>
      <c r="O788">
        <v>29.7757047808491</v>
      </c>
      <c r="P788">
        <v>96.270866989768393</v>
      </c>
    </row>
    <row r="789" spans="1:17" hidden="1" x14ac:dyDescent="0.3">
      <c r="A789" t="s">
        <v>1714</v>
      </c>
      <c r="B789" t="s">
        <v>1715</v>
      </c>
      <c r="C789" t="s">
        <v>3186</v>
      </c>
      <c r="D789" t="s">
        <v>409</v>
      </c>
      <c r="E789">
        <v>5119.7070320550001</v>
      </c>
      <c r="F789">
        <v>282.14999999999998</v>
      </c>
      <c r="G789">
        <v>-20.663476234188899</v>
      </c>
      <c r="H789">
        <v>-6.36205019302857</v>
      </c>
      <c r="I789">
        <v>-7.1093895998895897</v>
      </c>
      <c r="J789">
        <v>-3.0784598629037601</v>
      </c>
      <c r="K789">
        <v>287.036422902168</v>
      </c>
      <c r="L789">
        <v>290.25469524753498</v>
      </c>
      <c r="M789">
        <v>49.343704947058399</v>
      </c>
      <c r="N789">
        <v>0.79572835361462502</v>
      </c>
      <c r="O789">
        <v>37.497784866205897</v>
      </c>
      <c r="P789">
        <v>4.7133048803117399</v>
      </c>
      <c r="Q789">
        <v>6.8970211532510001E-3</v>
      </c>
    </row>
    <row r="790" spans="1:17" x14ac:dyDescent="0.3">
      <c r="A790" t="s">
        <v>1716</v>
      </c>
      <c r="B790" t="s">
        <v>1717</v>
      </c>
      <c r="C790" t="s">
        <v>3182</v>
      </c>
      <c r="D790" t="s">
        <v>136</v>
      </c>
      <c r="E790">
        <v>5118.8850000000002</v>
      </c>
      <c r="F790">
        <v>179.61</v>
      </c>
      <c r="G790">
        <v>9.5771718683921403</v>
      </c>
      <c r="H790">
        <v>-5.5876431372474</v>
      </c>
      <c r="I790">
        <v>-16.8687493196453</v>
      </c>
      <c r="J790">
        <v>4.1507863357374397</v>
      </c>
      <c r="K790">
        <v>179.393400431971</v>
      </c>
      <c r="L790">
        <v>185.10396765472001</v>
      </c>
      <c r="M790">
        <v>71.344079867161099</v>
      </c>
      <c r="N790">
        <v>1.18398719270231</v>
      </c>
      <c r="O790">
        <v>47.514058237291799</v>
      </c>
      <c r="P790">
        <v>32.847633136094601</v>
      </c>
      <c r="Q790">
        <v>2.1243881298979E-2</v>
      </c>
    </row>
    <row r="791" spans="1:17" hidden="1" x14ac:dyDescent="0.3">
      <c r="A791" t="s">
        <v>1718</v>
      </c>
      <c r="B791" t="s">
        <v>1719</v>
      </c>
      <c r="C791" t="s">
        <v>3186</v>
      </c>
      <c r="D791" t="s">
        <v>629</v>
      </c>
      <c r="E791">
        <v>5102.0141004799998</v>
      </c>
      <c r="F791">
        <v>2010.8</v>
      </c>
      <c r="G791">
        <v>125554.330616393</v>
      </c>
      <c r="H791">
        <v>45.0128516084213</v>
      </c>
      <c r="I791">
        <v>1078.3905259007799</v>
      </c>
      <c r="J791">
        <v>9.3160478675183302</v>
      </c>
      <c r="K791">
        <v>1358.58563712605</v>
      </c>
      <c r="L791">
        <v>676.680934058513</v>
      </c>
      <c r="M791">
        <v>99.999999993895798</v>
      </c>
      <c r="N791">
        <v>0.88612809538367399</v>
      </c>
      <c r="O791">
        <v>0</v>
      </c>
      <c r="P791">
        <v>125575</v>
      </c>
      <c r="Q791">
        <v>0.38673219615050403</v>
      </c>
    </row>
    <row r="792" spans="1:17" x14ac:dyDescent="0.3">
      <c r="A792" t="s">
        <v>1720</v>
      </c>
      <c r="B792" t="s">
        <v>1721</v>
      </c>
      <c r="C792" t="s">
        <v>3178</v>
      </c>
      <c r="D792" t="s">
        <v>69</v>
      </c>
      <c r="E792">
        <v>5085.1983230400001</v>
      </c>
      <c r="F792">
        <v>224.4</v>
      </c>
      <c r="G792">
        <v>-5.9747758887261897</v>
      </c>
      <c r="H792">
        <v>-5.0194021772362296</v>
      </c>
      <c r="I792">
        <v>4.3075311704610399</v>
      </c>
      <c r="J792">
        <v>1.7383352371733101</v>
      </c>
      <c r="K792">
        <v>222.18847142255899</v>
      </c>
      <c r="L792">
        <v>217.537342017464</v>
      </c>
      <c r="M792">
        <v>68.078145551721306</v>
      </c>
      <c r="N792">
        <v>0.20921195213607199</v>
      </c>
      <c r="O792">
        <v>14.973262032085501</v>
      </c>
      <c r="P792">
        <v>18.136351671492498</v>
      </c>
      <c r="Q792">
        <v>-4.9775455968712003E-2</v>
      </c>
    </row>
    <row r="793" spans="1:17" hidden="1" x14ac:dyDescent="0.3">
      <c r="A793" t="s">
        <v>1722</v>
      </c>
      <c r="B793" t="s">
        <v>1723</v>
      </c>
      <c r="C793" t="s">
        <v>3186</v>
      </c>
      <c r="D793" t="s">
        <v>139</v>
      </c>
      <c r="E793">
        <v>5083.4222491749997</v>
      </c>
      <c r="F793">
        <v>501.85</v>
      </c>
      <c r="G793">
        <v>2194.1368894561401</v>
      </c>
      <c r="H793">
        <v>-19.1727615618735</v>
      </c>
      <c r="I793">
        <v>266.171489094668</v>
      </c>
      <c r="J793">
        <v>-1.08557730062618</v>
      </c>
      <c r="K793">
        <v>369.73460190692902</v>
      </c>
      <c r="L793">
        <v>138.49077419091901</v>
      </c>
      <c r="M793">
        <v>1.2379612407643601</v>
      </c>
      <c r="N793">
        <v>0.42542998131557502</v>
      </c>
      <c r="O793">
        <v>41.287237222277497</v>
      </c>
      <c r="P793">
        <v>2326.7408123791101</v>
      </c>
      <c r="Q793">
        <v>0.12725354266222899</v>
      </c>
    </row>
    <row r="794" spans="1:17" x14ac:dyDescent="0.3">
      <c r="A794" t="s">
        <v>1724</v>
      </c>
      <c r="B794" t="s">
        <v>1725</v>
      </c>
      <c r="C794" t="s">
        <v>3175</v>
      </c>
      <c r="D794" t="s">
        <v>51</v>
      </c>
      <c r="E794">
        <v>5070.2629260499998</v>
      </c>
      <c r="F794">
        <v>202.9</v>
      </c>
      <c r="G794">
        <v>39.7258733104063</v>
      </c>
      <c r="H794">
        <v>1.78897584322639</v>
      </c>
      <c r="I794">
        <v>88.570092429458896</v>
      </c>
      <c r="J794">
        <v>-0.65630900794325597</v>
      </c>
      <c r="K794">
        <v>192.09687978798101</v>
      </c>
      <c r="L794">
        <v>157.66984915079399</v>
      </c>
      <c r="M794">
        <v>55.136282242737899</v>
      </c>
      <c r="N794">
        <v>9.01634357934811E-2</v>
      </c>
      <c r="O794">
        <v>18.629866929521899</v>
      </c>
      <c r="P794">
        <v>120.423682781097</v>
      </c>
      <c r="Q794">
        <v>1.4316075839246999E-2</v>
      </c>
    </row>
    <row r="795" spans="1:17" hidden="1" x14ac:dyDescent="0.3">
      <c r="A795" t="s">
        <v>1726</v>
      </c>
      <c r="B795" t="s">
        <v>1727</v>
      </c>
      <c r="C795" t="s">
        <v>3186</v>
      </c>
      <c r="D795" t="s">
        <v>365</v>
      </c>
      <c r="E795">
        <v>5068.1143473000002</v>
      </c>
      <c r="F795">
        <v>343.5</v>
      </c>
      <c r="G795">
        <v>150.65763061141899</v>
      </c>
      <c r="H795">
        <v>21.388201418977999</v>
      </c>
      <c r="I795">
        <v>125.795178167811</v>
      </c>
      <c r="J795">
        <v>8.52707092071768</v>
      </c>
      <c r="K795">
        <v>289.24331757744699</v>
      </c>
      <c r="L795">
        <v>216.68904946155001</v>
      </c>
      <c r="M795">
        <v>73.435580640678495</v>
      </c>
      <c r="N795">
        <v>0.55629143314167095</v>
      </c>
      <c r="O795">
        <v>2.7074235807860298</v>
      </c>
      <c r="P795">
        <v>261.57894736842098</v>
      </c>
      <c r="Q795">
        <v>0.14338723342563001</v>
      </c>
    </row>
    <row r="796" spans="1:17" x14ac:dyDescent="0.3">
      <c r="A796" t="s">
        <v>1728</v>
      </c>
      <c r="B796" t="s">
        <v>1729</v>
      </c>
      <c r="C796" t="s">
        <v>3180</v>
      </c>
      <c r="D796" t="s">
        <v>259</v>
      </c>
      <c r="E796">
        <v>5060.6123924820004</v>
      </c>
      <c r="F796">
        <v>237.18</v>
      </c>
      <c r="G796">
        <v>-12.1201845219215</v>
      </c>
      <c r="H796">
        <v>-7.2926451605302098</v>
      </c>
      <c r="I796">
        <v>-1.511891449026</v>
      </c>
      <c r="J796">
        <v>-1.18149637980303</v>
      </c>
      <c r="K796">
        <v>238.009420764499</v>
      </c>
      <c r="L796">
        <v>240.334494844593</v>
      </c>
      <c r="M796">
        <v>56.9544229115386</v>
      </c>
      <c r="N796">
        <v>0.60334420778934506</v>
      </c>
      <c r="O796">
        <v>25.2635129437557</v>
      </c>
      <c r="P796">
        <v>25.492063492063501</v>
      </c>
      <c r="Q796">
        <v>-0.116337930423755</v>
      </c>
    </row>
    <row r="797" spans="1:17" hidden="1" x14ac:dyDescent="0.3">
      <c r="A797" t="s">
        <v>1730</v>
      </c>
      <c r="B797" t="s">
        <v>1731</v>
      </c>
      <c r="C797" t="s">
        <v>3186</v>
      </c>
      <c r="D797" t="s">
        <v>488</v>
      </c>
      <c r="E797">
        <v>5053.575974675</v>
      </c>
      <c r="F797">
        <v>4853.95</v>
      </c>
      <c r="G797">
        <v>21.693978127363401</v>
      </c>
      <c r="H797">
        <v>-2.3361359484438302</v>
      </c>
      <c r="I797">
        <v>-26.6561497888015</v>
      </c>
      <c r="J797">
        <v>2.0031553205558499</v>
      </c>
      <c r="K797">
        <v>4966.1918470659402</v>
      </c>
      <c r="L797">
        <v>4985.8673979791402</v>
      </c>
      <c r="M797">
        <v>63.665790934354199</v>
      </c>
      <c r="N797">
        <v>0.66097380877865497</v>
      </c>
      <c r="O797">
        <v>38.009250198292101</v>
      </c>
      <c r="P797">
        <v>46.335544166415403</v>
      </c>
      <c r="Q797">
        <v>0.13780388829844001</v>
      </c>
    </row>
    <row r="798" spans="1:17" hidden="1" x14ac:dyDescent="0.3">
      <c r="A798" t="s">
        <v>1732</v>
      </c>
      <c r="B798" t="s">
        <v>1733</v>
      </c>
      <c r="C798" t="s">
        <v>3186</v>
      </c>
      <c r="D798" t="s">
        <v>270</v>
      </c>
      <c r="E798">
        <v>5032.1027422400002</v>
      </c>
      <c r="F798">
        <v>1418.9</v>
      </c>
      <c r="G798">
        <v>82.407759659475801</v>
      </c>
      <c r="H798">
        <v>9.5742199881627403</v>
      </c>
      <c r="I798">
        <v>47.695408559930698</v>
      </c>
      <c r="J798">
        <v>2.0484580375854899</v>
      </c>
      <c r="K798">
        <v>1326.1886759080101</v>
      </c>
      <c r="L798">
        <v>1109.5630983865699</v>
      </c>
      <c r="M798">
        <v>62.893994157590797</v>
      </c>
      <c r="N798">
        <v>1.8439945154532</v>
      </c>
      <c r="O798">
        <v>5.5571217140037898</v>
      </c>
      <c r="P798">
        <v>127.752808988764</v>
      </c>
      <c r="Q798">
        <v>0.20100495297036</v>
      </c>
    </row>
    <row r="799" spans="1:17" x14ac:dyDescent="0.3">
      <c r="A799" t="s">
        <v>1734</v>
      </c>
      <c r="B799" t="s">
        <v>1735</v>
      </c>
      <c r="C799" t="s">
        <v>3180</v>
      </c>
      <c r="D799" t="s">
        <v>455</v>
      </c>
      <c r="E799">
        <v>4930.5379347099997</v>
      </c>
      <c r="F799">
        <v>294.45</v>
      </c>
      <c r="G799">
        <v>-52.104940714518399</v>
      </c>
      <c r="H799">
        <v>0.435318315905241</v>
      </c>
      <c r="I799">
        <v>-15.439883020843</v>
      </c>
      <c r="J799">
        <v>5.2140616885434898</v>
      </c>
      <c r="K799">
        <v>290.32339162189902</v>
      </c>
      <c r="L799">
        <v>330.19624737663202</v>
      </c>
      <c r="M799">
        <v>72.561170025455894</v>
      </c>
      <c r="N799">
        <v>0.78942467690357299</v>
      </c>
      <c r="O799">
        <v>84.207845134997399</v>
      </c>
      <c r="P799">
        <v>12.107367218732101</v>
      </c>
      <c r="Q799">
        <v>-9.3591089406028005E-2</v>
      </c>
    </row>
    <row r="800" spans="1:17" hidden="1" x14ac:dyDescent="0.3">
      <c r="A800" t="s">
        <v>1736</v>
      </c>
      <c r="B800" t="s">
        <v>1737</v>
      </c>
      <c r="C800" t="s">
        <v>3186</v>
      </c>
      <c r="D800" t="s">
        <v>377</v>
      </c>
      <c r="E800">
        <v>4897.3365357800003</v>
      </c>
      <c r="F800">
        <v>11785.85</v>
      </c>
      <c r="G800">
        <v>8.8006350133385407</v>
      </c>
      <c r="H800">
        <v>2.83366625614266</v>
      </c>
      <c r="I800">
        <v>9.85246731437298</v>
      </c>
      <c r="J800">
        <v>-3.0147292072734002</v>
      </c>
      <c r="K800">
        <v>11559.386607446901</v>
      </c>
      <c r="L800">
        <v>10976.792417646901</v>
      </c>
      <c r="M800">
        <v>55.893632531352402</v>
      </c>
      <c r="N800">
        <v>0.52645209285764205</v>
      </c>
      <c r="O800">
        <v>21.2004225405889</v>
      </c>
      <c r="P800">
        <v>41.440100807056403</v>
      </c>
      <c r="Q800">
        <v>-6.1406226733989999E-3</v>
      </c>
    </row>
    <row r="801" spans="1:17" x14ac:dyDescent="0.3">
      <c r="A801" t="s">
        <v>1738</v>
      </c>
      <c r="B801" t="s">
        <v>1739</v>
      </c>
      <c r="C801" t="s">
        <v>3179</v>
      </c>
      <c r="D801" t="s">
        <v>1740</v>
      </c>
      <c r="E801">
        <v>4877.4419591120004</v>
      </c>
      <c r="F801">
        <v>72.02</v>
      </c>
      <c r="G801">
        <v>-17.783669320875401</v>
      </c>
      <c r="H801">
        <v>9.6350587855558594</v>
      </c>
      <c r="I801">
        <v>9.1882687373727006</v>
      </c>
      <c r="J801">
        <v>4.9434082066201901</v>
      </c>
      <c r="K801">
        <v>66.462612207370697</v>
      </c>
      <c r="L801">
        <v>64.903646954595501</v>
      </c>
      <c r="M801">
        <v>64.020610499099604</v>
      </c>
      <c r="N801">
        <v>1.5217560959668801</v>
      </c>
      <c r="O801">
        <v>16.898083865592799</v>
      </c>
      <c r="P801">
        <v>65.183486238532097</v>
      </c>
      <c r="Q801">
        <v>5.1845256443472001E-2</v>
      </c>
    </row>
    <row r="802" spans="1:17" x14ac:dyDescent="0.3">
      <c r="A802" t="s">
        <v>1741</v>
      </c>
      <c r="B802" t="s">
        <v>1742</v>
      </c>
      <c r="C802" t="s">
        <v>3179</v>
      </c>
      <c r="D802" t="s">
        <v>270</v>
      </c>
      <c r="E802">
        <v>4868.12829435</v>
      </c>
      <c r="F802">
        <v>534.70000000000005</v>
      </c>
      <c r="G802">
        <v>7.9725025957439799</v>
      </c>
      <c r="H802">
        <v>-2.5818190403672698</v>
      </c>
      <c r="I802">
        <v>4.0378153615212202</v>
      </c>
      <c r="J802">
        <v>2.8589304123875898</v>
      </c>
      <c r="K802">
        <v>501.22957868333799</v>
      </c>
      <c r="L802">
        <v>486.64000663629298</v>
      </c>
      <c r="M802">
        <v>77.609373746249304</v>
      </c>
      <c r="N802">
        <v>1.42401931024699</v>
      </c>
      <c r="O802">
        <v>14.802693098933901</v>
      </c>
      <c r="P802">
        <v>48.4865315190224</v>
      </c>
      <c r="Q802">
        <v>-2.0205943669553E-2</v>
      </c>
    </row>
    <row r="803" spans="1:17" x14ac:dyDescent="0.3">
      <c r="A803" t="s">
        <v>1743</v>
      </c>
      <c r="B803" t="s">
        <v>1744</v>
      </c>
      <c r="C803" t="s">
        <v>3182</v>
      </c>
      <c r="D803" t="s">
        <v>1170</v>
      </c>
      <c r="E803">
        <v>4838.3452097500003</v>
      </c>
      <c r="F803">
        <v>2862.25</v>
      </c>
      <c r="G803">
        <v>-9.9033380579354908</v>
      </c>
      <c r="H803">
        <v>2.5135916842142598</v>
      </c>
      <c r="I803">
        <v>-4.7169831955936496</v>
      </c>
      <c r="J803">
        <v>4.1442021111385197</v>
      </c>
      <c r="K803">
        <v>2876.8783178405802</v>
      </c>
      <c r="L803">
        <v>2952.4313953306</v>
      </c>
      <c r="M803">
        <v>64.746309166640799</v>
      </c>
      <c r="N803">
        <v>0.60587386392151998</v>
      </c>
      <c r="O803">
        <v>29.268931784435299</v>
      </c>
      <c r="P803">
        <v>18.1356666735456</v>
      </c>
      <c r="Q803">
        <v>-6.8572610290454E-2</v>
      </c>
    </row>
    <row r="804" spans="1:17" x14ac:dyDescent="0.3">
      <c r="A804" t="s">
        <v>1745</v>
      </c>
      <c r="B804" t="s">
        <v>1746</v>
      </c>
      <c r="C804" t="s">
        <v>3179</v>
      </c>
      <c r="D804" t="s">
        <v>466</v>
      </c>
      <c r="E804">
        <v>4819.9102390050002</v>
      </c>
      <c r="F804">
        <v>435.95</v>
      </c>
      <c r="G804">
        <v>-59.803764060341898</v>
      </c>
      <c r="H804">
        <v>-10.2007190925593</v>
      </c>
      <c r="I804">
        <v>-34.150682950976503</v>
      </c>
      <c r="J804">
        <v>-1.2699303366902399</v>
      </c>
      <c r="K804">
        <v>492.21916736944098</v>
      </c>
      <c r="L804">
        <v>578.29507954862697</v>
      </c>
      <c r="M804">
        <v>45.396711440095302</v>
      </c>
      <c r="N804">
        <v>0.913572361440253</v>
      </c>
      <c r="O804">
        <v>78.002064456933098</v>
      </c>
      <c r="P804">
        <v>4.1323301086826802</v>
      </c>
      <c r="Q804">
        <v>-0.127339286886306</v>
      </c>
    </row>
    <row r="805" spans="1:17" hidden="1" x14ac:dyDescent="0.3">
      <c r="A805" t="s">
        <v>1747</v>
      </c>
      <c r="B805" t="s">
        <v>1748</v>
      </c>
      <c r="C805" t="s">
        <v>3186</v>
      </c>
      <c r="D805" t="s">
        <v>458</v>
      </c>
      <c r="E805">
        <v>4817.7647046000002</v>
      </c>
      <c r="F805">
        <v>536.70000000000005</v>
      </c>
      <c r="G805">
        <v>-45.737446433814803</v>
      </c>
      <c r="H805">
        <v>-5.3000972375253399</v>
      </c>
      <c r="I805">
        <v>-7.9185413355666796</v>
      </c>
      <c r="J805">
        <v>-2.5904405782917901</v>
      </c>
      <c r="K805">
        <v>553.31584827454299</v>
      </c>
      <c r="L805">
        <v>578.450739276131</v>
      </c>
      <c r="M805">
        <v>55.520180861761503</v>
      </c>
      <c r="N805">
        <v>0.27340090022740898</v>
      </c>
      <c r="O805">
        <v>48.872740823551297</v>
      </c>
      <c r="P805">
        <v>8.5777867691685294</v>
      </c>
      <c r="Q805">
        <v>6.7635824157620001E-3</v>
      </c>
    </row>
    <row r="806" spans="1:17" hidden="1" x14ac:dyDescent="0.3">
      <c r="A806" t="s">
        <v>1749</v>
      </c>
      <c r="B806" t="s">
        <v>1750</v>
      </c>
      <c r="C806" t="s">
        <v>3186</v>
      </c>
      <c r="D806" t="s">
        <v>455</v>
      </c>
      <c r="E806">
        <v>4792.6549999999997</v>
      </c>
      <c r="F806">
        <v>720.7</v>
      </c>
      <c r="G806">
        <v>225.73773006800701</v>
      </c>
      <c r="H806">
        <v>17.569718658045399</v>
      </c>
      <c r="I806">
        <v>254.681092993052</v>
      </c>
      <c r="J806">
        <v>9.3720359901844699</v>
      </c>
      <c r="K806">
        <v>579.11515573315796</v>
      </c>
      <c r="L806">
        <v>387.31064341221497</v>
      </c>
      <c r="M806">
        <v>65.0715856684226</v>
      </c>
      <c r="N806">
        <v>0.94664631290344503</v>
      </c>
      <c r="O806">
        <v>6.5214374913278697</v>
      </c>
      <c r="P806">
        <v>307.175141242937</v>
      </c>
      <c r="Q806">
        <v>0.13471757059299699</v>
      </c>
    </row>
    <row r="807" spans="1:17" hidden="1" x14ac:dyDescent="0.3">
      <c r="A807" t="s">
        <v>1751</v>
      </c>
      <c r="B807" t="s">
        <v>1752</v>
      </c>
      <c r="C807" t="s">
        <v>3186</v>
      </c>
      <c r="D807" t="s">
        <v>270</v>
      </c>
      <c r="E807">
        <v>4747.3330421649998</v>
      </c>
      <c r="F807">
        <v>289.45</v>
      </c>
      <c r="G807">
        <v>316.52499003638098</v>
      </c>
      <c r="H807">
        <v>3.1231683461964699</v>
      </c>
      <c r="I807">
        <v>161.95270000007301</v>
      </c>
      <c r="J807">
        <v>2.1489240470827098</v>
      </c>
      <c r="K807">
        <v>272.552062508012</v>
      </c>
      <c r="L807">
        <v>188.89302212860301</v>
      </c>
      <c r="M807">
        <v>57.422770040794902</v>
      </c>
      <c r="N807">
        <v>0.41242244451652499</v>
      </c>
      <c r="O807">
        <v>15.019865261703201</v>
      </c>
      <c r="P807">
        <v>337.19437364297102</v>
      </c>
      <c r="Q807">
        <v>0.299972178702409</v>
      </c>
    </row>
    <row r="808" spans="1:17" hidden="1" x14ac:dyDescent="0.3">
      <c r="A808" t="s">
        <v>1753</v>
      </c>
      <c r="B808" t="s">
        <v>1754</v>
      </c>
      <c r="C808" t="s">
        <v>3186</v>
      </c>
      <c r="D808" t="s">
        <v>46</v>
      </c>
      <c r="E808">
        <v>4745.6627662199999</v>
      </c>
      <c r="F808">
        <v>854.6</v>
      </c>
      <c r="G808">
        <v>57.465061416859903</v>
      </c>
      <c r="H808">
        <v>3.7242326081879198</v>
      </c>
      <c r="I808">
        <v>69.172256512916604</v>
      </c>
      <c r="J808">
        <v>11.4377249630222</v>
      </c>
      <c r="K808">
        <v>786.93225758514097</v>
      </c>
      <c r="L808">
        <v>664.72570996959098</v>
      </c>
      <c r="M808">
        <v>76.680742898170493</v>
      </c>
      <c r="N808">
        <v>1.27182115097961</v>
      </c>
      <c r="O808">
        <v>9.40791013339574</v>
      </c>
      <c r="P808">
        <v>139.95507510880199</v>
      </c>
    </row>
    <row r="809" spans="1:17" hidden="1" x14ac:dyDescent="0.3">
      <c r="A809" t="s">
        <v>1755</v>
      </c>
      <c r="B809" t="s">
        <v>1756</v>
      </c>
      <c r="C809" t="s">
        <v>3186</v>
      </c>
      <c r="D809" t="s">
        <v>51</v>
      </c>
      <c r="E809">
        <v>4712.9497650989997</v>
      </c>
      <c r="F809">
        <v>86.01</v>
      </c>
      <c r="G809">
        <v>70.251815061556798</v>
      </c>
      <c r="H809">
        <v>3.5922867169263402</v>
      </c>
      <c r="I809">
        <v>78.849418045580805</v>
      </c>
      <c r="J809">
        <v>11.9783957633468</v>
      </c>
      <c r="K809">
        <v>79.4917962536244</v>
      </c>
      <c r="L809">
        <v>66.352660155807101</v>
      </c>
      <c r="M809">
        <v>77.560565580661105</v>
      </c>
      <c r="N809">
        <v>0.572186422332847</v>
      </c>
      <c r="O809">
        <v>17.311940472038099</v>
      </c>
      <c r="P809">
        <v>123.112840466926</v>
      </c>
      <c r="Q809">
        <v>4.3515757157648001E-2</v>
      </c>
    </row>
    <row r="810" spans="1:17" x14ac:dyDescent="0.3">
      <c r="A810" t="s">
        <v>1757</v>
      </c>
      <c r="B810" t="s">
        <v>1758</v>
      </c>
      <c r="C810" t="s">
        <v>3181</v>
      </c>
      <c r="D810" t="s">
        <v>111</v>
      </c>
      <c r="E810">
        <v>4706.6864369099903</v>
      </c>
      <c r="F810">
        <v>872.35</v>
      </c>
      <c r="G810">
        <v>42.6767450330507</v>
      </c>
      <c r="H810">
        <v>24.890037948105299</v>
      </c>
      <c r="I810">
        <v>17.0572360408942</v>
      </c>
      <c r="J810">
        <v>6.3250268917289301</v>
      </c>
      <c r="K810">
        <v>743.63574867272405</v>
      </c>
      <c r="L810">
        <v>672.76792109090297</v>
      </c>
      <c r="M810">
        <v>77.613196371643696</v>
      </c>
      <c r="N810">
        <v>1.66490367000741</v>
      </c>
      <c r="O810">
        <v>1.7137616782254701</v>
      </c>
      <c r="P810">
        <v>84.9766751484308</v>
      </c>
      <c r="Q810">
        <v>8.6279678323359005E-2</v>
      </c>
    </row>
    <row r="811" spans="1:17" hidden="1" x14ac:dyDescent="0.3">
      <c r="A811" t="s">
        <v>1759</v>
      </c>
      <c r="B811" t="s">
        <v>1760</v>
      </c>
      <c r="C811" t="s">
        <v>3186</v>
      </c>
      <c r="D811" t="s">
        <v>494</v>
      </c>
      <c r="E811">
        <v>4706.4113699999998</v>
      </c>
      <c r="F811">
        <v>103.8</v>
      </c>
      <c r="G811">
        <v>38.716412938515802</v>
      </c>
      <c r="H811">
        <v>-3.8211823032780701</v>
      </c>
      <c r="I811">
        <v>22.860944054930901</v>
      </c>
      <c r="J811">
        <v>-1.4720507305778701</v>
      </c>
      <c r="K811">
        <v>104.44174780044099</v>
      </c>
      <c r="L811">
        <v>94.221971631522095</v>
      </c>
      <c r="M811">
        <v>48.957306067515198</v>
      </c>
      <c r="N811">
        <v>0.52169139573219903</v>
      </c>
      <c r="O811">
        <v>15.606936416184899</v>
      </c>
      <c r="P811">
        <v>72.712146422628905</v>
      </c>
      <c r="Q811">
        <v>0.132732827251586</v>
      </c>
    </row>
    <row r="812" spans="1:17" x14ac:dyDescent="0.3">
      <c r="A812" t="s">
        <v>1761</v>
      </c>
      <c r="B812" t="s">
        <v>1762</v>
      </c>
      <c r="C812" t="s">
        <v>3173</v>
      </c>
      <c r="D812" t="s">
        <v>1763</v>
      </c>
      <c r="E812">
        <v>4692.2952799799996</v>
      </c>
      <c r="F812">
        <v>917.55</v>
      </c>
      <c r="G812">
        <v>31.886938614708701</v>
      </c>
      <c r="H812">
        <v>-4.1268585836624601</v>
      </c>
      <c r="I812">
        <v>0.92756158410357503</v>
      </c>
      <c r="J812">
        <v>4.4896648444245999</v>
      </c>
      <c r="K812">
        <v>913.86772273725796</v>
      </c>
      <c r="L812">
        <v>885.06115085916099</v>
      </c>
      <c r="M812">
        <v>66.388724043617302</v>
      </c>
      <c r="N812">
        <v>0.62565976425298997</v>
      </c>
      <c r="O812">
        <v>30.892049479592401</v>
      </c>
      <c r="P812">
        <v>53.860987675022997</v>
      </c>
      <c r="Q812">
        <v>6.0615114714682998E-2</v>
      </c>
    </row>
    <row r="813" spans="1:17" x14ac:dyDescent="0.3">
      <c r="A813" t="s">
        <v>1764</v>
      </c>
      <c r="B813" t="s">
        <v>1765</v>
      </c>
      <c r="C813" t="s">
        <v>3181</v>
      </c>
      <c r="D813" t="s">
        <v>128</v>
      </c>
      <c r="E813">
        <v>4687.5</v>
      </c>
      <c r="F813">
        <v>7812.5</v>
      </c>
      <c r="G813">
        <v>-10.798205365653599</v>
      </c>
      <c r="H813">
        <v>-4.1113209995762396</v>
      </c>
      <c r="I813">
        <v>29.931185811021301</v>
      </c>
      <c r="J813">
        <v>1.45175862770979</v>
      </c>
      <c r="K813">
        <v>7999.6917090203797</v>
      </c>
      <c r="L813">
        <v>7373.5389512709398</v>
      </c>
      <c r="M813">
        <v>57.703797604632797</v>
      </c>
      <c r="N813">
        <v>0.263240406987163</v>
      </c>
      <c r="O813">
        <v>24.4294399999999</v>
      </c>
      <c r="P813">
        <v>65.027830293300596</v>
      </c>
      <c r="Q813">
        <v>0.124526700242041</v>
      </c>
    </row>
    <row r="814" spans="1:17" hidden="1" x14ac:dyDescent="0.3">
      <c r="A814" t="s">
        <v>1766</v>
      </c>
      <c r="B814" t="s">
        <v>1767</v>
      </c>
      <c r="C814" t="s">
        <v>3186</v>
      </c>
      <c r="D814" t="s">
        <v>21</v>
      </c>
      <c r="E814">
        <v>4678.6673307199999</v>
      </c>
      <c r="F814">
        <v>80.06</v>
      </c>
      <c r="G814">
        <v>-32.448997931658504</v>
      </c>
      <c r="H814">
        <v>-8.8381534998267206</v>
      </c>
      <c r="I814">
        <v>-38.931076812434199</v>
      </c>
      <c r="J814">
        <v>-4.8518110668599403</v>
      </c>
      <c r="K814">
        <v>92.058832433590695</v>
      </c>
      <c r="L814">
        <v>103.17887707334</v>
      </c>
      <c r="M814">
        <v>40.2651286289422</v>
      </c>
      <c r="N814">
        <v>1.3418447360748</v>
      </c>
      <c r="O814">
        <v>78.865850612040902</v>
      </c>
      <c r="P814">
        <v>18.607407407407401</v>
      </c>
      <c r="Q814">
        <v>0.266790480533728</v>
      </c>
    </row>
    <row r="815" spans="1:17" x14ac:dyDescent="0.3">
      <c r="A815" t="s">
        <v>1768</v>
      </c>
      <c r="B815" t="s">
        <v>1769</v>
      </c>
      <c r="C815" t="s">
        <v>3183</v>
      </c>
      <c r="D815" t="s">
        <v>1344</v>
      </c>
      <c r="E815">
        <v>4673.239015995</v>
      </c>
      <c r="F815">
        <v>825.65</v>
      </c>
      <c r="G815">
        <v>-33.758857290800201</v>
      </c>
      <c r="H815">
        <v>-5.9386315367833502</v>
      </c>
      <c r="I815">
        <v>-8.4828144292038292</v>
      </c>
      <c r="J815">
        <v>-1.59768719338434</v>
      </c>
      <c r="K815">
        <v>853.17911117851997</v>
      </c>
      <c r="L815">
        <v>854.74165022157501</v>
      </c>
      <c r="M815">
        <v>39.531433907133902</v>
      </c>
      <c r="N815">
        <v>0.46460007585386798</v>
      </c>
      <c r="O815">
        <v>33.942954036213898</v>
      </c>
      <c r="P815">
        <v>7.2203103694565396</v>
      </c>
      <c r="Q815">
        <v>0.160756124805045</v>
      </c>
    </row>
    <row r="816" spans="1:17" x14ac:dyDescent="0.3">
      <c r="A816" t="s">
        <v>1770</v>
      </c>
      <c r="B816" t="s">
        <v>1771</v>
      </c>
      <c r="C816" t="s">
        <v>3173</v>
      </c>
      <c r="D816" t="s">
        <v>123</v>
      </c>
      <c r="E816">
        <v>4655.1113400000004</v>
      </c>
      <c r="F816">
        <v>501.65</v>
      </c>
      <c r="G816">
        <v>87.397808429909603</v>
      </c>
      <c r="H816">
        <v>-9.7928619564092507</v>
      </c>
      <c r="I816">
        <v>12.4634010125049</v>
      </c>
      <c r="J816">
        <v>1.22576834581181</v>
      </c>
      <c r="K816">
        <v>527.20188350510705</v>
      </c>
      <c r="L816">
        <v>479.89253786854903</v>
      </c>
      <c r="M816">
        <v>62.104616707507198</v>
      </c>
      <c r="N816">
        <v>0.77482663623620696</v>
      </c>
      <c r="O816">
        <v>44.9915279577394</v>
      </c>
      <c r="P816">
        <v>115.99569429493999</v>
      </c>
      <c r="Q816">
        <v>8.0536047219333995E-2</v>
      </c>
    </row>
    <row r="817" spans="1:17" x14ac:dyDescent="0.3">
      <c r="A817" t="s">
        <v>1772</v>
      </c>
      <c r="B817" t="s">
        <v>1773</v>
      </c>
      <c r="C817" t="s">
        <v>3185</v>
      </c>
      <c r="D817" t="s">
        <v>285</v>
      </c>
      <c r="E817">
        <v>4641.4930039999999</v>
      </c>
      <c r="F817">
        <v>278</v>
      </c>
      <c r="G817">
        <v>-7.1304822384051203</v>
      </c>
      <c r="H817">
        <v>-5.64617655784979</v>
      </c>
      <c r="I817">
        <v>3.0420146455933299</v>
      </c>
      <c r="J817">
        <v>2.0857102041212401</v>
      </c>
      <c r="K817">
        <v>274.95748431988699</v>
      </c>
      <c r="L817">
        <v>273.75881988638298</v>
      </c>
      <c r="M817">
        <v>67.194998161070203</v>
      </c>
      <c r="N817">
        <v>0.769229480005438</v>
      </c>
      <c r="O817">
        <v>20.863309352517899</v>
      </c>
      <c r="P817">
        <v>27.552190869465399</v>
      </c>
      <c r="Q817">
        <v>-5.7212653327800003E-3</v>
      </c>
    </row>
    <row r="818" spans="1:17" hidden="1" x14ac:dyDescent="0.3">
      <c r="A818" t="s">
        <v>1774</v>
      </c>
      <c r="B818" t="s">
        <v>1775</v>
      </c>
      <c r="C818" t="s">
        <v>3186</v>
      </c>
      <c r="D818" t="s">
        <v>169</v>
      </c>
      <c r="E818">
        <v>4616.5825000000004</v>
      </c>
      <c r="F818">
        <v>268.25</v>
      </c>
      <c r="G818">
        <v>3053.8868294111599</v>
      </c>
      <c r="H818">
        <v>-18.342059579819701</v>
      </c>
      <c r="I818">
        <v>277.10221337859002</v>
      </c>
      <c r="J818">
        <v>10.5840031189542</v>
      </c>
      <c r="K818">
        <v>250.85407149083201</v>
      </c>
      <c r="L818">
        <v>148.46341314493199</v>
      </c>
      <c r="M818">
        <v>58.6450332769111</v>
      </c>
      <c r="N818">
        <v>0.56818052510184103</v>
      </c>
      <c r="O818">
        <v>32.712022367194699</v>
      </c>
      <c r="P818">
        <v>3554.6321525885501</v>
      </c>
      <c r="Q818">
        <v>0.242413384820272</v>
      </c>
    </row>
    <row r="819" spans="1:17" hidden="1" x14ac:dyDescent="0.3">
      <c r="A819" t="s">
        <v>1776</v>
      </c>
      <c r="B819" t="s">
        <v>1777</v>
      </c>
      <c r="C819" t="s">
        <v>3186</v>
      </c>
      <c r="D819" t="s">
        <v>51</v>
      </c>
      <c r="E819">
        <v>4615.1450630549998</v>
      </c>
      <c r="F819">
        <v>828.15</v>
      </c>
      <c r="G819">
        <v>148.241036140451</v>
      </c>
      <c r="H819">
        <v>4.8337247656951998</v>
      </c>
      <c r="I819">
        <v>98.122741172397298</v>
      </c>
      <c r="J819">
        <v>5.4777431144257003</v>
      </c>
      <c r="K819">
        <v>772.77568693934404</v>
      </c>
      <c r="L819">
        <v>621.44013727683102</v>
      </c>
      <c r="M819">
        <v>58.699108150714899</v>
      </c>
      <c r="N819">
        <v>1.2223275107088001</v>
      </c>
      <c r="O819">
        <v>6.5990460665338304</v>
      </c>
      <c r="P819">
        <v>183.01011582258201</v>
      </c>
      <c r="Q819">
        <v>-8.0812156592079999E-3</v>
      </c>
    </row>
    <row r="820" spans="1:17" x14ac:dyDescent="0.3">
      <c r="A820" t="s">
        <v>1778</v>
      </c>
      <c r="B820" t="s">
        <v>1779</v>
      </c>
      <c r="C820" t="s">
        <v>3185</v>
      </c>
      <c r="D820" t="s">
        <v>494</v>
      </c>
      <c r="E820">
        <v>4607.5788005100003</v>
      </c>
      <c r="F820">
        <v>832.35</v>
      </c>
      <c r="G820">
        <v>-12.8031229962093</v>
      </c>
      <c r="H820">
        <v>-0.10948324078264</v>
      </c>
      <c r="I820">
        <v>15.536218683756999</v>
      </c>
      <c r="J820">
        <v>0.49466961295405998</v>
      </c>
      <c r="K820">
        <v>826.93587802025695</v>
      </c>
      <c r="L820">
        <v>816.44659837314998</v>
      </c>
      <c r="M820">
        <v>62.232349273986998</v>
      </c>
      <c r="N820">
        <v>0.44665090317078798</v>
      </c>
      <c r="O820">
        <v>16.861897038505401</v>
      </c>
      <c r="P820">
        <v>26.699139964989701</v>
      </c>
      <c r="Q820">
        <v>-0.126411519296176</v>
      </c>
    </row>
    <row r="821" spans="1:17" x14ac:dyDescent="0.3">
      <c r="A821" t="s">
        <v>1780</v>
      </c>
      <c r="B821" t="s">
        <v>1781</v>
      </c>
      <c r="C821" t="s">
        <v>3171</v>
      </c>
      <c r="D821" t="s">
        <v>488</v>
      </c>
      <c r="E821">
        <v>4599.00869736</v>
      </c>
      <c r="F821">
        <v>78.959999999999994</v>
      </c>
      <c r="G821">
        <v>82.0520541341034</v>
      </c>
      <c r="H821">
        <v>32.806007767370502</v>
      </c>
      <c r="I821">
        <v>65.595132744236693</v>
      </c>
      <c r="J821">
        <v>6.7663959343867903</v>
      </c>
      <c r="K821">
        <v>64.968311732791705</v>
      </c>
      <c r="L821">
        <v>54.382672876503499</v>
      </c>
      <c r="M821">
        <v>72.965841985127895</v>
      </c>
      <c r="N821">
        <v>1.31603655166793</v>
      </c>
      <c r="O821">
        <v>2.4569402228976802</v>
      </c>
      <c r="P821">
        <v>137.47368421052599</v>
      </c>
      <c r="Q821">
        <v>-1.3740883994186E-2</v>
      </c>
    </row>
    <row r="822" spans="1:17" hidden="1" x14ac:dyDescent="0.3">
      <c r="A822" t="s">
        <v>1782</v>
      </c>
      <c r="B822" t="s">
        <v>1783</v>
      </c>
      <c r="C822" t="s">
        <v>3186</v>
      </c>
      <c r="D822" t="s">
        <v>404</v>
      </c>
      <c r="E822">
        <v>4590.4110600000004</v>
      </c>
      <c r="F822">
        <v>333.6</v>
      </c>
      <c r="G822">
        <v>74.818457002844795</v>
      </c>
      <c r="H822">
        <v>16.356481883904902</v>
      </c>
      <c r="I822">
        <v>87.647462566112907</v>
      </c>
      <c r="J822">
        <v>1.9018440830216099</v>
      </c>
      <c r="K822">
        <v>289.02989876153299</v>
      </c>
      <c r="L822">
        <v>236.127671874942</v>
      </c>
      <c r="M822">
        <v>76.205007469340998</v>
      </c>
      <c r="N822">
        <v>2.8530395621962299</v>
      </c>
      <c r="O822">
        <v>3.0275779376498702</v>
      </c>
      <c r="P822">
        <v>136.093418259023</v>
      </c>
      <c r="Q822">
        <v>0.25302283840851097</v>
      </c>
    </row>
    <row r="823" spans="1:17" x14ac:dyDescent="0.3">
      <c r="A823" t="s">
        <v>1784</v>
      </c>
      <c r="B823" t="s">
        <v>1785</v>
      </c>
      <c r="C823" t="s">
        <v>3170</v>
      </c>
      <c r="D823" t="s">
        <v>243</v>
      </c>
      <c r="E823">
        <v>4575.6305788199998</v>
      </c>
      <c r="F823">
        <v>1676.05</v>
      </c>
      <c r="G823">
        <v>26.889713105123899</v>
      </c>
      <c r="H823">
        <v>21.9526355211603</v>
      </c>
      <c r="I823">
        <v>21.829866102751399</v>
      </c>
      <c r="J823">
        <v>11.273026400796599</v>
      </c>
      <c r="K823">
        <v>1460.8909365406601</v>
      </c>
      <c r="L823">
        <v>1319.34721434775</v>
      </c>
      <c r="M823">
        <v>69.3329113517552</v>
      </c>
      <c r="N823">
        <v>1.1712993918751999</v>
      </c>
      <c r="O823">
        <v>4.2629993138629496</v>
      </c>
      <c r="P823">
        <v>77.905742490181495</v>
      </c>
      <c r="Q823">
        <v>0.123508696653337</v>
      </c>
    </row>
    <row r="824" spans="1:17" hidden="1" x14ac:dyDescent="0.3">
      <c r="A824" t="s">
        <v>1786</v>
      </c>
      <c r="B824" t="s">
        <v>1787</v>
      </c>
      <c r="C824" t="s">
        <v>3186</v>
      </c>
      <c r="D824" t="s">
        <v>114</v>
      </c>
      <c r="E824">
        <v>4564.0635449499996</v>
      </c>
      <c r="F824">
        <v>1336.45</v>
      </c>
      <c r="G824">
        <v>470.680173915534</v>
      </c>
      <c r="H824">
        <v>15.543941564639599</v>
      </c>
      <c r="I824">
        <v>155.870710773198</v>
      </c>
      <c r="J824">
        <v>5.0998668436611299</v>
      </c>
      <c r="K824">
        <v>1210.07899184646</v>
      </c>
      <c r="L824">
        <v>878.39899801960303</v>
      </c>
      <c r="M824">
        <v>62.7821696866772</v>
      </c>
      <c r="N824">
        <v>0.60217337446701402</v>
      </c>
      <c r="O824">
        <v>11.0404429645703</v>
      </c>
      <c r="P824">
        <v>496.62946428571399</v>
      </c>
      <c r="Q824">
        <v>0.176313226834866</v>
      </c>
    </row>
    <row r="825" spans="1:17" hidden="1" x14ac:dyDescent="0.3">
      <c r="A825" t="s">
        <v>1788</v>
      </c>
      <c r="B825" t="s">
        <v>1789</v>
      </c>
      <c r="C825" t="s">
        <v>3186</v>
      </c>
      <c r="D825" t="s">
        <v>254</v>
      </c>
      <c r="E825">
        <v>4563.4819399999997</v>
      </c>
      <c r="F825">
        <v>497.8</v>
      </c>
      <c r="G825">
        <v>115.87136241384199</v>
      </c>
      <c r="H825">
        <v>15.236336634479301</v>
      </c>
      <c r="I825">
        <v>102.547070414071</v>
      </c>
      <c r="J825">
        <v>7.7172801714328001</v>
      </c>
      <c r="K825">
        <v>425.54574836636601</v>
      </c>
      <c r="L825">
        <v>329.79573934088899</v>
      </c>
      <c r="M825">
        <v>84.415906861460599</v>
      </c>
      <c r="N825">
        <v>1.00342947828047</v>
      </c>
      <c r="O825">
        <v>0.44194455604660199</v>
      </c>
      <c r="P825">
        <v>222.20064724919001</v>
      </c>
      <c r="Q825">
        <v>0.17905744441836799</v>
      </c>
    </row>
    <row r="826" spans="1:17" hidden="1" x14ac:dyDescent="0.3">
      <c r="A826" t="s">
        <v>1790</v>
      </c>
      <c r="B826" t="s">
        <v>1791</v>
      </c>
      <c r="C826" t="s">
        <v>3186</v>
      </c>
      <c r="D826" t="s">
        <v>488</v>
      </c>
      <c r="E826">
        <v>4557.0730000000003</v>
      </c>
      <c r="F826">
        <v>228800</v>
      </c>
      <c r="G826">
        <v>6789196.83803479</v>
      </c>
      <c r="H826">
        <v>-18.572460303598799</v>
      </c>
      <c r="I826">
        <v>6789212.3782268101</v>
      </c>
      <c r="J826">
        <v>1.0966494344003599</v>
      </c>
      <c r="K826">
        <v>153769.17621073499</v>
      </c>
      <c r="L826">
        <v>53471.861933810302</v>
      </c>
      <c r="M826">
        <v>46.725778639850802</v>
      </c>
      <c r="N826">
        <v>1.5945810754481</v>
      </c>
      <c r="O826">
        <v>45.279698426573397</v>
      </c>
      <c r="P826">
        <v>6789217.5074183904</v>
      </c>
    </row>
    <row r="827" spans="1:17" x14ac:dyDescent="0.3">
      <c r="A827" t="s">
        <v>1792</v>
      </c>
      <c r="B827" t="s">
        <v>1793</v>
      </c>
      <c r="C827" t="s">
        <v>3179</v>
      </c>
      <c r="D827" t="s">
        <v>169</v>
      </c>
      <c r="E827">
        <v>4535.7070000000003</v>
      </c>
      <c r="F827">
        <v>4013.9</v>
      </c>
      <c r="G827">
        <v>79.932837865979195</v>
      </c>
      <c r="H827">
        <v>-17.200428515742001</v>
      </c>
      <c r="I827">
        <v>-17.186069017535502</v>
      </c>
      <c r="J827">
        <v>-0.67062884701793601</v>
      </c>
      <c r="K827">
        <v>4292.1752373774298</v>
      </c>
      <c r="L827">
        <v>4045.3316242895999</v>
      </c>
      <c r="M827">
        <v>57.530554813254</v>
      </c>
      <c r="N827">
        <v>1.0621480396341101</v>
      </c>
      <c r="O827">
        <v>41.748673360073703</v>
      </c>
      <c r="P827">
        <v>111.67288499822</v>
      </c>
      <c r="Q827">
        <v>0.149391039917913</v>
      </c>
    </row>
    <row r="828" spans="1:17" hidden="1" x14ac:dyDescent="0.3">
      <c r="A828" t="s">
        <v>1794</v>
      </c>
      <c r="B828" t="s">
        <v>1795</v>
      </c>
      <c r="C828" t="s">
        <v>3186</v>
      </c>
      <c r="D828" t="s">
        <v>1111</v>
      </c>
      <c r="E828">
        <v>4523.4080999999996</v>
      </c>
      <c r="F828">
        <v>257.7</v>
      </c>
      <c r="G828">
        <v>3.7812852493526998</v>
      </c>
      <c r="H828">
        <v>0.58494232326908602</v>
      </c>
      <c r="I828">
        <v>19.3214772758548</v>
      </c>
      <c r="J828">
        <v>0.128059063010176</v>
      </c>
      <c r="O828">
        <v>2.36709351959643</v>
      </c>
      <c r="P828">
        <v>28.849999999999898</v>
      </c>
    </row>
    <row r="829" spans="1:17" hidden="1" x14ac:dyDescent="0.3">
      <c r="A829" t="s">
        <v>1796</v>
      </c>
      <c r="B829" t="s">
        <v>1797</v>
      </c>
      <c r="C829" t="s">
        <v>3186</v>
      </c>
      <c r="D829" t="s">
        <v>136</v>
      </c>
      <c r="E829">
        <v>4513.7655517149997</v>
      </c>
      <c r="F829">
        <v>990.85</v>
      </c>
      <c r="G829">
        <v>106.30347173644</v>
      </c>
      <c r="H829">
        <v>4.3976494791269296</v>
      </c>
      <c r="I829">
        <v>49.691120919912301</v>
      </c>
      <c r="J829">
        <v>2.2958146711609801</v>
      </c>
      <c r="K829">
        <v>883.18244152441503</v>
      </c>
      <c r="L829">
        <v>728.94490390318299</v>
      </c>
      <c r="M829">
        <v>68.2297534626193</v>
      </c>
      <c r="N829">
        <v>0.77715215868801202</v>
      </c>
      <c r="O829">
        <v>3.44653580259373</v>
      </c>
      <c r="P829">
        <v>147.71250000000001</v>
      </c>
      <c r="Q829">
        <v>0.16431722106867999</v>
      </c>
    </row>
    <row r="830" spans="1:17" hidden="1" x14ac:dyDescent="0.3">
      <c r="A830" t="s">
        <v>1798</v>
      </c>
      <c r="B830" t="s">
        <v>1799</v>
      </c>
      <c r="C830" t="s">
        <v>3186</v>
      </c>
      <c r="D830" t="s">
        <v>111</v>
      </c>
      <c r="E830">
        <v>4505.9418158999997</v>
      </c>
      <c r="F830">
        <v>430.5</v>
      </c>
      <c r="G830">
        <v>-18.992482331200002</v>
      </c>
      <c r="K830">
        <v>425.76520424318301</v>
      </c>
      <c r="L830">
        <v>384.46648021701702</v>
      </c>
      <c r="M830">
        <v>38.331602171758398</v>
      </c>
      <c r="N830">
        <v>1</v>
      </c>
      <c r="O830">
        <v>7.2938443670151001</v>
      </c>
      <c r="P830">
        <v>4.6554029415339704</v>
      </c>
      <c r="Q830">
        <v>9.3594908740256E-2</v>
      </c>
    </row>
    <row r="831" spans="1:17" hidden="1" x14ac:dyDescent="0.3">
      <c r="A831" t="s">
        <v>1800</v>
      </c>
      <c r="B831" t="s">
        <v>1801</v>
      </c>
      <c r="C831" t="s">
        <v>3186</v>
      </c>
      <c r="D831" t="s">
        <v>388</v>
      </c>
      <c r="E831">
        <v>4482.8725440949902</v>
      </c>
      <c r="F831">
        <v>1498.85</v>
      </c>
      <c r="G831">
        <v>35.176730248362098</v>
      </c>
      <c r="H831">
        <v>-1.813810565791</v>
      </c>
      <c r="I831">
        <v>40.993157920277902</v>
      </c>
      <c r="J831">
        <v>-0.590677795525692</v>
      </c>
      <c r="K831">
        <v>1335.9467966929201</v>
      </c>
      <c r="L831">
        <v>1133.3518597570201</v>
      </c>
      <c r="M831">
        <v>59.879176040366403</v>
      </c>
      <c r="N831">
        <v>0.619437407119099</v>
      </c>
      <c r="O831">
        <v>4.8136904960469797</v>
      </c>
      <c r="P831">
        <v>68.221099887766499</v>
      </c>
      <c r="Q831">
        <v>0.101015016658456</v>
      </c>
    </row>
    <row r="832" spans="1:17" hidden="1" x14ac:dyDescent="0.3">
      <c r="A832" t="s">
        <v>1802</v>
      </c>
      <c r="B832" t="s">
        <v>1803</v>
      </c>
      <c r="C832" t="s">
        <v>3186</v>
      </c>
      <c r="D832" t="s">
        <v>51</v>
      </c>
      <c r="E832">
        <v>4479.8975805500004</v>
      </c>
      <c r="F832">
        <v>446.75</v>
      </c>
      <c r="G832">
        <v>13.9141380081112</v>
      </c>
      <c r="H832">
        <v>-7.4254715281693802</v>
      </c>
      <c r="I832">
        <v>36.808854488220497</v>
      </c>
      <c r="J832">
        <v>-1.0490409469542801</v>
      </c>
      <c r="K832">
        <v>419.76157155011998</v>
      </c>
      <c r="L832">
        <v>370.64924438794799</v>
      </c>
      <c r="M832">
        <v>63.988760779072898</v>
      </c>
      <c r="N832">
        <v>0.55670582799815105</v>
      </c>
      <c r="O832">
        <v>12.870733072187999</v>
      </c>
      <c r="P832">
        <v>60.904015847289699</v>
      </c>
      <c r="Q832">
        <v>7.6612276766328993E-2</v>
      </c>
    </row>
    <row r="833" spans="1:17" hidden="1" x14ac:dyDescent="0.3">
      <c r="A833" t="s">
        <v>1804</v>
      </c>
      <c r="B833" t="s">
        <v>1805</v>
      </c>
      <c r="C833" t="s">
        <v>3186</v>
      </c>
      <c r="D833" t="s">
        <v>1590</v>
      </c>
      <c r="E833">
        <v>4477.5631075499996</v>
      </c>
      <c r="F833">
        <v>8467.7000000000007</v>
      </c>
      <c r="G833">
        <v>-8.8683299882424897</v>
      </c>
      <c r="H833">
        <v>-4.3471648015933697</v>
      </c>
      <c r="I833">
        <v>14.628399606075</v>
      </c>
      <c r="J833">
        <v>-2.0811750372696398</v>
      </c>
      <c r="K833">
        <v>8573.4117768148699</v>
      </c>
      <c r="L833">
        <v>8011.7004627023498</v>
      </c>
      <c r="M833">
        <v>44.075173124032403</v>
      </c>
      <c r="N833">
        <v>0.95021643932148703</v>
      </c>
      <c r="O833">
        <v>7.4553893028803397</v>
      </c>
      <c r="P833">
        <v>45.742291374428802</v>
      </c>
      <c r="Q833">
        <v>1.3972155139938E-2</v>
      </c>
    </row>
    <row r="834" spans="1:17" hidden="1" x14ac:dyDescent="0.3">
      <c r="A834" t="s">
        <v>1806</v>
      </c>
      <c r="B834" t="s">
        <v>1807</v>
      </c>
      <c r="C834" t="s">
        <v>3186</v>
      </c>
      <c r="D834" t="s">
        <v>757</v>
      </c>
      <c r="E834">
        <v>4449.3999170859997</v>
      </c>
      <c r="F834">
        <v>272.98</v>
      </c>
      <c r="G834">
        <v>-1.0357610279237599</v>
      </c>
      <c r="H834">
        <v>-1.20255273876856E-2</v>
      </c>
      <c r="I834">
        <v>0.61962689050975905</v>
      </c>
      <c r="J834">
        <v>-0.646932308182671</v>
      </c>
      <c r="K834">
        <v>272.48467771083602</v>
      </c>
      <c r="L834">
        <v>262.56273852492501</v>
      </c>
      <c r="M834">
        <v>58.987597709054498</v>
      </c>
      <c r="N834">
        <v>0.91545718576472501</v>
      </c>
      <c r="O834">
        <v>7.6965345446552798</v>
      </c>
      <c r="P834">
        <v>21.0554323725055</v>
      </c>
      <c r="Q834">
        <v>3.7892634135868998E-2</v>
      </c>
    </row>
    <row r="835" spans="1:17" hidden="1" x14ac:dyDescent="0.3">
      <c r="A835" t="s">
        <v>1808</v>
      </c>
      <c r="B835" t="s">
        <v>1809</v>
      </c>
      <c r="C835" t="s">
        <v>3186</v>
      </c>
      <c r="D835" t="s">
        <v>243</v>
      </c>
      <c r="E835">
        <v>4431.1229187749996</v>
      </c>
      <c r="F835">
        <v>232.75</v>
      </c>
      <c r="G835">
        <v>136.598218913582</v>
      </c>
      <c r="H835">
        <v>-4.2119583319994103</v>
      </c>
      <c r="I835">
        <v>58.548726844666199</v>
      </c>
      <c r="J835">
        <v>0.110074873286862</v>
      </c>
      <c r="K835">
        <v>232.40882554387599</v>
      </c>
      <c r="L835">
        <v>202.07620775900801</v>
      </c>
      <c r="M835">
        <v>58.384005310393697</v>
      </c>
      <c r="N835">
        <v>0.84031444401726096</v>
      </c>
      <c r="O835">
        <v>40.408163265306101</v>
      </c>
      <c r="P835">
        <v>178.74251497005901</v>
      </c>
      <c r="Q835">
        <v>0.12693623107608701</v>
      </c>
    </row>
    <row r="836" spans="1:17" hidden="1" x14ac:dyDescent="0.3">
      <c r="A836" t="s">
        <v>1810</v>
      </c>
      <c r="B836" t="s">
        <v>1811</v>
      </c>
      <c r="C836" t="s">
        <v>3186</v>
      </c>
      <c r="D836" t="s">
        <v>285</v>
      </c>
      <c r="E836">
        <v>4420.1468437499998</v>
      </c>
      <c r="F836">
        <v>2504.25</v>
      </c>
      <c r="G836">
        <v>51.195965374262599</v>
      </c>
      <c r="H836">
        <v>-1.88066564920007</v>
      </c>
      <c r="I836">
        <v>34.769135282290499</v>
      </c>
      <c r="J836">
        <v>2.6100748732868602</v>
      </c>
      <c r="K836">
        <v>2475.4589550180099</v>
      </c>
      <c r="L836">
        <v>2167.6857915737501</v>
      </c>
      <c r="M836">
        <v>61.967042948520302</v>
      </c>
      <c r="N836">
        <v>0.72907977063956098</v>
      </c>
      <c r="O836">
        <v>15.0044923629829</v>
      </c>
      <c r="P836">
        <v>94.731726283048204</v>
      </c>
      <c r="Q836">
        <v>6.0568758066358003E-2</v>
      </c>
    </row>
    <row r="837" spans="1:17" x14ac:dyDescent="0.3">
      <c r="A837" t="s">
        <v>1812</v>
      </c>
      <c r="B837" t="s">
        <v>1813</v>
      </c>
      <c r="C837" t="s">
        <v>3174</v>
      </c>
      <c r="D837" t="s">
        <v>46</v>
      </c>
      <c r="E837">
        <v>4419.868276575</v>
      </c>
      <c r="F837">
        <v>54.75</v>
      </c>
      <c r="G837">
        <v>-14.3587039949392</v>
      </c>
      <c r="H837">
        <v>3.0210827020128499</v>
      </c>
      <c r="I837">
        <v>-17.106683541502399</v>
      </c>
      <c r="J837">
        <v>0.51290033971635596</v>
      </c>
      <c r="K837">
        <v>53.362032077026598</v>
      </c>
      <c r="L837">
        <v>55.862068767532598</v>
      </c>
      <c r="M837">
        <v>69.515631957790902</v>
      </c>
      <c r="N837">
        <v>0.76052376477916495</v>
      </c>
      <c r="O837">
        <v>44.2922374429223</v>
      </c>
      <c r="P837">
        <v>18.378378378378301</v>
      </c>
      <c r="Q837">
        <v>7.9567005553511996E-2</v>
      </c>
    </row>
    <row r="838" spans="1:17" x14ac:dyDescent="0.3">
      <c r="A838" t="s">
        <v>1814</v>
      </c>
      <c r="B838" t="s">
        <v>1815</v>
      </c>
      <c r="C838" t="s">
        <v>587</v>
      </c>
      <c r="D838" t="s">
        <v>587</v>
      </c>
      <c r="E838">
        <v>4418.8141855000003</v>
      </c>
      <c r="F838">
        <v>213.95</v>
      </c>
      <c r="G838">
        <v>18.575653816124198</v>
      </c>
      <c r="H838">
        <v>-9.4176567383744292</v>
      </c>
      <c r="I838">
        <v>23.0229497796009</v>
      </c>
      <c r="J838">
        <v>0.89014276602460496</v>
      </c>
      <c r="K838">
        <v>217.74894360624199</v>
      </c>
      <c r="L838">
        <v>198.604814074209</v>
      </c>
      <c r="M838">
        <v>51.640816478033102</v>
      </c>
      <c r="N838">
        <v>0.42999065434735401</v>
      </c>
      <c r="O838">
        <v>19.8410843655059</v>
      </c>
      <c r="P838">
        <v>59.545115585384004</v>
      </c>
      <c r="Q838">
        <v>7.9797919966512004E-2</v>
      </c>
    </row>
    <row r="839" spans="1:17" hidden="1" x14ac:dyDescent="0.3">
      <c r="A839" t="s">
        <v>1816</v>
      </c>
      <c r="B839" t="s">
        <v>1817</v>
      </c>
      <c r="C839" t="s">
        <v>3186</v>
      </c>
      <c r="D839" t="s">
        <v>960</v>
      </c>
      <c r="E839">
        <v>4412.344239</v>
      </c>
      <c r="F839">
        <v>3518.7</v>
      </c>
      <c r="G839">
        <v>18.7126722460543</v>
      </c>
      <c r="H839">
        <v>-1.8575553706942101</v>
      </c>
      <c r="I839">
        <v>44.2626185542873</v>
      </c>
      <c r="J839">
        <v>-1.1639885462244499</v>
      </c>
      <c r="K839">
        <v>3492.3997018670502</v>
      </c>
      <c r="L839">
        <v>3148.70831807287</v>
      </c>
      <c r="M839">
        <v>61.536658073078797</v>
      </c>
      <c r="N839">
        <v>0.27921161994233301</v>
      </c>
      <c r="O839">
        <v>13.4794100093784</v>
      </c>
      <c r="P839">
        <v>60.729947012607298</v>
      </c>
      <c r="Q839">
        <v>2.8371402671160999E-2</v>
      </c>
    </row>
    <row r="840" spans="1:17" x14ac:dyDescent="0.3">
      <c r="A840" t="s">
        <v>1818</v>
      </c>
      <c r="B840" t="s">
        <v>1819</v>
      </c>
      <c r="C840" t="s">
        <v>3180</v>
      </c>
      <c r="D840" t="s">
        <v>46</v>
      </c>
      <c r="E840">
        <v>4412.0037195000004</v>
      </c>
      <c r="F840">
        <v>2549.85</v>
      </c>
      <c r="G840">
        <v>17.402905550036699</v>
      </c>
      <c r="H840">
        <v>8.2950335061416194</v>
      </c>
      <c r="I840">
        <v>56.889489319645499</v>
      </c>
      <c r="J840">
        <v>4.1887714050424503</v>
      </c>
      <c r="K840">
        <v>2266.70921035027</v>
      </c>
      <c r="L840">
        <v>1967.5774417965199</v>
      </c>
      <c r="M840">
        <v>75.331538621782798</v>
      </c>
      <c r="N840">
        <v>0.56484039001195896</v>
      </c>
      <c r="O840">
        <v>7.2612114438104198</v>
      </c>
      <c r="P840">
        <v>80.328854314002797</v>
      </c>
      <c r="Q840">
        <v>0.100477270984068</v>
      </c>
    </row>
    <row r="841" spans="1:17" x14ac:dyDescent="0.3">
      <c r="A841" t="s">
        <v>1820</v>
      </c>
      <c r="B841" t="s">
        <v>1821</v>
      </c>
      <c r="C841" t="s">
        <v>3173</v>
      </c>
      <c r="D841" t="s">
        <v>960</v>
      </c>
      <c r="E841">
        <v>4407.1286996099998</v>
      </c>
      <c r="F841">
        <v>34.549999999999997</v>
      </c>
      <c r="G841">
        <v>-16.915629852835899</v>
      </c>
      <c r="H841">
        <v>-3.4610639825638101</v>
      </c>
      <c r="I841">
        <v>0.69010397887104502</v>
      </c>
      <c r="J841">
        <v>6.4640068324512203</v>
      </c>
      <c r="K841">
        <v>34.958390780929797</v>
      </c>
      <c r="L841">
        <v>35.127148273027601</v>
      </c>
      <c r="M841">
        <v>68.388044479287899</v>
      </c>
      <c r="N841">
        <v>0.62763310345031198</v>
      </c>
      <c r="O841">
        <v>33.429811866859602</v>
      </c>
      <c r="P841">
        <v>39.595959595959499</v>
      </c>
      <c r="Q841">
        <v>8.1045429625404994E-2</v>
      </c>
    </row>
    <row r="842" spans="1:17" x14ac:dyDescent="0.3">
      <c r="A842" t="s">
        <v>1822</v>
      </c>
      <c r="B842" t="s">
        <v>1823</v>
      </c>
      <c r="C842" t="s">
        <v>3179</v>
      </c>
      <c r="D842" t="s">
        <v>270</v>
      </c>
      <c r="E842">
        <v>4391.1121963679998</v>
      </c>
      <c r="F842">
        <v>188.88</v>
      </c>
      <c r="G842">
        <v>14.8255948726068</v>
      </c>
      <c r="H842">
        <v>0.97538321285160201</v>
      </c>
      <c r="I842">
        <v>47.934017496087399</v>
      </c>
      <c r="J842">
        <v>8.2619977571105299</v>
      </c>
      <c r="K842">
        <v>178.196957356669</v>
      </c>
      <c r="L842">
        <v>162.40172003067201</v>
      </c>
      <c r="M842">
        <v>64.672704949430496</v>
      </c>
      <c r="N842">
        <v>0.84557152391296997</v>
      </c>
      <c r="O842">
        <v>5.59085133418042</v>
      </c>
      <c r="P842">
        <v>68.567603748326604</v>
      </c>
      <c r="Q842">
        <v>2.1628744536838999E-2</v>
      </c>
    </row>
    <row r="843" spans="1:17" x14ac:dyDescent="0.3">
      <c r="A843" t="s">
        <v>1824</v>
      </c>
      <c r="B843" t="s">
        <v>1825</v>
      </c>
      <c r="C843" t="s">
        <v>3179</v>
      </c>
      <c r="D843" t="s">
        <v>80</v>
      </c>
      <c r="E843">
        <v>4388.5845234750004</v>
      </c>
      <c r="F843">
        <v>1089.1500000000001</v>
      </c>
      <c r="G843">
        <v>32.8617694805261</v>
      </c>
      <c r="H843">
        <v>-2.6157529178855001</v>
      </c>
      <c r="I843">
        <v>12.229786923225801</v>
      </c>
      <c r="J843">
        <v>3.6105011307463699</v>
      </c>
      <c r="K843">
        <v>1053.74564577603</v>
      </c>
      <c r="L843">
        <v>1014.19546496571</v>
      </c>
      <c r="M843">
        <v>67.917568087928004</v>
      </c>
      <c r="N843">
        <v>1.7051360551408801</v>
      </c>
      <c r="O843">
        <v>46.233301198181998</v>
      </c>
      <c r="P843">
        <v>78.549180327868797</v>
      </c>
      <c r="Q843">
        <v>3.5949990300033E-2</v>
      </c>
    </row>
    <row r="844" spans="1:17" x14ac:dyDescent="0.3">
      <c r="A844" t="s">
        <v>1826</v>
      </c>
      <c r="B844" t="s">
        <v>1827</v>
      </c>
      <c r="C844" t="s">
        <v>3183</v>
      </c>
      <c r="D844" t="s">
        <v>511</v>
      </c>
      <c r="E844">
        <v>4387.6500949419997</v>
      </c>
      <c r="F844">
        <v>88.07</v>
      </c>
      <c r="G844">
        <v>-43.819470866624599</v>
      </c>
      <c r="H844">
        <v>-7.3069435788622199</v>
      </c>
      <c r="I844">
        <v>-17.801477152720199</v>
      </c>
      <c r="J844">
        <v>4.6216797719445397</v>
      </c>
      <c r="K844">
        <v>93.565482365360296</v>
      </c>
      <c r="L844">
        <v>103.295635290509</v>
      </c>
      <c r="M844">
        <v>60.462024008991897</v>
      </c>
      <c r="N844">
        <v>0.89481474284859397</v>
      </c>
      <c r="O844">
        <v>51.811059384580403</v>
      </c>
      <c r="P844">
        <v>13.4191886670959</v>
      </c>
      <c r="Q844">
        <v>-0.115358588623377</v>
      </c>
    </row>
    <row r="845" spans="1:17" x14ac:dyDescent="0.3">
      <c r="A845" t="s">
        <v>1828</v>
      </c>
      <c r="B845" t="s">
        <v>1829</v>
      </c>
      <c r="C845" t="s">
        <v>3180</v>
      </c>
      <c r="D845" t="s">
        <v>902</v>
      </c>
      <c r="E845">
        <v>4387.6081930999999</v>
      </c>
      <c r="F845">
        <v>357.8</v>
      </c>
      <c r="G845">
        <v>-17.616388214884601</v>
      </c>
      <c r="H845">
        <v>-8.1999181850270908</v>
      </c>
      <c r="I845">
        <v>15.9742100107061</v>
      </c>
      <c r="J845">
        <v>4.9750287599798799</v>
      </c>
      <c r="K845">
        <v>365.201500197146</v>
      </c>
      <c r="L845">
        <v>357.88129065382401</v>
      </c>
      <c r="M845">
        <v>61.965338379545003</v>
      </c>
      <c r="N845">
        <v>0.65169746072030299</v>
      </c>
      <c r="O845">
        <v>25.740637227501299</v>
      </c>
      <c r="P845">
        <v>33.532375443179703</v>
      </c>
      <c r="Q845">
        <v>-3.3498084521181998E-2</v>
      </c>
    </row>
    <row r="846" spans="1:17" x14ac:dyDescent="0.3">
      <c r="A846" t="s">
        <v>1830</v>
      </c>
      <c r="B846" t="s">
        <v>1831</v>
      </c>
      <c r="C846" t="s">
        <v>3176</v>
      </c>
      <c r="D846" t="s">
        <v>217</v>
      </c>
      <c r="E846">
        <v>4380.7441611240001</v>
      </c>
      <c r="F846">
        <v>172.28</v>
      </c>
      <c r="G846">
        <v>5.0824412109285104</v>
      </c>
      <c r="H846">
        <v>-0.35651428590815598</v>
      </c>
      <c r="I846">
        <v>-5.1407992411438999</v>
      </c>
      <c r="J846">
        <v>4.6613385415626496</v>
      </c>
      <c r="K846">
        <v>170.53390750403199</v>
      </c>
      <c r="L846">
        <v>170.82925764696401</v>
      </c>
      <c r="M846">
        <v>65.121976154697705</v>
      </c>
      <c r="N846">
        <v>0.70908946053032296</v>
      </c>
      <c r="O846">
        <v>31.007661945669799</v>
      </c>
      <c r="P846">
        <v>30.614101592115201</v>
      </c>
      <c r="Q846">
        <v>6.5288733065738E-2</v>
      </c>
    </row>
    <row r="847" spans="1:17" hidden="1" x14ac:dyDescent="0.3">
      <c r="A847" t="s">
        <v>1832</v>
      </c>
      <c r="B847" t="s">
        <v>1833</v>
      </c>
      <c r="C847" t="s">
        <v>3186</v>
      </c>
      <c r="D847" t="s">
        <v>1834</v>
      </c>
      <c r="E847">
        <v>4374.0160749999995</v>
      </c>
      <c r="F847">
        <v>389.65</v>
      </c>
      <c r="G847">
        <v>-25.2686466472204</v>
      </c>
      <c r="H847">
        <v>-6.0849837633556296</v>
      </c>
      <c r="I847">
        <v>-16.0561546615826</v>
      </c>
      <c r="J847">
        <v>-0.65245628151790303</v>
      </c>
      <c r="K847">
        <v>406.80332700883599</v>
      </c>
      <c r="L847">
        <v>409.57640261267198</v>
      </c>
      <c r="M847">
        <v>40.771634339296398</v>
      </c>
      <c r="N847">
        <v>0.437848131237426</v>
      </c>
      <c r="O847">
        <v>63.865007057615799</v>
      </c>
      <c r="P847">
        <v>9.5599606354562106</v>
      </c>
      <c r="Q847">
        <v>0.29517312750673003</v>
      </c>
    </row>
    <row r="848" spans="1:17" hidden="1" x14ac:dyDescent="0.3">
      <c r="A848" t="s">
        <v>1835</v>
      </c>
      <c r="B848" t="s">
        <v>1836</v>
      </c>
      <c r="C848" t="s">
        <v>3186</v>
      </c>
      <c r="D848" t="s">
        <v>542</v>
      </c>
      <c r="E848">
        <v>4360.5857698</v>
      </c>
      <c r="F848">
        <v>4992.6499999999996</v>
      </c>
      <c r="G848">
        <v>3.0044295444277398</v>
      </c>
      <c r="H848">
        <v>6.3730955201723702</v>
      </c>
      <c r="I848">
        <v>39.759587676119096</v>
      </c>
      <c r="J848">
        <v>9.5205504381363095</v>
      </c>
      <c r="K848">
        <v>4488.1597634238296</v>
      </c>
      <c r="L848">
        <v>4036.3394028940302</v>
      </c>
      <c r="M848">
        <v>86.644923241720093</v>
      </c>
      <c r="N848">
        <v>0.73504990074658405</v>
      </c>
      <c r="O848">
        <v>4.15310506444475</v>
      </c>
      <c r="P848">
        <v>66.621612601788797</v>
      </c>
      <c r="Q848">
        <v>5.2813287633223002E-2</v>
      </c>
    </row>
    <row r="849" spans="1:17" hidden="1" x14ac:dyDescent="0.3">
      <c r="A849" t="s">
        <v>1837</v>
      </c>
      <c r="B849" t="s">
        <v>1838</v>
      </c>
      <c r="C849" t="s">
        <v>3186</v>
      </c>
      <c r="D849" t="s">
        <v>46</v>
      </c>
      <c r="E849">
        <v>4351.9564620000001</v>
      </c>
      <c r="F849">
        <v>2268.6999999999998</v>
      </c>
      <c r="G849">
        <v>476.04287310040598</v>
      </c>
      <c r="H849">
        <v>-7.5400156073065796</v>
      </c>
      <c r="I849">
        <v>-6.7531102323869003</v>
      </c>
      <c r="J849">
        <v>-5.4865498912539499</v>
      </c>
      <c r="K849">
        <v>2215.0753781191802</v>
      </c>
      <c r="L849">
        <v>1798.5810418943699</v>
      </c>
      <c r="M849">
        <v>52.102960225466802</v>
      </c>
      <c r="N849">
        <v>0.72507015574575495</v>
      </c>
      <c r="O849">
        <v>31.529069511173802</v>
      </c>
      <c r="P849">
        <v>514.82384823848201</v>
      </c>
    </row>
    <row r="850" spans="1:17" hidden="1" x14ac:dyDescent="0.3">
      <c r="A850" t="s">
        <v>1839</v>
      </c>
      <c r="B850" t="s">
        <v>1840</v>
      </c>
      <c r="C850" t="s">
        <v>3171</v>
      </c>
      <c r="D850" t="s">
        <v>24</v>
      </c>
      <c r="E850">
        <v>4347.1998003099998</v>
      </c>
      <c r="F850">
        <v>413</v>
      </c>
      <c r="G850">
        <v>-8.4868493135026597</v>
      </c>
      <c r="H850">
        <v>-12.858603566711</v>
      </c>
      <c r="I850">
        <v>-35.868752203934598</v>
      </c>
      <c r="J850">
        <v>-1.6163372523752699</v>
      </c>
      <c r="K850">
        <v>475.43858071079399</v>
      </c>
      <c r="M850">
        <v>36.073376839784302</v>
      </c>
      <c r="N850">
        <v>0.81178498728126303</v>
      </c>
      <c r="O850">
        <v>84.237288135593204</v>
      </c>
      <c r="P850">
        <v>13.150684931506801</v>
      </c>
    </row>
    <row r="851" spans="1:17" x14ac:dyDescent="0.3">
      <c r="A851" t="s">
        <v>1841</v>
      </c>
      <c r="B851" t="s">
        <v>1842</v>
      </c>
      <c r="C851" t="s">
        <v>3174</v>
      </c>
      <c r="D851" t="s">
        <v>46</v>
      </c>
      <c r="E851">
        <v>4339.7394625650004</v>
      </c>
      <c r="F851">
        <v>627.15</v>
      </c>
      <c r="G851">
        <v>-36.792160121234602</v>
      </c>
      <c r="H851">
        <v>-1.9279066387924599</v>
      </c>
      <c r="I851">
        <v>21.491038583449601</v>
      </c>
      <c r="J851">
        <v>12.3533367265231</v>
      </c>
      <c r="K851">
        <v>615.98235940904897</v>
      </c>
      <c r="L851">
        <v>620.07023381686099</v>
      </c>
      <c r="M851">
        <v>70.083725517387194</v>
      </c>
      <c r="N851">
        <v>1.32432249867522</v>
      </c>
      <c r="O851">
        <v>60.894522841425399</v>
      </c>
      <c r="P851">
        <v>46.959578207381298</v>
      </c>
      <c r="Q851">
        <v>0.102947281116299</v>
      </c>
    </row>
    <row r="852" spans="1:17" hidden="1" x14ac:dyDescent="0.3">
      <c r="A852" t="s">
        <v>1843</v>
      </c>
      <c r="B852" t="s">
        <v>1844</v>
      </c>
      <c r="C852" t="s">
        <v>3186</v>
      </c>
      <c r="D852" t="s">
        <v>409</v>
      </c>
      <c r="E852">
        <v>4315.7504316120003</v>
      </c>
      <c r="F852">
        <v>116.04</v>
      </c>
      <c r="G852">
        <v>-38.662316468780503</v>
      </c>
      <c r="H852">
        <v>8.1620036340513291</v>
      </c>
      <c r="I852">
        <v>-7.6165865380707896</v>
      </c>
      <c r="J852">
        <v>22.019685857268499</v>
      </c>
      <c r="K852">
        <v>108.067373289964</v>
      </c>
      <c r="L852">
        <v>118.955198809645</v>
      </c>
      <c r="M852">
        <v>78.771428971775705</v>
      </c>
      <c r="N852">
        <v>2.9311297968484098</v>
      </c>
      <c r="O852">
        <v>32.368148914167499</v>
      </c>
      <c r="P852">
        <v>24.7741935483871</v>
      </c>
    </row>
    <row r="853" spans="1:17" hidden="1" x14ac:dyDescent="0.3">
      <c r="A853" t="s">
        <v>1845</v>
      </c>
      <c r="B853" t="s">
        <v>1846</v>
      </c>
      <c r="C853" t="s">
        <v>3186</v>
      </c>
      <c r="D853" t="s">
        <v>259</v>
      </c>
      <c r="E853">
        <v>4301.2736137800002</v>
      </c>
      <c r="F853">
        <v>448.2</v>
      </c>
      <c r="G853">
        <v>95.226570150635695</v>
      </c>
      <c r="H853">
        <v>-4.5693057840600497</v>
      </c>
      <c r="I853">
        <v>143.18105772739099</v>
      </c>
      <c r="J853">
        <v>7.2897375608347703</v>
      </c>
      <c r="K853">
        <v>400.91372496757901</v>
      </c>
      <c r="L853">
        <v>271.08454069910601</v>
      </c>
      <c r="M853">
        <v>65.325507930070401</v>
      </c>
      <c r="N853">
        <v>0.38475670009889701</v>
      </c>
      <c r="O853">
        <v>14.9040606871932</v>
      </c>
      <c r="P853">
        <v>197.60956175298799</v>
      </c>
    </row>
    <row r="854" spans="1:17" x14ac:dyDescent="0.3">
      <c r="A854" t="s">
        <v>1847</v>
      </c>
      <c r="B854" t="s">
        <v>1848</v>
      </c>
      <c r="C854" t="s">
        <v>3180</v>
      </c>
      <c r="D854" t="s">
        <v>902</v>
      </c>
      <c r="E854">
        <v>4292.9358925500001</v>
      </c>
      <c r="F854">
        <v>346.9</v>
      </c>
      <c r="G854">
        <v>52.8239897367461</v>
      </c>
      <c r="H854">
        <v>-3.76078020816772</v>
      </c>
      <c r="I854">
        <v>32.039649859216397</v>
      </c>
      <c r="J854">
        <v>4.1492186962945201</v>
      </c>
      <c r="K854">
        <v>350.87942780435299</v>
      </c>
      <c r="L854">
        <v>317.321220391461</v>
      </c>
      <c r="M854">
        <v>63.551380396697098</v>
      </c>
      <c r="N854">
        <v>0.46678166986396002</v>
      </c>
      <c r="O854">
        <v>18.751801671951501</v>
      </c>
      <c r="P854">
        <v>78.722308088614099</v>
      </c>
      <c r="Q854">
        <v>4.5849144508887003E-2</v>
      </c>
    </row>
    <row r="855" spans="1:17" hidden="1" x14ac:dyDescent="0.3">
      <c r="A855" t="s">
        <v>1849</v>
      </c>
      <c r="B855" t="s">
        <v>1850</v>
      </c>
      <c r="C855" t="s">
        <v>3186</v>
      </c>
      <c r="D855" t="s">
        <v>377</v>
      </c>
      <c r="E855">
        <v>4288.0294107999998</v>
      </c>
      <c r="F855">
        <v>344.6</v>
      </c>
      <c r="G855">
        <v>102.70521936223101</v>
      </c>
      <c r="H855">
        <v>-5.4474749299883598</v>
      </c>
      <c r="I855">
        <v>71.906513531651399</v>
      </c>
      <c r="J855">
        <v>3.5792777718375799</v>
      </c>
      <c r="K855">
        <v>342.33233292066501</v>
      </c>
      <c r="L855">
        <v>288.40597632638497</v>
      </c>
      <c r="M855">
        <v>57.768063786985799</v>
      </c>
      <c r="N855">
        <v>1.0333052123870401</v>
      </c>
      <c r="O855">
        <v>29.918746372605899</v>
      </c>
      <c r="P855">
        <v>150.263263008823</v>
      </c>
      <c r="Q855">
        <v>0.143734858787949</v>
      </c>
    </row>
    <row r="856" spans="1:17" x14ac:dyDescent="0.3">
      <c r="A856" t="s">
        <v>1851</v>
      </c>
      <c r="B856" t="s">
        <v>1852</v>
      </c>
      <c r="C856" t="s">
        <v>3176</v>
      </c>
      <c r="D856" t="s">
        <v>217</v>
      </c>
      <c r="E856">
        <v>4277.1819487499997</v>
      </c>
      <c r="F856">
        <v>660.4</v>
      </c>
      <c r="G856">
        <v>30.9201951837235</v>
      </c>
      <c r="H856">
        <v>1.4818587234518199</v>
      </c>
      <c r="I856">
        <v>2.7969401407818202</v>
      </c>
      <c r="J856">
        <v>5.2761556676456802</v>
      </c>
      <c r="K856">
        <v>658.63302017182298</v>
      </c>
      <c r="L856">
        <v>639.68466956000304</v>
      </c>
      <c r="M856">
        <v>65.997383971757998</v>
      </c>
      <c r="N856">
        <v>0.58258711188600598</v>
      </c>
      <c r="O856">
        <v>25.287704421562601</v>
      </c>
      <c r="P856">
        <v>52.411723978767498</v>
      </c>
      <c r="Q856">
        <v>5.9635975081339998E-2</v>
      </c>
    </row>
    <row r="857" spans="1:17" hidden="1" x14ac:dyDescent="0.3">
      <c r="A857" t="s">
        <v>1853</v>
      </c>
      <c r="B857" t="s">
        <v>1854</v>
      </c>
      <c r="C857" t="s">
        <v>3186</v>
      </c>
      <c r="D857" t="s">
        <v>270</v>
      </c>
      <c r="E857">
        <v>4246.6346524800001</v>
      </c>
      <c r="F857">
        <v>1331.55</v>
      </c>
      <c r="G857">
        <v>-8.0075678861396202</v>
      </c>
      <c r="H857">
        <v>-5.1355214662824302</v>
      </c>
      <c r="I857">
        <v>2.7060853878424198</v>
      </c>
      <c r="J857">
        <v>5.9526055537253599</v>
      </c>
      <c r="K857">
        <v>1300.7483876538699</v>
      </c>
      <c r="L857">
        <v>1285.0117547872601</v>
      </c>
      <c r="M857">
        <v>71.283867788230097</v>
      </c>
      <c r="N857">
        <v>1.1824131928947601</v>
      </c>
      <c r="O857">
        <v>18.268183695692901</v>
      </c>
      <c r="P857">
        <v>20.830308529945501</v>
      </c>
      <c r="Q857">
        <v>0.10109367423825701</v>
      </c>
    </row>
    <row r="858" spans="1:17" x14ac:dyDescent="0.3">
      <c r="A858" t="s">
        <v>1855</v>
      </c>
      <c r="B858" t="s">
        <v>1856</v>
      </c>
      <c r="C858" t="s">
        <v>3176</v>
      </c>
      <c r="D858" t="s">
        <v>217</v>
      </c>
      <c r="E858">
        <v>4221.7670480699999</v>
      </c>
      <c r="F858">
        <v>105.82</v>
      </c>
      <c r="G858">
        <v>-25.891058483437</v>
      </c>
      <c r="H858">
        <v>-7.8870420192776303</v>
      </c>
      <c r="I858">
        <v>-18.9565531436055</v>
      </c>
      <c r="J858">
        <v>4.0548889277061599</v>
      </c>
      <c r="K858">
        <v>110.870899672462</v>
      </c>
      <c r="L858">
        <v>118.912281180505</v>
      </c>
      <c r="M858">
        <v>55.448928606617997</v>
      </c>
      <c r="N858">
        <v>0.63541559223300204</v>
      </c>
      <c r="O858">
        <v>41.428841428841402</v>
      </c>
      <c r="P858">
        <v>9.6466687389907602</v>
      </c>
      <c r="Q858">
        <v>-4.0986239388865003E-2</v>
      </c>
    </row>
    <row r="859" spans="1:17" x14ac:dyDescent="0.3">
      <c r="A859" t="s">
        <v>1857</v>
      </c>
      <c r="B859" t="s">
        <v>1858</v>
      </c>
      <c r="C859" t="s">
        <v>3175</v>
      </c>
      <c r="D859" t="s">
        <v>51</v>
      </c>
      <c r="E859">
        <v>4218.4993999999997</v>
      </c>
      <c r="F859">
        <v>462.2</v>
      </c>
      <c r="G859">
        <v>-26.8502422283293</v>
      </c>
      <c r="H859">
        <v>-7.1017485449178297</v>
      </c>
      <c r="I859">
        <v>-10.5323843758305</v>
      </c>
      <c r="J859">
        <v>-2.1028933179421898</v>
      </c>
      <c r="K859">
        <v>485.79507556807698</v>
      </c>
      <c r="L859">
        <v>503.10344844101598</v>
      </c>
      <c r="M859">
        <v>48.814531747999297</v>
      </c>
      <c r="N859">
        <v>0.85804190189335805</v>
      </c>
      <c r="O859">
        <v>37.386412808308101</v>
      </c>
      <c r="P859">
        <v>7.22653984456558</v>
      </c>
      <c r="Q859">
        <v>-4.9654189994195998E-2</v>
      </c>
    </row>
    <row r="860" spans="1:17" x14ac:dyDescent="0.3">
      <c r="A860" t="s">
        <v>1859</v>
      </c>
      <c r="B860" t="s">
        <v>1860</v>
      </c>
      <c r="C860" t="s">
        <v>3183</v>
      </c>
      <c r="D860" t="s">
        <v>222</v>
      </c>
      <c r="E860">
        <v>4181.660241908</v>
      </c>
      <c r="F860">
        <v>190.03</v>
      </c>
      <c r="G860">
        <v>-15.651422843948099</v>
      </c>
      <c r="H860">
        <v>-2.8741949804693401</v>
      </c>
      <c r="I860">
        <v>-0.57348318944110999</v>
      </c>
      <c r="J860">
        <v>-3.4831314735504399</v>
      </c>
      <c r="K860">
        <v>189.58283893343</v>
      </c>
      <c r="L860">
        <v>189.62551985650001</v>
      </c>
      <c r="M860">
        <v>63.318075998959102</v>
      </c>
      <c r="N860">
        <v>1.36107057543343</v>
      </c>
      <c r="O860">
        <v>25.164447718781201</v>
      </c>
      <c r="P860">
        <v>29.713310580204698</v>
      </c>
    </row>
    <row r="861" spans="1:17" x14ac:dyDescent="0.3">
      <c r="A861" t="s">
        <v>1861</v>
      </c>
      <c r="B861" t="s">
        <v>1862</v>
      </c>
      <c r="C861" t="s">
        <v>3175</v>
      </c>
      <c r="D861" t="s">
        <v>494</v>
      </c>
      <c r="E861">
        <v>4174.2670515</v>
      </c>
      <c r="F861">
        <v>373.1</v>
      </c>
      <c r="G861">
        <v>-6.8673399890817199</v>
      </c>
      <c r="H861">
        <v>-22.550647295792899</v>
      </c>
      <c r="I861">
        <v>-1.5046949823928299</v>
      </c>
      <c r="J861">
        <v>0.66857010214781598</v>
      </c>
      <c r="K861">
        <v>432.96174360903899</v>
      </c>
      <c r="L861">
        <v>414.57941744802798</v>
      </c>
      <c r="M861">
        <v>31.726343833197099</v>
      </c>
      <c r="N861">
        <v>0.45031573130881097</v>
      </c>
      <c r="O861">
        <v>53.042079871348101</v>
      </c>
      <c r="P861">
        <v>14.694128496772199</v>
      </c>
      <c r="Q861">
        <v>-1.6851139865750001E-2</v>
      </c>
    </row>
    <row r="862" spans="1:17" hidden="1" x14ac:dyDescent="0.3">
      <c r="A862" t="s">
        <v>1863</v>
      </c>
      <c r="B862" t="s">
        <v>1864</v>
      </c>
      <c r="C862" t="s">
        <v>3186</v>
      </c>
      <c r="D862" t="s">
        <v>136</v>
      </c>
      <c r="E862">
        <v>4173.2485538999999</v>
      </c>
      <c r="F862">
        <v>1060.3</v>
      </c>
      <c r="G862">
        <v>140.21617473686601</v>
      </c>
      <c r="H862">
        <v>14.1742240780996</v>
      </c>
      <c r="I862">
        <v>65.426000539669502</v>
      </c>
      <c r="J862">
        <v>8.6396802704009694</v>
      </c>
      <c r="K862">
        <v>877.79910378804198</v>
      </c>
      <c r="L862">
        <v>712.36535016218397</v>
      </c>
      <c r="M862">
        <v>70.634517782688206</v>
      </c>
      <c r="N862">
        <v>0.83909314910887101</v>
      </c>
      <c r="O862">
        <v>5.1542016410449802</v>
      </c>
      <c r="P862">
        <v>180.77226594256601</v>
      </c>
      <c r="Q862">
        <v>0.13222884750528199</v>
      </c>
    </row>
    <row r="863" spans="1:17" hidden="1" x14ac:dyDescent="0.3">
      <c r="A863" t="s">
        <v>1865</v>
      </c>
      <c r="B863" t="s">
        <v>1866</v>
      </c>
      <c r="C863" t="s">
        <v>3186</v>
      </c>
      <c r="D863" t="s">
        <v>210</v>
      </c>
      <c r="E863">
        <v>4162.3721760150002</v>
      </c>
      <c r="F863">
        <v>8104.05</v>
      </c>
      <c r="G863">
        <v>132.669264053543</v>
      </c>
      <c r="H863">
        <v>19.977138791863599</v>
      </c>
      <c r="I863">
        <v>130.84466044215799</v>
      </c>
      <c r="J863">
        <v>-8.9267774890171498</v>
      </c>
      <c r="K863">
        <v>6862.0666043502497</v>
      </c>
      <c r="L863">
        <v>4925.8556831517099</v>
      </c>
      <c r="M863">
        <v>50.244268911013599</v>
      </c>
      <c r="N863">
        <v>0.95006105481410996</v>
      </c>
      <c r="O863">
        <v>23.074265336467501</v>
      </c>
      <c r="P863">
        <v>169.681036921182</v>
      </c>
      <c r="Q863">
        <v>0.156014436152659</v>
      </c>
    </row>
    <row r="864" spans="1:17" x14ac:dyDescent="0.3">
      <c r="A864" t="s">
        <v>1867</v>
      </c>
      <c r="B864" t="s">
        <v>1868</v>
      </c>
      <c r="C864" t="s">
        <v>3176</v>
      </c>
      <c r="D864" t="s">
        <v>217</v>
      </c>
      <c r="E864">
        <v>4146.7940312999999</v>
      </c>
      <c r="F864">
        <v>1575.55</v>
      </c>
      <c r="G864">
        <v>37.972312008372697</v>
      </c>
      <c r="H864">
        <v>-1.21694783885103</v>
      </c>
      <c r="I864">
        <v>21.736900697873502</v>
      </c>
      <c r="J864">
        <v>4.11415638778925</v>
      </c>
      <c r="K864">
        <v>1552.3489580427899</v>
      </c>
      <c r="L864">
        <v>1389.0581747660201</v>
      </c>
      <c r="M864">
        <v>64.344280182130902</v>
      </c>
      <c r="N864">
        <v>0.657344176668897</v>
      </c>
      <c r="O864">
        <v>13.611119926374901</v>
      </c>
      <c r="P864">
        <v>60.6065239551478</v>
      </c>
      <c r="Q864">
        <v>0.112718935810322</v>
      </c>
    </row>
    <row r="865" spans="1:17" hidden="1" x14ac:dyDescent="0.3">
      <c r="A865" t="s">
        <v>1869</v>
      </c>
      <c r="B865" t="s">
        <v>1870</v>
      </c>
      <c r="C865" t="s">
        <v>3186</v>
      </c>
      <c r="D865" t="s">
        <v>111</v>
      </c>
      <c r="E865">
        <v>4130.6265299759998</v>
      </c>
      <c r="F865">
        <v>42.54</v>
      </c>
      <c r="G865">
        <v>-24.858572795778901</v>
      </c>
      <c r="H865">
        <v>-0.23426248584290499</v>
      </c>
      <c r="I865">
        <v>-15.3823561370496</v>
      </c>
      <c r="J865">
        <v>3.4060913784368601</v>
      </c>
      <c r="K865">
        <v>43.818727592179499</v>
      </c>
      <c r="L865">
        <v>45.707571092881601</v>
      </c>
      <c r="M865">
        <v>58.055777985071799</v>
      </c>
      <c r="N865">
        <v>0.453989732959028</v>
      </c>
      <c r="O865">
        <v>53.737658674188999</v>
      </c>
      <c r="P865">
        <v>12.9880478087649</v>
      </c>
      <c r="Q865">
        <v>4.5805054275198001E-2</v>
      </c>
    </row>
    <row r="866" spans="1:17" hidden="1" x14ac:dyDescent="0.3">
      <c r="A866" t="s">
        <v>1871</v>
      </c>
      <c r="B866" t="s">
        <v>1872</v>
      </c>
      <c r="C866" t="s">
        <v>3186</v>
      </c>
      <c r="D866" t="s">
        <v>37</v>
      </c>
      <c r="E866">
        <v>4130.0888901300004</v>
      </c>
      <c r="F866">
        <v>585.85</v>
      </c>
      <c r="G866">
        <v>5.5641867446276798</v>
      </c>
      <c r="H866">
        <v>-6.75065306725587</v>
      </c>
      <c r="I866">
        <v>18.493935661946502</v>
      </c>
      <c r="J866">
        <v>-0.45076559950240402</v>
      </c>
      <c r="K866">
        <v>606.04300649557604</v>
      </c>
      <c r="L866">
        <v>554.95024122851305</v>
      </c>
      <c r="M866">
        <v>49.190187649570397</v>
      </c>
      <c r="N866">
        <v>0.64687228455152501</v>
      </c>
      <c r="O866">
        <v>22.241188017410501</v>
      </c>
      <c r="P866">
        <v>36.070142840552698</v>
      </c>
    </row>
    <row r="867" spans="1:17" x14ac:dyDescent="0.3">
      <c r="A867" t="s">
        <v>1873</v>
      </c>
      <c r="B867" t="s">
        <v>1874</v>
      </c>
      <c r="C867" t="s">
        <v>3182</v>
      </c>
      <c r="D867" t="s">
        <v>458</v>
      </c>
      <c r="E867">
        <v>4129.056660704</v>
      </c>
      <c r="F867">
        <v>82.64</v>
      </c>
      <c r="G867">
        <v>-39.1301630836494</v>
      </c>
      <c r="H867">
        <v>-9.3939888123361293</v>
      </c>
      <c r="I867">
        <v>-20.064858075198199</v>
      </c>
      <c r="J867">
        <v>-2.7402535596189899</v>
      </c>
      <c r="K867">
        <v>87.483938222424598</v>
      </c>
      <c r="L867">
        <v>95.079241148152406</v>
      </c>
      <c r="M867">
        <v>40.784428466870899</v>
      </c>
      <c r="N867">
        <v>1.17505952257746</v>
      </c>
      <c r="O867">
        <v>47.083736689254501</v>
      </c>
      <c r="P867">
        <v>2.0246913580246901</v>
      </c>
      <c r="Q867">
        <v>-1.5548103504779E-2</v>
      </c>
    </row>
    <row r="868" spans="1:17" x14ac:dyDescent="0.3">
      <c r="A868" t="s">
        <v>1875</v>
      </c>
      <c r="B868" t="s">
        <v>1876</v>
      </c>
      <c r="C868" t="s">
        <v>3179</v>
      </c>
      <c r="D868" t="s">
        <v>285</v>
      </c>
      <c r="E868">
        <v>4124.4986198699999</v>
      </c>
      <c r="F868">
        <v>1313.85</v>
      </c>
      <c r="G868">
        <v>0.86523551370997598</v>
      </c>
      <c r="H868">
        <v>13.975018841681299</v>
      </c>
      <c r="I868">
        <v>57.335257535777302</v>
      </c>
      <c r="J868">
        <v>7.7815601875000198</v>
      </c>
      <c r="K868">
        <v>1193.27021154413</v>
      </c>
      <c r="L868">
        <v>1114.6544455713299</v>
      </c>
      <c r="M868">
        <v>74.053043726995099</v>
      </c>
      <c r="N868">
        <v>1.2892475160413801</v>
      </c>
      <c r="O868">
        <v>4.6542603797998296</v>
      </c>
      <c r="P868">
        <v>74.795450009977998</v>
      </c>
      <c r="Q868">
        <v>-5.6401223542012997E-2</v>
      </c>
    </row>
    <row r="869" spans="1:17" hidden="1" x14ac:dyDescent="0.3">
      <c r="A869" t="s">
        <v>1877</v>
      </c>
      <c r="B869" t="s">
        <v>1878</v>
      </c>
      <c r="C869" t="s">
        <v>3186</v>
      </c>
      <c r="D869" t="s">
        <v>1040</v>
      </c>
      <c r="E869">
        <v>4120.0136068800002</v>
      </c>
      <c r="F869">
        <v>167.19</v>
      </c>
      <c r="G869">
        <v>10.6660445159554</v>
      </c>
      <c r="H869">
        <v>-12.697955141001501</v>
      </c>
      <c r="I869">
        <v>27.9838657447531</v>
      </c>
      <c r="J869">
        <v>-2.4636057585161901</v>
      </c>
      <c r="K869">
        <v>164.76468344104899</v>
      </c>
      <c r="L869">
        <v>152.06585671701001</v>
      </c>
      <c r="M869">
        <v>43.642237295710601</v>
      </c>
      <c r="N869">
        <v>0.84186733738789099</v>
      </c>
      <c r="O869">
        <v>33.859680602906799</v>
      </c>
      <c r="P869">
        <v>94.294015107495596</v>
      </c>
    </row>
    <row r="870" spans="1:17" x14ac:dyDescent="0.3">
      <c r="A870" t="s">
        <v>1879</v>
      </c>
      <c r="B870" t="s">
        <v>1880</v>
      </c>
      <c r="C870" t="s">
        <v>3185</v>
      </c>
      <c r="D870" t="s">
        <v>285</v>
      </c>
      <c r="E870">
        <v>4115.2477724999999</v>
      </c>
      <c r="F870">
        <v>1329.15</v>
      </c>
      <c r="G870">
        <v>62.245362144459598</v>
      </c>
      <c r="H870">
        <v>9.8419993991905006</v>
      </c>
      <c r="I870">
        <v>68.479742589191403</v>
      </c>
      <c r="J870">
        <v>15.960073000837999</v>
      </c>
      <c r="K870">
        <v>1239.6016578318399</v>
      </c>
      <c r="L870">
        <v>1084.4288703113</v>
      </c>
      <c r="M870">
        <v>69.737830197910895</v>
      </c>
      <c r="N870">
        <v>0.52085974495142495</v>
      </c>
      <c r="O870">
        <v>16.536884475040399</v>
      </c>
      <c r="P870">
        <v>95.880922555449104</v>
      </c>
      <c r="Q870">
        <v>4.2547919025170002E-2</v>
      </c>
    </row>
    <row r="871" spans="1:17" hidden="1" x14ac:dyDescent="0.3">
      <c r="A871" t="s">
        <v>1881</v>
      </c>
      <c r="B871" t="s">
        <v>1882</v>
      </c>
      <c r="C871" t="s">
        <v>3186</v>
      </c>
      <c r="D871" t="s">
        <v>1300</v>
      </c>
      <c r="E871">
        <v>4107.8223355949904</v>
      </c>
      <c r="F871">
        <v>938.15</v>
      </c>
      <c r="G871">
        <v>27.713376377593701</v>
      </c>
      <c r="H871">
        <v>24.212911028270501</v>
      </c>
      <c r="I871">
        <v>85.377458841274901</v>
      </c>
      <c r="J871">
        <v>13.542952574540401</v>
      </c>
      <c r="K871">
        <v>806.83704106098605</v>
      </c>
      <c r="L871">
        <v>729.56200216289506</v>
      </c>
      <c r="M871">
        <v>75.9779645392437</v>
      </c>
      <c r="N871">
        <v>2.1113703222583</v>
      </c>
      <c r="O871">
        <v>4.7806853914619198</v>
      </c>
      <c r="P871">
        <v>108.849065004452</v>
      </c>
      <c r="Q871">
        <v>-3.4006345121311003E-2</v>
      </c>
    </row>
    <row r="872" spans="1:17" x14ac:dyDescent="0.3">
      <c r="A872" t="s">
        <v>1883</v>
      </c>
      <c r="B872" t="s">
        <v>1884</v>
      </c>
      <c r="C872" t="s">
        <v>3185</v>
      </c>
      <c r="D872" t="s">
        <v>494</v>
      </c>
      <c r="E872">
        <v>4107.5169765000001</v>
      </c>
      <c r="F872">
        <v>358.5</v>
      </c>
      <c r="G872">
        <v>-23.356680023527801</v>
      </c>
      <c r="H872">
        <v>-6.5886940403672698</v>
      </c>
      <c r="I872">
        <v>-3.5567308916048099</v>
      </c>
      <c r="J872">
        <v>3.5738677208903602</v>
      </c>
      <c r="K872">
        <v>366.95434274557698</v>
      </c>
      <c r="L872">
        <v>366.92859503190101</v>
      </c>
      <c r="M872">
        <v>60.912481236689601</v>
      </c>
      <c r="N872">
        <v>0.34185701467112301</v>
      </c>
      <c r="O872">
        <v>27.991631799163098</v>
      </c>
      <c r="P872">
        <v>18.005266622778102</v>
      </c>
      <c r="Q872">
        <v>0.106940089490033</v>
      </c>
    </row>
    <row r="873" spans="1:17" hidden="1" x14ac:dyDescent="0.3">
      <c r="A873" t="s">
        <v>1885</v>
      </c>
      <c r="B873" t="s">
        <v>1886</v>
      </c>
      <c r="C873" t="s">
        <v>3186</v>
      </c>
      <c r="D873" t="s">
        <v>1300</v>
      </c>
      <c r="E873">
        <v>4079.9489589999998</v>
      </c>
      <c r="F873">
        <v>558</v>
      </c>
      <c r="G873">
        <v>1.3511718274797999</v>
      </c>
      <c r="H873">
        <v>-5.4149750744087202</v>
      </c>
      <c r="I873">
        <v>25.825983261498799</v>
      </c>
      <c r="J873">
        <v>-2.4031120074968202</v>
      </c>
      <c r="K873">
        <v>608.69835077941502</v>
      </c>
      <c r="L873">
        <v>572.69116453098297</v>
      </c>
      <c r="M873">
        <v>50.077972360389097</v>
      </c>
      <c r="N873">
        <v>1.0042011403765101</v>
      </c>
      <c r="O873">
        <v>54.086021505376301</v>
      </c>
      <c r="P873">
        <v>48.8</v>
      </c>
      <c r="Q873">
        <v>-5.5712728598680001E-3</v>
      </c>
    </row>
    <row r="874" spans="1:17" hidden="1" x14ac:dyDescent="0.3">
      <c r="A874" t="s">
        <v>1887</v>
      </c>
      <c r="B874" t="s">
        <v>1888</v>
      </c>
      <c r="C874" t="s">
        <v>3186</v>
      </c>
      <c r="D874" t="s">
        <v>217</v>
      </c>
      <c r="E874">
        <v>4077.064007685</v>
      </c>
      <c r="F874">
        <v>531.45000000000005</v>
      </c>
      <c r="G874">
        <v>-14.016764702315101</v>
      </c>
      <c r="H874">
        <v>-6.8141692984662399</v>
      </c>
      <c r="I874">
        <v>-6.0797087732662201</v>
      </c>
      <c r="J874">
        <v>2.47076418674978</v>
      </c>
      <c r="K874">
        <v>558.36238625735302</v>
      </c>
      <c r="L874">
        <v>563.27508934067305</v>
      </c>
      <c r="M874">
        <v>57.729950861748499</v>
      </c>
      <c r="N874">
        <v>0.58779620638055297</v>
      </c>
      <c r="O874">
        <v>32.279612381221099</v>
      </c>
      <c r="P874">
        <v>12.2860764842594</v>
      </c>
      <c r="Q874">
        <v>0.14075684921835399</v>
      </c>
    </row>
    <row r="875" spans="1:17" hidden="1" x14ac:dyDescent="0.3">
      <c r="A875" t="s">
        <v>1889</v>
      </c>
      <c r="B875" t="s">
        <v>1890</v>
      </c>
      <c r="C875" t="s">
        <v>3186</v>
      </c>
      <c r="D875" t="s">
        <v>1067</v>
      </c>
      <c r="E875">
        <v>4060.8879999999999</v>
      </c>
      <c r="F875">
        <v>118</v>
      </c>
      <c r="G875">
        <v>-18.945245675555199</v>
      </c>
      <c r="K875">
        <v>104.378999999999</v>
      </c>
      <c r="M875">
        <v>99.990560428137201</v>
      </c>
      <c r="N875">
        <v>1</v>
      </c>
      <c r="O875">
        <v>0</v>
      </c>
      <c r="P875">
        <v>5.3571428571428603</v>
      </c>
    </row>
    <row r="876" spans="1:17" x14ac:dyDescent="0.3">
      <c r="A876" t="s">
        <v>1891</v>
      </c>
      <c r="B876" t="s">
        <v>1892</v>
      </c>
      <c r="C876" t="s">
        <v>3171</v>
      </c>
      <c r="D876" t="s">
        <v>24</v>
      </c>
      <c r="E876">
        <v>4052.3074542559998</v>
      </c>
      <c r="F876">
        <v>129.13</v>
      </c>
      <c r="G876">
        <v>-6.3444610744958796</v>
      </c>
      <c r="H876">
        <v>3.5009068736945901</v>
      </c>
      <c r="I876">
        <v>-7.0433579302585096</v>
      </c>
      <c r="J876">
        <v>7.2251187944502204</v>
      </c>
      <c r="K876">
        <v>119.788307791294</v>
      </c>
      <c r="L876">
        <v>123.582129279958</v>
      </c>
      <c r="M876">
        <v>78.345770463965096</v>
      </c>
      <c r="N876">
        <v>1.1239774047292199</v>
      </c>
      <c r="O876">
        <v>26.577867265546299</v>
      </c>
      <c r="P876">
        <v>18.805777900450799</v>
      </c>
      <c r="Q876">
        <v>3.4556892097393002E-2</v>
      </c>
    </row>
    <row r="877" spans="1:17" x14ac:dyDescent="0.3">
      <c r="A877" t="s">
        <v>1893</v>
      </c>
      <c r="B877" t="s">
        <v>1894</v>
      </c>
      <c r="C877" t="s">
        <v>3179</v>
      </c>
      <c r="D877" t="s">
        <v>111</v>
      </c>
      <c r="E877">
        <v>4029.8322339000001</v>
      </c>
      <c r="F877">
        <v>923.15</v>
      </c>
      <c r="G877">
        <v>69.005981094458093</v>
      </c>
      <c r="H877">
        <v>12.106508451844499</v>
      </c>
      <c r="I877">
        <v>8.3147408315867395</v>
      </c>
      <c r="J877">
        <v>17.067746455413999</v>
      </c>
      <c r="K877">
        <v>813.72967892254405</v>
      </c>
      <c r="L877">
        <v>787.24698295588098</v>
      </c>
      <c r="M877">
        <v>83.947034423407203</v>
      </c>
      <c r="N877">
        <v>1.53650510813874</v>
      </c>
      <c r="O877">
        <v>17.315712506093199</v>
      </c>
      <c r="P877">
        <v>116.042593025977</v>
      </c>
      <c r="Q877">
        <v>0.115828389544274</v>
      </c>
    </row>
    <row r="878" spans="1:17" x14ac:dyDescent="0.3">
      <c r="A878" t="s">
        <v>1895</v>
      </c>
      <c r="B878" t="s">
        <v>1896</v>
      </c>
      <c r="C878" t="s">
        <v>3183</v>
      </c>
      <c r="D878" t="s">
        <v>1344</v>
      </c>
      <c r="E878">
        <v>4025.16874000199</v>
      </c>
      <c r="F878">
        <v>74.22</v>
      </c>
      <c r="G878">
        <v>23.3073380228962</v>
      </c>
      <c r="H878">
        <v>-7.7277747349535701</v>
      </c>
      <c r="I878">
        <v>-11.001100267468701</v>
      </c>
      <c r="J878">
        <v>-3.00217450706186E-2</v>
      </c>
      <c r="K878">
        <v>76.793280975297293</v>
      </c>
      <c r="L878">
        <v>76.860803706774902</v>
      </c>
      <c r="M878">
        <v>58.508003105277801</v>
      </c>
      <c r="N878">
        <v>0.45650059355251799</v>
      </c>
      <c r="O878">
        <v>39.113446510374501</v>
      </c>
      <c r="P878">
        <v>46.679841897233104</v>
      </c>
      <c r="Q878">
        <v>0.15070174238593601</v>
      </c>
    </row>
    <row r="879" spans="1:17" x14ac:dyDescent="0.3">
      <c r="A879" t="s">
        <v>1897</v>
      </c>
      <c r="B879" t="s">
        <v>1898</v>
      </c>
      <c r="C879" t="s">
        <v>3188</v>
      </c>
      <c r="D879" t="s">
        <v>1418</v>
      </c>
      <c r="E879">
        <v>4018.7458072599902</v>
      </c>
      <c r="F879">
        <v>609.65</v>
      </c>
      <c r="G879">
        <v>-27.372268295548299</v>
      </c>
      <c r="H879">
        <v>4.8562094980010801</v>
      </c>
      <c r="I879">
        <v>-2.7100399631199399</v>
      </c>
      <c r="J879">
        <v>7.2966449215960303</v>
      </c>
      <c r="K879">
        <v>578.45853867485698</v>
      </c>
      <c r="L879">
        <v>612.82413396776099</v>
      </c>
      <c r="M879">
        <v>77.227653225746593</v>
      </c>
      <c r="N879">
        <v>1.0533870244302499</v>
      </c>
      <c r="O879">
        <v>33.683260887394397</v>
      </c>
      <c r="P879">
        <v>16.323220759397</v>
      </c>
      <c r="Q879">
        <v>9.3581347405935003E-2</v>
      </c>
    </row>
    <row r="880" spans="1:17" hidden="1" x14ac:dyDescent="0.3">
      <c r="A880" t="s">
        <v>1899</v>
      </c>
      <c r="B880" t="s">
        <v>1900</v>
      </c>
      <c r="C880" t="s">
        <v>3186</v>
      </c>
      <c r="D880" t="s">
        <v>285</v>
      </c>
      <c r="E880">
        <v>4007.9570679499998</v>
      </c>
      <c r="F880">
        <v>3309.5</v>
      </c>
      <c r="G880">
        <v>22.419379418184299</v>
      </c>
      <c r="H880">
        <v>-4.2083563246217404</v>
      </c>
      <c r="I880">
        <v>68.129453028974496</v>
      </c>
      <c r="J880">
        <v>4.1205075128351902</v>
      </c>
      <c r="K880">
        <v>3063.03346405721</v>
      </c>
      <c r="L880">
        <v>2704.04217815941</v>
      </c>
      <c r="M880">
        <v>78.680227555889701</v>
      </c>
      <c r="N880">
        <v>0.77823067964578396</v>
      </c>
      <c r="O880">
        <v>12.8403082036561</v>
      </c>
      <c r="P880">
        <v>119.368309415702</v>
      </c>
      <c r="Q880">
        <v>0.117999955340598</v>
      </c>
    </row>
    <row r="881" spans="1:17" x14ac:dyDescent="0.3">
      <c r="A881" t="s">
        <v>1901</v>
      </c>
      <c r="B881" t="s">
        <v>1902</v>
      </c>
      <c r="C881" t="s">
        <v>3187</v>
      </c>
      <c r="D881" t="s">
        <v>94</v>
      </c>
      <c r="E881">
        <v>4001.6610002459902</v>
      </c>
      <c r="F881">
        <v>234.01</v>
      </c>
      <c r="G881">
        <v>22.631290000268798</v>
      </c>
      <c r="H881">
        <v>-3.2212866329598602</v>
      </c>
      <c r="I881">
        <v>-21.4196584017653</v>
      </c>
      <c r="J881">
        <v>4.5369126592131703</v>
      </c>
      <c r="K881">
        <v>239.403884481381</v>
      </c>
      <c r="L881">
        <v>246.12293520758101</v>
      </c>
      <c r="M881">
        <v>63.920460801491899</v>
      </c>
      <c r="N881">
        <v>0.814947155671785</v>
      </c>
      <c r="O881">
        <v>36.938592367847498</v>
      </c>
      <c r="P881">
        <v>46.210559200249897</v>
      </c>
      <c r="Q881">
        <v>7.1251302238313996E-2</v>
      </c>
    </row>
    <row r="882" spans="1:17" hidden="1" x14ac:dyDescent="0.3">
      <c r="A882" t="s">
        <v>1903</v>
      </c>
      <c r="B882" t="s">
        <v>1904</v>
      </c>
      <c r="C882" t="s">
        <v>3186</v>
      </c>
      <c r="D882" t="s">
        <v>494</v>
      </c>
      <c r="E882">
        <v>3983.7506527800001</v>
      </c>
      <c r="F882">
        <v>287.8</v>
      </c>
      <c r="G882">
        <v>56.0576658254029</v>
      </c>
      <c r="H882">
        <v>-5.5620273737005999</v>
      </c>
      <c r="I882">
        <v>48.980580842937798</v>
      </c>
      <c r="J882">
        <v>2.6235136084647199</v>
      </c>
      <c r="K882">
        <v>282.10206509990599</v>
      </c>
      <c r="L882">
        <v>235.41616990593499</v>
      </c>
      <c r="M882">
        <v>58.455699791612901</v>
      </c>
      <c r="N882">
        <v>0.25903911232550098</v>
      </c>
      <c r="O882">
        <v>16.8346073662265</v>
      </c>
      <c r="P882">
        <v>111.46216017634001</v>
      </c>
      <c r="Q882">
        <v>6.1252813419008997E-2</v>
      </c>
    </row>
    <row r="883" spans="1:17" hidden="1" x14ac:dyDescent="0.3">
      <c r="A883" t="s">
        <v>1905</v>
      </c>
      <c r="B883" t="s">
        <v>1906</v>
      </c>
      <c r="C883" t="s">
        <v>3186</v>
      </c>
      <c r="D883" t="s">
        <v>236</v>
      </c>
      <c r="E883">
        <v>3982.472751324</v>
      </c>
      <c r="F883">
        <v>178.63</v>
      </c>
      <c r="G883">
        <v>107.903872951311</v>
      </c>
      <c r="H883">
        <v>-8.3387586756396601</v>
      </c>
      <c r="I883">
        <v>108.670928108721</v>
      </c>
      <c r="J883">
        <v>1.1360136084647201</v>
      </c>
      <c r="K883">
        <v>174.35972710419799</v>
      </c>
      <c r="L883">
        <v>133.80328902286399</v>
      </c>
      <c r="M883">
        <v>49.987422739919303</v>
      </c>
      <c r="N883">
        <v>0.50418946129902897</v>
      </c>
      <c r="O883">
        <v>14.9862844986844</v>
      </c>
      <c r="P883">
        <v>144.698630136986</v>
      </c>
      <c r="Q883">
        <v>0.25739244071900602</v>
      </c>
    </row>
    <row r="884" spans="1:17" hidden="1" x14ac:dyDescent="0.3">
      <c r="A884" t="s">
        <v>1907</v>
      </c>
      <c r="B884" t="s">
        <v>1908</v>
      </c>
      <c r="C884" t="s">
        <v>3186</v>
      </c>
      <c r="D884" t="s">
        <v>217</v>
      </c>
      <c r="E884">
        <v>3972.2828073199998</v>
      </c>
      <c r="F884">
        <v>1269.55</v>
      </c>
      <c r="G884">
        <v>82.816751992063899</v>
      </c>
      <c r="H884">
        <v>-1.48186864354187</v>
      </c>
      <c r="I884">
        <v>69.103979352458794</v>
      </c>
      <c r="J884">
        <v>7.4316221434321799</v>
      </c>
      <c r="K884">
        <v>1114.4289262831201</v>
      </c>
      <c r="L884">
        <v>901.76643137529197</v>
      </c>
      <c r="M884">
        <v>76.646448129983995</v>
      </c>
      <c r="N884">
        <v>0.77855475522207496</v>
      </c>
      <c r="O884">
        <v>2.8789728644007702</v>
      </c>
      <c r="P884">
        <v>129.970111402952</v>
      </c>
      <c r="Q884">
        <v>0.12164851298151701</v>
      </c>
    </row>
    <row r="885" spans="1:17" hidden="1" x14ac:dyDescent="0.3">
      <c r="A885" t="s">
        <v>1909</v>
      </c>
      <c r="B885" t="s">
        <v>1910</v>
      </c>
      <c r="C885" t="s">
        <v>3186</v>
      </c>
      <c r="D885" t="s">
        <v>139</v>
      </c>
      <c r="E885">
        <v>3943.71315</v>
      </c>
      <c r="F885">
        <v>633.79999999999995</v>
      </c>
      <c r="G885">
        <v>220.08330456545301</v>
      </c>
      <c r="H885">
        <v>1.58268807345387</v>
      </c>
      <c r="I885">
        <v>42.489301490833498</v>
      </c>
      <c r="J885">
        <v>4.3930702369189101</v>
      </c>
      <c r="K885">
        <v>543.93765435615296</v>
      </c>
      <c r="L885">
        <v>431.73014896337901</v>
      </c>
      <c r="N885">
        <v>0.51609135553607</v>
      </c>
      <c r="O885">
        <v>3.6604607131587299</v>
      </c>
      <c r="P885">
        <v>245.55202180826799</v>
      </c>
    </row>
    <row r="886" spans="1:17" x14ac:dyDescent="0.3">
      <c r="A886" t="s">
        <v>1911</v>
      </c>
      <c r="B886" t="s">
        <v>1912</v>
      </c>
      <c r="C886" t="s">
        <v>3183</v>
      </c>
      <c r="D886" t="s">
        <v>222</v>
      </c>
      <c r="E886">
        <v>3936.328090208</v>
      </c>
      <c r="F886">
        <v>184.48</v>
      </c>
      <c r="G886">
        <v>-30.038089084359299</v>
      </c>
      <c r="H886">
        <v>17.938346641636102</v>
      </c>
      <c r="I886">
        <v>5.8362219537469704</v>
      </c>
      <c r="J886">
        <v>25.860731424206001</v>
      </c>
      <c r="K886">
        <v>159.90209268330199</v>
      </c>
      <c r="L886">
        <v>180.57814999999999</v>
      </c>
      <c r="M886">
        <v>76.602484299497505</v>
      </c>
      <c r="N886">
        <v>3.8070332265274098</v>
      </c>
      <c r="O886">
        <v>27.3850823937554</v>
      </c>
      <c r="P886">
        <v>33.681159420289802</v>
      </c>
    </row>
    <row r="887" spans="1:17" hidden="1" x14ac:dyDescent="0.3">
      <c r="A887" t="s">
        <v>1913</v>
      </c>
      <c r="B887" t="s">
        <v>1914</v>
      </c>
      <c r="C887" t="s">
        <v>3186</v>
      </c>
      <c r="D887" t="s">
        <v>409</v>
      </c>
      <c r="E887">
        <v>3932.97737805</v>
      </c>
      <c r="F887">
        <v>288.05</v>
      </c>
      <c r="G887">
        <v>427.99728306007597</v>
      </c>
      <c r="H887">
        <v>70.670740987881302</v>
      </c>
      <c r="I887">
        <v>254.93330841991201</v>
      </c>
      <c r="J887">
        <v>2.0261383939835702</v>
      </c>
      <c r="K887">
        <v>217.98540937014801</v>
      </c>
      <c r="L887">
        <v>145.10700722528199</v>
      </c>
      <c r="M887">
        <v>56.463616483922301</v>
      </c>
      <c r="N887">
        <v>2.0004770651132699</v>
      </c>
      <c r="O887">
        <v>16.6116993577503</v>
      </c>
      <c r="P887">
        <v>530.99671412924397</v>
      </c>
      <c r="Q887">
        <v>0.160451333552523</v>
      </c>
    </row>
    <row r="888" spans="1:17" hidden="1" x14ac:dyDescent="0.3">
      <c r="A888" t="s">
        <v>1915</v>
      </c>
      <c r="B888" t="s">
        <v>1916</v>
      </c>
      <c r="C888" t="s">
        <v>3186</v>
      </c>
      <c r="D888" t="s">
        <v>542</v>
      </c>
      <c r="E888">
        <v>3928.30079445</v>
      </c>
      <c r="F888">
        <v>3223.2</v>
      </c>
      <c r="G888">
        <v>26.757776435490399</v>
      </c>
      <c r="H888">
        <v>5.5722944275075097</v>
      </c>
      <c r="I888">
        <v>25.844619346586999</v>
      </c>
      <c r="J888">
        <v>8.8087288705296203</v>
      </c>
      <c r="K888">
        <v>3037.23341462997</v>
      </c>
      <c r="L888">
        <v>2817.8199302717699</v>
      </c>
      <c r="M888">
        <v>79.5140292691989</v>
      </c>
      <c r="N888">
        <v>0.69763928017144194</v>
      </c>
      <c r="O888">
        <v>7.6569868453710601</v>
      </c>
      <c r="P888">
        <v>50.055865921787699</v>
      </c>
      <c r="Q888">
        <v>8.0002002382964996E-2</v>
      </c>
    </row>
    <row r="889" spans="1:17" hidden="1" x14ac:dyDescent="0.3">
      <c r="A889" t="s">
        <v>1917</v>
      </c>
      <c r="B889" t="s">
        <v>1918</v>
      </c>
      <c r="C889" t="s">
        <v>3186</v>
      </c>
      <c r="D889" t="s">
        <v>587</v>
      </c>
      <c r="E889">
        <v>3916.1191457199998</v>
      </c>
      <c r="F889">
        <v>863.15</v>
      </c>
      <c r="G889">
        <v>38.202326314264297</v>
      </c>
      <c r="H889">
        <v>51.2105072207993</v>
      </c>
      <c r="I889">
        <v>90.529881297618303</v>
      </c>
      <c r="J889">
        <v>24.526652810951799</v>
      </c>
      <c r="K889">
        <v>629.49848899848598</v>
      </c>
      <c r="L889">
        <v>539.86368913598005</v>
      </c>
      <c r="M889">
        <v>81.935941323745595</v>
      </c>
      <c r="N889">
        <v>2.4716624337869</v>
      </c>
      <c r="O889">
        <v>1.772577188206</v>
      </c>
      <c r="P889">
        <v>110.72998046875</v>
      </c>
      <c r="Q889">
        <v>6.2112242831334E-2</v>
      </c>
    </row>
    <row r="890" spans="1:17" x14ac:dyDescent="0.3">
      <c r="A890" t="s">
        <v>1919</v>
      </c>
      <c r="B890" t="s">
        <v>1920</v>
      </c>
      <c r="C890" t="s">
        <v>3179</v>
      </c>
      <c r="D890" t="s">
        <v>111</v>
      </c>
      <c r="E890">
        <v>3904.8729124199999</v>
      </c>
      <c r="F890">
        <v>99.34</v>
      </c>
      <c r="G890">
        <v>-28.260081281008301</v>
      </c>
      <c r="H890">
        <v>-51.6311510428242</v>
      </c>
      <c r="I890">
        <v>-19.046002671941999</v>
      </c>
      <c r="J890">
        <v>1.18108936604047</v>
      </c>
      <c r="K890">
        <v>102.599610979944</v>
      </c>
      <c r="L890">
        <v>107.131829085969</v>
      </c>
      <c r="M890">
        <v>52.561403073561799</v>
      </c>
      <c r="N890">
        <v>0.401559512075917</v>
      </c>
      <c r="O890">
        <v>39.923495067445103</v>
      </c>
      <c r="P890">
        <v>19.0413421210305</v>
      </c>
      <c r="Q890">
        <v>5.2278790104771003E-2</v>
      </c>
    </row>
    <row r="891" spans="1:17" hidden="1" x14ac:dyDescent="0.3">
      <c r="A891" t="s">
        <v>1921</v>
      </c>
      <c r="B891" t="s">
        <v>1922</v>
      </c>
      <c r="C891" t="s">
        <v>3186</v>
      </c>
      <c r="D891" t="s">
        <v>1923</v>
      </c>
      <c r="E891">
        <v>3900.7306489279999</v>
      </c>
      <c r="F891">
        <v>130.03</v>
      </c>
      <c r="G891">
        <v>0.51421378390421701</v>
      </c>
      <c r="H891">
        <v>-4.56827199694842</v>
      </c>
      <c r="I891">
        <v>25.554225505339499</v>
      </c>
      <c r="J891">
        <v>1.3425894334895601</v>
      </c>
      <c r="K891">
        <v>133.78860174529001</v>
      </c>
      <c r="L891">
        <v>126.469650363913</v>
      </c>
      <c r="M891">
        <v>57.545263941081899</v>
      </c>
      <c r="N891">
        <v>0.43535061970377598</v>
      </c>
      <c r="O891">
        <v>26.809197877412799</v>
      </c>
      <c r="P891">
        <v>54.613555291319798</v>
      </c>
      <c r="Q891">
        <v>5.7574426939869999E-2</v>
      </c>
    </row>
    <row r="892" spans="1:17" x14ac:dyDescent="0.3">
      <c r="A892" t="s">
        <v>1924</v>
      </c>
      <c r="B892" t="s">
        <v>1925</v>
      </c>
      <c r="C892" t="s">
        <v>3171</v>
      </c>
      <c r="D892" t="s">
        <v>409</v>
      </c>
      <c r="E892">
        <v>3889.4902657050002</v>
      </c>
      <c r="F892">
        <v>35.4</v>
      </c>
      <c r="G892">
        <v>-50.291650008180099</v>
      </c>
      <c r="H892">
        <v>-17.588581443604401</v>
      </c>
      <c r="I892">
        <v>-38.712681261138201</v>
      </c>
      <c r="J892">
        <v>-3.6990573556468198</v>
      </c>
      <c r="K892">
        <v>40.948062738641703</v>
      </c>
      <c r="L892">
        <v>47.278605118482901</v>
      </c>
      <c r="M892">
        <v>31.735414927213601</v>
      </c>
      <c r="N892">
        <v>0.95012713203612398</v>
      </c>
      <c r="O892">
        <v>92.937853107344594</v>
      </c>
      <c r="P892">
        <v>2.16450216450216</v>
      </c>
    </row>
    <row r="893" spans="1:17" x14ac:dyDescent="0.3">
      <c r="A893" t="s">
        <v>1926</v>
      </c>
      <c r="B893" t="s">
        <v>1927</v>
      </c>
      <c r="C893" t="s">
        <v>3181</v>
      </c>
      <c r="D893" t="s">
        <v>111</v>
      </c>
      <c r="E893">
        <v>3885.7115183279998</v>
      </c>
      <c r="F893">
        <v>216.02</v>
      </c>
      <c r="G893">
        <v>-12.280020836895799</v>
      </c>
      <c r="H893">
        <v>3.4271826455672199</v>
      </c>
      <c r="I893">
        <v>-2.9920757408440899</v>
      </c>
      <c r="J893">
        <v>6.92442269937382</v>
      </c>
      <c r="K893">
        <v>210.66791004125</v>
      </c>
      <c r="L893">
        <v>213.27457863993001</v>
      </c>
      <c r="M893">
        <v>74.037487888994903</v>
      </c>
      <c r="N893">
        <v>0.60725725343536996</v>
      </c>
      <c r="O893">
        <v>27.279881492454301</v>
      </c>
      <c r="P893">
        <v>23.44</v>
      </c>
      <c r="Q893">
        <v>9.9047324451930999E-2</v>
      </c>
    </row>
    <row r="894" spans="1:17" hidden="1" x14ac:dyDescent="0.3">
      <c r="A894" t="s">
        <v>1928</v>
      </c>
      <c r="B894" t="s">
        <v>1929</v>
      </c>
      <c r="C894" t="s">
        <v>3186</v>
      </c>
      <c r="D894" t="s">
        <v>136</v>
      </c>
      <c r="E894">
        <v>3872.8227689999999</v>
      </c>
      <c r="F894">
        <v>430</v>
      </c>
      <c r="G894">
        <v>-15.199675487874901</v>
      </c>
      <c r="H894">
        <v>0.34777654786801698</v>
      </c>
      <c r="I894">
        <v>-2.49164533351879</v>
      </c>
      <c r="J894">
        <v>2.8122558914812998</v>
      </c>
      <c r="K894">
        <v>419.965969712196</v>
      </c>
      <c r="L894">
        <v>421.82566804638799</v>
      </c>
      <c r="M894">
        <v>74.361626008079</v>
      </c>
      <c r="N894">
        <v>1.28411525830714</v>
      </c>
      <c r="O894">
        <v>11.3953488372092</v>
      </c>
      <c r="P894">
        <v>9.5122882974659504</v>
      </c>
      <c r="Q894">
        <v>-2.4445295409897001E-2</v>
      </c>
    </row>
    <row r="895" spans="1:17" hidden="1" x14ac:dyDescent="0.3">
      <c r="A895" t="s">
        <v>1930</v>
      </c>
      <c r="B895" t="s">
        <v>1931</v>
      </c>
      <c r="C895" t="s">
        <v>3186</v>
      </c>
      <c r="D895" t="s">
        <v>46</v>
      </c>
      <c r="E895">
        <v>3871.6216648</v>
      </c>
      <c r="F895">
        <v>24.76</v>
      </c>
      <c r="G895">
        <v>12.0490412418728</v>
      </c>
      <c r="H895">
        <v>-7.85627002257631</v>
      </c>
      <c r="I895">
        <v>31.109615890350099</v>
      </c>
      <c r="J895">
        <v>11.7638365857579</v>
      </c>
      <c r="K895">
        <v>25.169204229181499</v>
      </c>
      <c r="L895">
        <v>22.636730416057201</v>
      </c>
      <c r="M895">
        <v>60.935286386893402</v>
      </c>
      <c r="N895">
        <v>0.46776099782138397</v>
      </c>
      <c r="O895">
        <v>35.096930533117899</v>
      </c>
      <c r="P895">
        <v>65.683969085016201</v>
      </c>
      <c r="Q895">
        <v>0.105260001784278</v>
      </c>
    </row>
    <row r="896" spans="1:17" x14ac:dyDescent="0.3">
      <c r="A896" t="s">
        <v>1932</v>
      </c>
      <c r="B896" t="s">
        <v>1933</v>
      </c>
      <c r="C896" t="s">
        <v>3175</v>
      </c>
      <c r="D896" t="s">
        <v>163</v>
      </c>
      <c r="E896">
        <v>3868.15251984</v>
      </c>
      <c r="F896">
        <v>246.72</v>
      </c>
      <c r="G896">
        <v>30.091386329248898</v>
      </c>
      <c r="H896">
        <v>26.2561901082167</v>
      </c>
      <c r="I896">
        <v>55.234799320139899</v>
      </c>
      <c r="J896">
        <v>2.2476134058048598</v>
      </c>
      <c r="K896">
        <v>203.85495728184199</v>
      </c>
      <c r="L896">
        <v>190.98862685247499</v>
      </c>
      <c r="M896">
        <v>72.309037261636306</v>
      </c>
      <c r="N896">
        <v>1.68592094814875</v>
      </c>
      <c r="O896">
        <v>14.7049286640726</v>
      </c>
      <c r="P896">
        <v>85.5037593984962</v>
      </c>
      <c r="Q896">
        <v>5.9150890148519999E-3</v>
      </c>
    </row>
    <row r="897" spans="1:17" x14ac:dyDescent="0.3">
      <c r="A897" t="s">
        <v>1934</v>
      </c>
      <c r="B897" t="s">
        <v>1935</v>
      </c>
      <c r="C897" t="s">
        <v>3185</v>
      </c>
      <c r="D897" t="s">
        <v>285</v>
      </c>
      <c r="E897">
        <v>3867.1992924000001</v>
      </c>
      <c r="F897">
        <v>378.7</v>
      </c>
      <c r="G897">
        <v>67.411073309228499</v>
      </c>
      <c r="H897">
        <v>21.532596282213301</v>
      </c>
      <c r="I897">
        <v>43.613934892811002</v>
      </c>
      <c r="J897">
        <v>15.527201760189801</v>
      </c>
      <c r="K897">
        <v>324.96185123029801</v>
      </c>
      <c r="L897">
        <v>296.27317606742997</v>
      </c>
      <c r="M897">
        <v>84.032086689593697</v>
      </c>
      <c r="N897">
        <v>2.5486061387461998</v>
      </c>
      <c r="O897">
        <v>2.19170847636651</v>
      </c>
      <c r="P897">
        <v>93.510475217169102</v>
      </c>
      <c r="Q897">
        <v>4.8241831806923999E-2</v>
      </c>
    </row>
    <row r="898" spans="1:17" hidden="1" x14ac:dyDescent="0.3">
      <c r="A898" t="s">
        <v>1936</v>
      </c>
      <c r="B898" t="s">
        <v>1937</v>
      </c>
      <c r="C898" t="s">
        <v>3186</v>
      </c>
      <c r="D898" t="s">
        <v>54</v>
      </c>
      <c r="E898">
        <v>3864.7389956000002</v>
      </c>
      <c r="F898">
        <v>284</v>
      </c>
      <c r="G898">
        <v>42.877981783562802</v>
      </c>
      <c r="H898">
        <v>-5.6100803193958102</v>
      </c>
      <c r="I898">
        <v>20.0085039475616</v>
      </c>
      <c r="J898">
        <v>4.1982569166199299</v>
      </c>
      <c r="K898">
        <v>270.419727099797</v>
      </c>
      <c r="L898">
        <v>248.34908751013</v>
      </c>
      <c r="M898">
        <v>71.075988653298694</v>
      </c>
      <c r="N898">
        <v>0.45402720883905201</v>
      </c>
      <c r="O898">
        <v>20.774647887323901</v>
      </c>
      <c r="P898">
        <v>77.499999999999901</v>
      </c>
      <c r="Q898">
        <v>7.7147741291510004E-3</v>
      </c>
    </row>
    <row r="899" spans="1:17" hidden="1" x14ac:dyDescent="0.3">
      <c r="A899" t="s">
        <v>1938</v>
      </c>
      <c r="B899" t="s">
        <v>1939</v>
      </c>
      <c r="C899" t="s">
        <v>3186</v>
      </c>
      <c r="D899" t="s">
        <v>455</v>
      </c>
      <c r="E899">
        <v>3843.56278845</v>
      </c>
      <c r="F899">
        <v>623.70000000000005</v>
      </c>
      <c r="G899">
        <v>-40.625749109669798</v>
      </c>
      <c r="H899">
        <v>-3.3276019966855102</v>
      </c>
      <c r="I899">
        <v>-13.2802850194514</v>
      </c>
      <c r="J899">
        <v>8.5146030937310793E-3</v>
      </c>
      <c r="K899">
        <v>628.62081267009501</v>
      </c>
      <c r="L899">
        <v>658.36919061673905</v>
      </c>
      <c r="M899">
        <v>56.640849233634803</v>
      </c>
      <c r="N899">
        <v>0.83092940997489795</v>
      </c>
      <c r="O899">
        <v>31.144781144781099</v>
      </c>
      <c r="P899">
        <v>6.3699155794320701</v>
      </c>
      <c r="Q899">
        <v>9.4888138862422006E-2</v>
      </c>
    </row>
    <row r="900" spans="1:17" hidden="1" x14ac:dyDescent="0.3">
      <c r="A900" t="s">
        <v>1940</v>
      </c>
      <c r="B900" t="s">
        <v>1941</v>
      </c>
      <c r="C900" t="s">
        <v>3186</v>
      </c>
      <c r="D900" t="s">
        <v>21</v>
      </c>
      <c r="E900">
        <v>3834.0125752499998</v>
      </c>
      <c r="F900">
        <v>965.25</v>
      </c>
      <c r="G900">
        <v>111.836939409187</v>
      </c>
      <c r="H900">
        <v>21.9019545018419</v>
      </c>
      <c r="I900">
        <v>81.735584337055002</v>
      </c>
      <c r="J900">
        <v>14.451078185717799</v>
      </c>
      <c r="K900">
        <v>791.69480496229596</v>
      </c>
      <c r="L900">
        <v>670.83593160025896</v>
      </c>
      <c r="M900">
        <v>82.964771411842506</v>
      </c>
      <c r="N900">
        <v>1.5347829153521699</v>
      </c>
      <c r="O900">
        <v>3.4913234913235001</v>
      </c>
      <c r="P900">
        <v>149.41860465116201</v>
      </c>
      <c r="Q900">
        <v>9.2659566552632994E-2</v>
      </c>
    </row>
    <row r="901" spans="1:17" hidden="1" x14ac:dyDescent="0.3">
      <c r="A901" t="s">
        <v>1942</v>
      </c>
      <c r="B901" t="s">
        <v>1943</v>
      </c>
      <c r="C901" t="s">
        <v>3186</v>
      </c>
      <c r="D901" t="s">
        <v>1590</v>
      </c>
      <c r="E901">
        <v>3833.3850000000002</v>
      </c>
      <c r="F901">
        <v>345.35</v>
      </c>
      <c r="G901">
        <v>-29.088900975987698</v>
      </c>
      <c r="H901">
        <v>1.9795274297426699E-2</v>
      </c>
      <c r="I901">
        <v>5.0478701522461096</v>
      </c>
      <c r="J901">
        <v>7.1223136833699998</v>
      </c>
      <c r="K901">
        <v>335.28025827130199</v>
      </c>
      <c r="L901">
        <v>341.56152044833499</v>
      </c>
      <c r="M901">
        <v>76.196769770374402</v>
      </c>
      <c r="N901">
        <v>0.53510888084018604</v>
      </c>
      <c r="O901">
        <v>17.547415665267099</v>
      </c>
      <c r="P901">
        <v>18.9221763085399</v>
      </c>
      <c r="Q901">
        <v>-5.8866506291716997E-2</v>
      </c>
    </row>
    <row r="902" spans="1:17" hidden="1" x14ac:dyDescent="0.3">
      <c r="A902" t="s">
        <v>1944</v>
      </c>
      <c r="B902" t="s">
        <v>1945</v>
      </c>
      <c r="C902" t="s">
        <v>3186</v>
      </c>
      <c r="D902" t="s">
        <v>46</v>
      </c>
      <c r="E902">
        <v>3790.6755077500002</v>
      </c>
      <c r="F902">
        <v>605.9</v>
      </c>
      <c r="G902">
        <v>83.578046024288298</v>
      </c>
      <c r="H902">
        <v>21.821305959632699</v>
      </c>
      <c r="I902">
        <v>32.741425299335297</v>
      </c>
      <c r="J902">
        <v>2.6856091400517799</v>
      </c>
      <c r="K902">
        <v>510.29543733364602</v>
      </c>
      <c r="L902">
        <v>434.24686890650099</v>
      </c>
      <c r="M902">
        <v>72.702467946496895</v>
      </c>
      <c r="N902">
        <v>2.2807355257827799</v>
      </c>
      <c r="O902">
        <v>5.7847829674863904</v>
      </c>
      <c r="P902">
        <v>121.11524706225801</v>
      </c>
      <c r="Q902">
        <v>0.19748112952803801</v>
      </c>
    </row>
    <row r="903" spans="1:17" x14ac:dyDescent="0.3">
      <c r="A903" t="s">
        <v>1946</v>
      </c>
      <c r="B903" t="s">
        <v>1947</v>
      </c>
      <c r="C903" t="s">
        <v>3179</v>
      </c>
      <c r="D903" t="s">
        <v>520</v>
      </c>
      <c r="E903">
        <v>3777.1137395699998</v>
      </c>
      <c r="F903">
        <v>339.1</v>
      </c>
      <c r="G903">
        <v>-26.7358656010495</v>
      </c>
      <c r="H903">
        <v>-4.7989068063247098</v>
      </c>
      <c r="I903">
        <v>2.55578777843892</v>
      </c>
      <c r="J903">
        <v>3.01303595052944</v>
      </c>
      <c r="K903">
        <v>329.283526552502</v>
      </c>
      <c r="L903">
        <v>330.17283642403601</v>
      </c>
      <c r="M903">
        <v>65.217022359871905</v>
      </c>
      <c r="N903">
        <v>1.1002481035670699</v>
      </c>
      <c r="O903">
        <v>33.264523739309901</v>
      </c>
      <c r="P903">
        <v>44.113897152571099</v>
      </c>
      <c r="Q903">
        <v>1.1365240855829E-2</v>
      </c>
    </row>
    <row r="904" spans="1:17" hidden="1" x14ac:dyDescent="0.3">
      <c r="A904" t="s">
        <v>1948</v>
      </c>
      <c r="B904" t="s">
        <v>1949</v>
      </c>
      <c r="C904" t="s">
        <v>3186</v>
      </c>
      <c r="E904">
        <v>3766.7529221300001</v>
      </c>
      <c r="F904">
        <v>1998</v>
      </c>
      <c r="G904">
        <v>2380.26940723081</v>
      </c>
      <c r="H904">
        <v>-21.740134760232699</v>
      </c>
      <c r="I904">
        <v>165.254460899782</v>
      </c>
      <c r="J904">
        <v>-1.9060646203675999</v>
      </c>
      <c r="K904">
        <v>2033.4489646248801</v>
      </c>
      <c r="L904">
        <v>1288.2855351544599</v>
      </c>
      <c r="M904">
        <v>49.614167388720503</v>
      </c>
      <c r="N904">
        <v>0.38282387252522698</v>
      </c>
      <c r="O904">
        <v>58.608608608608598</v>
      </c>
      <c r="P904">
        <v>2400.9387908374001</v>
      </c>
    </row>
    <row r="905" spans="1:17" hidden="1" x14ac:dyDescent="0.3">
      <c r="A905" t="s">
        <v>1950</v>
      </c>
      <c r="B905" t="s">
        <v>1951</v>
      </c>
      <c r="C905" t="s">
        <v>3186</v>
      </c>
      <c r="D905" t="s">
        <v>409</v>
      </c>
      <c r="E905">
        <v>3755.27632708799</v>
      </c>
      <c r="F905">
        <v>232.83</v>
      </c>
      <c r="G905">
        <v>-48.674949469298397</v>
      </c>
      <c r="H905">
        <v>-10.840458746249601</v>
      </c>
      <c r="I905">
        <v>-33.1347574427963</v>
      </c>
      <c r="J905">
        <v>-2.5445831108263</v>
      </c>
      <c r="M905">
        <v>43.437022694681701</v>
      </c>
      <c r="O905">
        <v>50.324270927285902</v>
      </c>
      <c r="P905">
        <v>3.31928111826049</v>
      </c>
    </row>
    <row r="906" spans="1:17" hidden="1" x14ac:dyDescent="0.3">
      <c r="A906" t="s">
        <v>1952</v>
      </c>
      <c r="B906" t="s">
        <v>1953</v>
      </c>
      <c r="C906" t="s">
        <v>3186</v>
      </c>
      <c r="D906" t="s">
        <v>69</v>
      </c>
      <c r="E906">
        <v>3743.11292</v>
      </c>
      <c r="F906">
        <v>1207.3</v>
      </c>
      <c r="G906">
        <v>108.986313559094</v>
      </c>
      <c r="H906">
        <v>12.3826984230799</v>
      </c>
      <c r="I906">
        <v>113.070699979644</v>
      </c>
      <c r="J906">
        <v>22.549501920284001</v>
      </c>
      <c r="K906">
        <v>1032.1716556578699</v>
      </c>
      <c r="L906">
        <v>817.619416710216</v>
      </c>
      <c r="M906">
        <v>76.577585733003602</v>
      </c>
      <c r="N906">
        <v>0.93121530131181396</v>
      </c>
      <c r="O906">
        <v>3.5285347469560202</v>
      </c>
      <c r="P906">
        <v>186.667458150302</v>
      </c>
      <c r="Q906">
        <v>6.2924817574392E-2</v>
      </c>
    </row>
    <row r="907" spans="1:17" hidden="1" x14ac:dyDescent="0.3">
      <c r="A907" t="s">
        <v>1954</v>
      </c>
      <c r="B907" t="s">
        <v>1955</v>
      </c>
      <c r="C907" t="s">
        <v>3186</v>
      </c>
      <c r="D907" t="s">
        <v>1067</v>
      </c>
      <c r="E907">
        <v>3730.8735000000001</v>
      </c>
      <c r="F907">
        <v>59.85</v>
      </c>
      <c r="G907">
        <v>-33.854762196667998</v>
      </c>
      <c r="H907">
        <v>-3.8354034631595701</v>
      </c>
      <c r="I907">
        <v>-13.643407416223299</v>
      </c>
      <c r="J907">
        <v>1.27964009067816</v>
      </c>
      <c r="K907">
        <v>60.248265710943997</v>
      </c>
      <c r="L907">
        <v>63.901229444409502</v>
      </c>
      <c r="M907">
        <v>80.428401478298795</v>
      </c>
      <c r="N907">
        <v>1.0689729356581601</v>
      </c>
      <c r="O907">
        <v>19.3817878028404</v>
      </c>
      <c r="P907">
        <v>8.2278481012658204</v>
      </c>
      <c r="Q907">
        <v>-6.679688381315E-3</v>
      </c>
    </row>
    <row r="908" spans="1:17" hidden="1" x14ac:dyDescent="0.3">
      <c r="A908" t="s">
        <v>1956</v>
      </c>
      <c r="B908" t="s">
        <v>1957</v>
      </c>
      <c r="C908" t="s">
        <v>3186</v>
      </c>
      <c r="D908" t="s">
        <v>365</v>
      </c>
      <c r="E908">
        <v>3729.3197322750002</v>
      </c>
      <c r="F908">
        <v>339.45</v>
      </c>
      <c r="G908">
        <v>38.5099833336212</v>
      </c>
      <c r="H908">
        <v>9.1780927756742905</v>
      </c>
      <c r="I908">
        <v>53.566460593825397</v>
      </c>
      <c r="J908">
        <v>9.6924734774245902</v>
      </c>
      <c r="K908">
        <v>295.365798482527</v>
      </c>
      <c r="L908">
        <v>253.07221101361</v>
      </c>
      <c r="M908">
        <v>81.978522552212794</v>
      </c>
      <c r="N908">
        <v>0.64221677757697504</v>
      </c>
      <c r="O908">
        <v>2.32729415230521</v>
      </c>
      <c r="P908">
        <v>89.636871508379798</v>
      </c>
      <c r="Q908">
        <v>7.7882843881058997E-2</v>
      </c>
    </row>
    <row r="909" spans="1:17" hidden="1" x14ac:dyDescent="0.3">
      <c r="A909" t="s">
        <v>1958</v>
      </c>
      <c r="B909" t="s">
        <v>1959</v>
      </c>
      <c r="C909" t="s">
        <v>3186</v>
      </c>
      <c r="D909" t="s">
        <v>51</v>
      </c>
      <c r="E909">
        <v>3727.7017156500001</v>
      </c>
      <c r="F909">
        <v>342.1</v>
      </c>
      <c r="G909">
        <v>146.10992494552801</v>
      </c>
      <c r="H909">
        <v>10.018072128786899</v>
      </c>
      <c r="I909">
        <v>28.782603827010501</v>
      </c>
      <c r="J909">
        <v>-0.90539712044599396</v>
      </c>
      <c r="K909">
        <v>323.80541665825302</v>
      </c>
      <c r="L909">
        <v>292.92462140816002</v>
      </c>
      <c r="M909">
        <v>68.355847275547504</v>
      </c>
      <c r="N909">
        <v>0.99083031311995695</v>
      </c>
      <c r="O909">
        <v>14.001753873136501</v>
      </c>
      <c r="P909">
        <v>216.173752310536</v>
      </c>
      <c r="Q909">
        <v>0.153692822121789</v>
      </c>
    </row>
    <row r="910" spans="1:17" hidden="1" x14ac:dyDescent="0.3">
      <c r="A910" t="s">
        <v>1960</v>
      </c>
      <c r="B910" t="s">
        <v>1961</v>
      </c>
      <c r="C910" t="s">
        <v>3186</v>
      </c>
      <c r="D910" t="s">
        <v>757</v>
      </c>
      <c r="E910">
        <v>3724.7253936799998</v>
      </c>
      <c r="F910">
        <v>182.18</v>
      </c>
      <c r="G910">
        <v>19.760740497318402</v>
      </c>
      <c r="H910">
        <v>7.7990168030062197</v>
      </c>
      <c r="I910">
        <v>15.8322319641657</v>
      </c>
      <c r="J910">
        <v>3.2383084004113201</v>
      </c>
      <c r="K910">
        <v>168.76580060093499</v>
      </c>
      <c r="L910">
        <v>156.16926961294999</v>
      </c>
      <c r="M910">
        <v>58.331342908403499</v>
      </c>
      <c r="N910">
        <v>0.95665091730764895</v>
      </c>
      <c r="O910">
        <v>1.70710286529804</v>
      </c>
      <c r="P910">
        <v>43.054574008637601</v>
      </c>
      <c r="Q910">
        <v>8.2626113561340003E-3</v>
      </c>
    </row>
    <row r="911" spans="1:17" hidden="1" x14ac:dyDescent="0.3">
      <c r="A911" t="s">
        <v>1962</v>
      </c>
      <c r="B911" t="s">
        <v>1963</v>
      </c>
      <c r="C911" t="s">
        <v>3186</v>
      </c>
      <c r="D911" t="s">
        <v>365</v>
      </c>
      <c r="E911">
        <v>3712.6259538899999</v>
      </c>
      <c r="F911">
        <v>1122.0999999999999</v>
      </c>
      <c r="G911">
        <v>29.534752662736199</v>
      </c>
      <c r="H911">
        <v>6.6120290804700099</v>
      </c>
      <c r="I911">
        <v>66.092293122742902</v>
      </c>
      <c r="J911">
        <v>3.3722540246750099</v>
      </c>
      <c r="K911">
        <v>1051.0885098685401</v>
      </c>
      <c r="L911">
        <v>889.54722115384095</v>
      </c>
      <c r="M911">
        <v>67.904266149114505</v>
      </c>
      <c r="N911">
        <v>0.69736903133219397</v>
      </c>
      <c r="O911">
        <v>21.2013189555298</v>
      </c>
      <c r="P911">
        <v>96.946028960070095</v>
      </c>
      <c r="Q911">
        <v>4.0379827465106002E-2</v>
      </c>
    </row>
    <row r="912" spans="1:17" hidden="1" x14ac:dyDescent="0.3">
      <c r="A912" t="s">
        <v>1964</v>
      </c>
      <c r="B912" t="s">
        <v>1965</v>
      </c>
      <c r="C912" t="s">
        <v>3186</v>
      </c>
      <c r="D912" t="s">
        <v>46</v>
      </c>
      <c r="E912">
        <v>3701.8499014650001</v>
      </c>
      <c r="F912">
        <v>437.55</v>
      </c>
      <c r="G912">
        <v>46.048086387694902</v>
      </c>
      <c r="H912">
        <v>14.0686743806853</v>
      </c>
      <c r="I912">
        <v>34.2179421778741</v>
      </c>
      <c r="J912">
        <v>9.9307242785893006</v>
      </c>
      <c r="K912">
        <v>379.52188524400998</v>
      </c>
      <c r="L912">
        <v>331.93827517581798</v>
      </c>
      <c r="M912">
        <v>85.108987987638997</v>
      </c>
      <c r="N912">
        <v>0.96841696658926202</v>
      </c>
      <c r="O912">
        <v>1.8169352074048599</v>
      </c>
      <c r="P912">
        <v>108.257972394098</v>
      </c>
      <c r="Q912">
        <v>9.5630690226331999E-2</v>
      </c>
    </row>
    <row r="913" spans="1:17" hidden="1" x14ac:dyDescent="0.3">
      <c r="A913" t="s">
        <v>1966</v>
      </c>
      <c r="B913" t="s">
        <v>1967</v>
      </c>
      <c r="C913" t="s">
        <v>3186</v>
      </c>
      <c r="D913" t="s">
        <v>46</v>
      </c>
      <c r="E913">
        <v>3698.1874800000001</v>
      </c>
      <c r="F913">
        <v>296.89999999999998</v>
      </c>
      <c r="G913">
        <v>23.247242665828999</v>
      </c>
      <c r="H913">
        <v>-3.17259687969108</v>
      </c>
      <c r="I913">
        <v>59.267264676833697</v>
      </c>
      <c r="J913">
        <v>6.5648940554289101</v>
      </c>
      <c r="K913">
        <v>275.843545047975</v>
      </c>
      <c r="L913">
        <v>235.449153119008</v>
      </c>
      <c r="M913">
        <v>64.574961432959697</v>
      </c>
      <c r="N913">
        <v>0.580896600609769</v>
      </c>
      <c r="O913">
        <v>13.169417312226299</v>
      </c>
      <c r="P913">
        <v>110.567375886524</v>
      </c>
    </row>
    <row r="914" spans="1:17" hidden="1" x14ac:dyDescent="0.3">
      <c r="A914" t="s">
        <v>1968</v>
      </c>
      <c r="B914" t="s">
        <v>1969</v>
      </c>
      <c r="C914" t="s">
        <v>3186</v>
      </c>
      <c r="D914" t="s">
        <v>455</v>
      </c>
      <c r="E914">
        <v>3697.1991902699901</v>
      </c>
      <c r="F914">
        <v>583.95000000000005</v>
      </c>
      <c r="G914">
        <v>29.6975534347389</v>
      </c>
      <c r="I914">
        <v>10.722410443521101</v>
      </c>
      <c r="K914">
        <v>555.13151102030702</v>
      </c>
      <c r="L914">
        <v>481.76224515429197</v>
      </c>
      <c r="M914">
        <v>64.780785260819798</v>
      </c>
      <c r="N914">
        <v>1</v>
      </c>
      <c r="O914">
        <v>5.9851014641664397</v>
      </c>
      <c r="P914">
        <v>77.492401215805501</v>
      </c>
      <c r="Q914">
        <v>-3.9150349227047E-2</v>
      </c>
    </row>
    <row r="915" spans="1:17" hidden="1" x14ac:dyDescent="0.3">
      <c r="A915" t="s">
        <v>1970</v>
      </c>
      <c r="B915" t="s">
        <v>1971</v>
      </c>
      <c r="C915" t="s">
        <v>3186</v>
      </c>
      <c r="D915" t="s">
        <v>83</v>
      </c>
      <c r="E915">
        <v>3694.0432699799999</v>
      </c>
      <c r="F915">
        <v>345.9</v>
      </c>
      <c r="G915">
        <v>80.786644349146997</v>
      </c>
      <c r="H915">
        <v>-2.7688535032292001</v>
      </c>
      <c r="I915">
        <v>115.963809378685</v>
      </c>
      <c r="J915">
        <v>9.4532123975883895</v>
      </c>
      <c r="K915">
        <v>331.02204314545799</v>
      </c>
      <c r="L915">
        <v>259.75833569090503</v>
      </c>
      <c r="M915">
        <v>66.260138151450704</v>
      </c>
      <c r="N915">
        <v>0.53505681198197996</v>
      </c>
      <c r="O915">
        <v>17.1436831454177</v>
      </c>
      <c r="P915">
        <v>140.96133751306101</v>
      </c>
      <c r="Q915">
        <v>7.4588242647560005E-2</v>
      </c>
    </row>
    <row r="916" spans="1:17" hidden="1" x14ac:dyDescent="0.3">
      <c r="A916" t="s">
        <v>1972</v>
      </c>
      <c r="B916" t="s">
        <v>1973</v>
      </c>
      <c r="C916" t="s">
        <v>3186</v>
      </c>
      <c r="D916" t="s">
        <v>51</v>
      </c>
      <c r="E916">
        <v>3671.0824644750001</v>
      </c>
      <c r="F916">
        <v>2219.65</v>
      </c>
      <c r="G916">
        <v>37.273477602361702</v>
      </c>
      <c r="H916">
        <v>-15.770203474329501</v>
      </c>
      <c r="I916">
        <v>50.510117048037003</v>
      </c>
      <c r="J916">
        <v>10.9597640048048</v>
      </c>
      <c r="K916">
        <v>2303.7089791425801</v>
      </c>
      <c r="L916">
        <v>1966.0677041122899</v>
      </c>
      <c r="M916">
        <v>54.557248188049101</v>
      </c>
      <c r="N916">
        <v>0.57522972690606999</v>
      </c>
      <c r="O916">
        <v>34.027887279525999</v>
      </c>
      <c r="P916">
        <v>71.7995356037151</v>
      </c>
      <c r="Q916">
        <v>0.141918077680558</v>
      </c>
    </row>
    <row r="917" spans="1:17" hidden="1" x14ac:dyDescent="0.3">
      <c r="A917" t="s">
        <v>1974</v>
      </c>
      <c r="B917" t="s">
        <v>1975</v>
      </c>
      <c r="C917" t="s">
        <v>3186</v>
      </c>
      <c r="D917" t="s">
        <v>139</v>
      </c>
      <c r="E917">
        <v>3666.5669095199901</v>
      </c>
      <c r="F917">
        <v>973.4</v>
      </c>
      <c r="G917">
        <v>22.5197896796709</v>
      </c>
      <c r="H917">
        <v>13.205804794131501</v>
      </c>
      <c r="I917">
        <v>2.1266069985031102</v>
      </c>
      <c r="J917">
        <v>2.2415848257954001</v>
      </c>
      <c r="K917">
        <v>929.16758918400001</v>
      </c>
      <c r="L917">
        <v>836.40576955804704</v>
      </c>
      <c r="M917">
        <v>59.397275011855399</v>
      </c>
      <c r="N917">
        <v>0.12550838178891699</v>
      </c>
      <c r="O917">
        <v>15.9954797616601</v>
      </c>
      <c r="P917">
        <v>74.663556432801002</v>
      </c>
      <c r="Q917">
        <v>8.4834575796102998E-2</v>
      </c>
    </row>
    <row r="918" spans="1:17" x14ac:dyDescent="0.3">
      <c r="A918" t="s">
        <v>1976</v>
      </c>
      <c r="B918" t="s">
        <v>1977</v>
      </c>
      <c r="C918" t="s">
        <v>3173</v>
      </c>
      <c r="D918" t="s">
        <v>231</v>
      </c>
      <c r="E918">
        <v>3644.3857320749999</v>
      </c>
      <c r="F918">
        <v>431.4</v>
      </c>
      <c r="G918">
        <v>-28.979691789374002</v>
      </c>
      <c r="H918">
        <v>0.87718831257389895</v>
      </c>
      <c r="I918">
        <v>-20.032041959809401</v>
      </c>
      <c r="J918">
        <v>6.5088858493925201</v>
      </c>
      <c r="K918">
        <v>431.35422428023401</v>
      </c>
      <c r="L918">
        <v>473.81641262436801</v>
      </c>
      <c r="M918">
        <v>72.398606103607705</v>
      </c>
      <c r="N918">
        <v>0.77971310233483604</v>
      </c>
      <c r="O918">
        <v>62.030598052851097</v>
      </c>
      <c r="P918">
        <v>12.8285602196939</v>
      </c>
    </row>
    <row r="919" spans="1:17" hidden="1" x14ac:dyDescent="0.3">
      <c r="A919" t="s">
        <v>1978</v>
      </c>
      <c r="B919" t="s">
        <v>1979</v>
      </c>
      <c r="C919" t="s">
        <v>3186</v>
      </c>
      <c r="D919" t="s">
        <v>136</v>
      </c>
      <c r="E919">
        <v>3619.8781361449901</v>
      </c>
      <c r="F919">
        <v>279.85000000000002</v>
      </c>
      <c r="G919">
        <v>198.794086713045</v>
      </c>
      <c r="H919">
        <v>-0.82582665685473</v>
      </c>
      <c r="I919">
        <v>109.151053442883</v>
      </c>
      <c r="J919">
        <v>2.0440523290034398</v>
      </c>
      <c r="K919">
        <v>272.92624117363198</v>
      </c>
      <c r="L919">
        <v>212.99067635157201</v>
      </c>
      <c r="M919">
        <v>56.730894456530102</v>
      </c>
      <c r="N919">
        <v>0.36276351757889602</v>
      </c>
      <c r="O919">
        <v>23.030194747185899</v>
      </c>
      <c r="P919">
        <v>258.78205128205099</v>
      </c>
      <c r="Q919">
        <v>0.15752651936665199</v>
      </c>
    </row>
    <row r="920" spans="1:17" hidden="1" x14ac:dyDescent="0.3">
      <c r="A920" t="s">
        <v>1980</v>
      </c>
      <c r="B920" t="s">
        <v>1981</v>
      </c>
      <c r="C920" t="s">
        <v>3186</v>
      </c>
      <c r="D920" t="s">
        <v>270</v>
      </c>
      <c r="E920">
        <v>3616.7412140000001</v>
      </c>
      <c r="F920">
        <v>2654.45</v>
      </c>
      <c r="G920">
        <v>63.577857317960799</v>
      </c>
      <c r="H920">
        <v>65.659859442336398</v>
      </c>
      <c r="I920">
        <v>99.839728538826705</v>
      </c>
      <c r="J920">
        <v>10.394709287549899</v>
      </c>
      <c r="K920">
        <v>1916.54440191091</v>
      </c>
      <c r="L920">
        <v>1555.3305313978799</v>
      </c>
      <c r="M920">
        <v>77.188938528372006</v>
      </c>
      <c r="N920">
        <v>1.73785250453745</v>
      </c>
      <c r="O920">
        <v>5.4813614873137499</v>
      </c>
      <c r="P920">
        <v>124.004219409282</v>
      </c>
      <c r="Q920">
        <v>0.101502989648892</v>
      </c>
    </row>
    <row r="921" spans="1:17" hidden="1" x14ac:dyDescent="0.3">
      <c r="A921" t="s">
        <v>1982</v>
      </c>
      <c r="B921" t="s">
        <v>1983</v>
      </c>
      <c r="C921" t="s">
        <v>3186</v>
      </c>
      <c r="D921" t="s">
        <v>217</v>
      </c>
      <c r="E921">
        <v>3608.2689027000001</v>
      </c>
      <c r="F921">
        <v>529.4</v>
      </c>
      <c r="G921">
        <v>15.370703763319</v>
      </c>
      <c r="H921">
        <v>-0.846085344715093</v>
      </c>
      <c r="I921">
        <v>6.8538861565596596</v>
      </c>
      <c r="J921">
        <v>3.0371172451870199</v>
      </c>
      <c r="K921">
        <v>525.81713601640797</v>
      </c>
      <c r="L921">
        <v>502.793475696607</v>
      </c>
      <c r="M921">
        <v>64.628886159668397</v>
      </c>
      <c r="N921">
        <v>0.61171028298183205</v>
      </c>
      <c r="O921">
        <v>15.2153381186248</v>
      </c>
      <c r="P921">
        <v>46.041379310344801</v>
      </c>
      <c r="Q921">
        <v>0.13255085769309699</v>
      </c>
    </row>
    <row r="922" spans="1:17" x14ac:dyDescent="0.3">
      <c r="A922" t="s">
        <v>1984</v>
      </c>
      <c r="B922" t="s">
        <v>1985</v>
      </c>
      <c r="C922" t="s">
        <v>3187</v>
      </c>
      <c r="D922" t="s">
        <v>458</v>
      </c>
      <c r="E922">
        <v>3598.8617725199902</v>
      </c>
      <c r="F922">
        <v>23.34</v>
      </c>
      <c r="G922">
        <v>-39.060991998198098</v>
      </c>
      <c r="H922">
        <v>-1.1472765814217201</v>
      </c>
      <c r="I922">
        <v>5.9435550475344101E-3</v>
      </c>
      <c r="J922">
        <v>-0.955085782574849</v>
      </c>
      <c r="K922">
        <v>22.883020749570299</v>
      </c>
      <c r="L922">
        <v>23.554716274969099</v>
      </c>
      <c r="M922">
        <v>60.963674184028299</v>
      </c>
      <c r="N922">
        <v>0.307040960535227</v>
      </c>
      <c r="O922">
        <v>93.444730077120795</v>
      </c>
      <c r="P922">
        <v>39.760479041916099</v>
      </c>
    </row>
    <row r="923" spans="1:17" hidden="1" x14ac:dyDescent="0.3">
      <c r="A923" t="s">
        <v>1986</v>
      </c>
      <c r="B923" t="s">
        <v>1987</v>
      </c>
      <c r="C923" t="s">
        <v>3186</v>
      </c>
      <c r="D923" t="s">
        <v>960</v>
      </c>
      <c r="E923">
        <v>3571.5140000000001</v>
      </c>
      <c r="F923">
        <v>441.2</v>
      </c>
      <c r="G923">
        <v>-24.442556998083699</v>
      </c>
      <c r="H923">
        <v>-5.51219228486136</v>
      </c>
      <c r="I923">
        <v>10.4741098741243</v>
      </c>
      <c r="J923">
        <v>7.5281998831910899</v>
      </c>
      <c r="K923">
        <v>453.41725829843801</v>
      </c>
      <c r="L923">
        <v>433.853554160984</v>
      </c>
      <c r="M923">
        <v>55.522126480361003</v>
      </c>
      <c r="N923">
        <v>0.43616376130040502</v>
      </c>
      <c r="O923">
        <v>32.5929283771532</v>
      </c>
      <c r="P923">
        <v>30.513237686732701</v>
      </c>
      <c r="Q923">
        <v>2.095259040048E-3</v>
      </c>
    </row>
    <row r="924" spans="1:17" hidden="1" x14ac:dyDescent="0.3">
      <c r="A924" t="s">
        <v>1988</v>
      </c>
      <c r="B924" t="s">
        <v>1989</v>
      </c>
      <c r="C924" t="s">
        <v>3186</v>
      </c>
      <c r="D924" t="s">
        <v>1646</v>
      </c>
      <c r="E924">
        <v>3561.4096758199998</v>
      </c>
      <c r="F924">
        <v>2099.8000000000002</v>
      </c>
      <c r="G924">
        <v>-0.73221382221159803</v>
      </c>
      <c r="H924">
        <v>-3.9805463191196502</v>
      </c>
      <c r="I924">
        <v>13.186064089725001</v>
      </c>
      <c r="J924">
        <v>-0.403557176229561</v>
      </c>
      <c r="K924">
        <v>2105.5165052426901</v>
      </c>
      <c r="L924">
        <v>1952.50731481151</v>
      </c>
      <c r="M924">
        <v>54.382379026449897</v>
      </c>
      <c r="N924">
        <v>0.62216734352798098</v>
      </c>
      <c r="O924">
        <v>17.5826269168492</v>
      </c>
      <c r="P924">
        <v>48.285724374139299</v>
      </c>
      <c r="Q924">
        <v>0.108228234097957</v>
      </c>
    </row>
    <row r="925" spans="1:17" hidden="1" x14ac:dyDescent="0.3">
      <c r="A925" t="s">
        <v>1990</v>
      </c>
      <c r="B925" t="s">
        <v>1991</v>
      </c>
      <c r="C925" t="s">
        <v>3186</v>
      </c>
      <c r="D925" t="s">
        <v>1992</v>
      </c>
      <c r="E925">
        <v>3547.52</v>
      </c>
      <c r="F925">
        <v>554.29999999999995</v>
      </c>
      <c r="G925">
        <v>84.058224888331694</v>
      </c>
      <c r="H925">
        <v>13.577065601435899</v>
      </c>
      <c r="I925">
        <v>90.736532801537805</v>
      </c>
      <c r="J925">
        <v>9.7807666685529107</v>
      </c>
      <c r="K925">
        <v>477.64461992673699</v>
      </c>
      <c r="L925">
        <v>373.92248621184899</v>
      </c>
      <c r="M925">
        <v>70.9594565016167</v>
      </c>
      <c r="N925">
        <v>0.95782362370857499</v>
      </c>
      <c r="O925">
        <v>3.4999097961393</v>
      </c>
      <c r="P925">
        <v>144.131248623651</v>
      </c>
      <c r="Q925">
        <v>0.20360265453875201</v>
      </c>
    </row>
    <row r="926" spans="1:17" hidden="1" x14ac:dyDescent="0.3">
      <c r="A926" t="s">
        <v>1993</v>
      </c>
      <c r="B926" t="s">
        <v>1994</v>
      </c>
      <c r="C926" t="s">
        <v>3186</v>
      </c>
      <c r="D926" t="s">
        <v>83</v>
      </c>
      <c r="E926">
        <v>3538.8718343999999</v>
      </c>
      <c r="F926">
        <v>2877.3</v>
      </c>
      <c r="G926">
        <v>-21.4144938208089</v>
      </c>
      <c r="H926">
        <v>10.785034520693101</v>
      </c>
      <c r="I926">
        <v>10.248946201611</v>
      </c>
      <c r="J926">
        <v>9.0533850133984402</v>
      </c>
      <c r="K926">
        <v>2817.8540882536299</v>
      </c>
      <c r="L926">
        <v>2784.98172175944</v>
      </c>
      <c r="M926">
        <v>60.116714375365198</v>
      </c>
      <c r="N926">
        <v>0.455369733022706</v>
      </c>
      <c r="O926">
        <v>32.5982692107183</v>
      </c>
      <c r="P926">
        <v>37.534953753495301</v>
      </c>
      <c r="Q926">
        <v>0.124191187395283</v>
      </c>
    </row>
    <row r="927" spans="1:17" x14ac:dyDescent="0.3">
      <c r="A927" t="s">
        <v>1995</v>
      </c>
      <c r="B927" t="s">
        <v>1996</v>
      </c>
      <c r="C927" t="s">
        <v>3170</v>
      </c>
      <c r="D927" t="s">
        <v>21</v>
      </c>
      <c r="E927">
        <v>3516.8690323800001</v>
      </c>
      <c r="F927">
        <v>595.04999999999995</v>
      </c>
      <c r="G927">
        <v>-43.510410577544</v>
      </c>
      <c r="H927">
        <v>3.65193459556221</v>
      </c>
      <c r="I927">
        <v>7.56967205627602</v>
      </c>
      <c r="J927">
        <v>9.3512043085692191</v>
      </c>
      <c r="K927">
        <v>578.08247680591899</v>
      </c>
      <c r="L927">
        <v>593.40620828214605</v>
      </c>
      <c r="M927">
        <v>70.015574399598506</v>
      </c>
      <c r="N927">
        <v>0.79167689778251604</v>
      </c>
      <c r="O927">
        <v>33.014032434249202</v>
      </c>
      <c r="P927">
        <v>32.233333333333299</v>
      </c>
      <c r="Q927">
        <v>7.1247596927874995E-2</v>
      </c>
    </row>
    <row r="928" spans="1:17" hidden="1" x14ac:dyDescent="0.3">
      <c r="A928" t="s">
        <v>1997</v>
      </c>
      <c r="B928" t="s">
        <v>1998</v>
      </c>
      <c r="C928" t="s">
        <v>3186</v>
      </c>
      <c r="D928" t="s">
        <v>83</v>
      </c>
      <c r="E928">
        <v>3508.7625656</v>
      </c>
      <c r="F928">
        <v>1551.8</v>
      </c>
      <c r="G928">
        <v>132.49971664628501</v>
      </c>
      <c r="H928">
        <v>-15.9443354872776</v>
      </c>
      <c r="I928">
        <v>19.2985035648428</v>
      </c>
      <c r="J928">
        <v>-4.6926646884990104</v>
      </c>
      <c r="K928">
        <v>1621.2507676360699</v>
      </c>
      <c r="L928">
        <v>1325.8402316252</v>
      </c>
      <c r="M928">
        <v>44.111734898043601</v>
      </c>
      <c r="N928">
        <v>0.22147449709261399</v>
      </c>
      <c r="O928">
        <v>24.178373501739902</v>
      </c>
      <c r="P928">
        <v>166.632302405498</v>
      </c>
      <c r="Q928">
        <v>0.15567301765510699</v>
      </c>
    </row>
    <row r="929" spans="1:17" hidden="1" x14ac:dyDescent="0.3">
      <c r="A929" t="s">
        <v>1999</v>
      </c>
      <c r="B929" t="s">
        <v>2000</v>
      </c>
      <c r="C929" t="s">
        <v>3186</v>
      </c>
      <c r="D929" t="s">
        <v>149</v>
      </c>
      <c r="E929">
        <v>3508.1959490499999</v>
      </c>
      <c r="F929">
        <v>367.25</v>
      </c>
      <c r="G929">
        <v>-28.982952449430801</v>
      </c>
      <c r="H929">
        <v>49.473171497123197</v>
      </c>
      <c r="I929">
        <v>-9.3664797156808195</v>
      </c>
      <c r="J929">
        <v>43.9916427765938</v>
      </c>
      <c r="K929">
        <v>292.17314274944101</v>
      </c>
      <c r="L929">
        <v>319.58610854775901</v>
      </c>
      <c r="M929">
        <v>83.388162851508497</v>
      </c>
      <c r="N929">
        <v>1.44711567472564</v>
      </c>
      <c r="O929">
        <v>31.572498298161999</v>
      </c>
      <c r="P929">
        <v>83.212771264654506</v>
      </c>
      <c r="Q929">
        <v>0.112759714516564</v>
      </c>
    </row>
    <row r="930" spans="1:17" hidden="1" x14ac:dyDescent="0.3">
      <c r="A930" t="s">
        <v>2001</v>
      </c>
      <c r="B930" t="s">
        <v>2002</v>
      </c>
      <c r="C930" t="s">
        <v>3186</v>
      </c>
      <c r="D930" t="s">
        <v>488</v>
      </c>
      <c r="E930">
        <v>3506.5128552839901</v>
      </c>
      <c r="F930">
        <v>125.67</v>
      </c>
      <c r="G930">
        <v>86.566717707764099</v>
      </c>
      <c r="H930">
        <v>-3.5571105262674898</v>
      </c>
      <c r="I930">
        <v>37.2201345139636</v>
      </c>
      <c r="J930">
        <v>6.46807076804334</v>
      </c>
      <c r="K930">
        <v>124.187065556432</v>
      </c>
      <c r="L930">
        <v>104.947870718069</v>
      </c>
      <c r="M930">
        <v>62.012308800888199</v>
      </c>
      <c r="N930">
        <v>0.18830412417210299</v>
      </c>
      <c r="O930">
        <v>26.8148910413686</v>
      </c>
      <c r="P930">
        <v>128.06129776996201</v>
      </c>
      <c r="Q930">
        <v>6.3025123432162003E-2</v>
      </c>
    </row>
    <row r="931" spans="1:17" hidden="1" x14ac:dyDescent="0.3">
      <c r="A931" t="s">
        <v>2003</v>
      </c>
      <c r="B931" t="s">
        <v>2004</v>
      </c>
      <c r="C931" t="s">
        <v>3186</v>
      </c>
      <c r="D931" t="s">
        <v>236</v>
      </c>
      <c r="E931">
        <v>3501.8044675599999</v>
      </c>
      <c r="F931">
        <v>544.6</v>
      </c>
      <c r="G931">
        <v>144.98915297877599</v>
      </c>
      <c r="H931">
        <v>1.2588106783945201</v>
      </c>
      <c r="I931">
        <v>27.039234581785902</v>
      </c>
      <c r="J931">
        <v>0.85002840232915799</v>
      </c>
      <c r="K931">
        <v>531.61741630174197</v>
      </c>
      <c r="L931">
        <v>470.70229085015302</v>
      </c>
      <c r="M931">
        <v>60.711200768229403</v>
      </c>
      <c r="N931">
        <v>1.2722825517521399</v>
      </c>
      <c r="O931">
        <v>27.432978332721198</v>
      </c>
      <c r="P931">
        <v>174.288592294132</v>
      </c>
      <c r="Q931">
        <v>0.18565932190262499</v>
      </c>
    </row>
    <row r="932" spans="1:17" hidden="1" x14ac:dyDescent="0.3">
      <c r="A932" t="s">
        <v>2005</v>
      </c>
      <c r="B932" t="s">
        <v>2006</v>
      </c>
      <c r="C932" t="s">
        <v>3186</v>
      </c>
      <c r="D932" t="s">
        <v>236</v>
      </c>
      <c r="E932">
        <v>3494.1926750500002</v>
      </c>
      <c r="F932">
        <v>195.58</v>
      </c>
      <c r="G932">
        <v>46.278973200922003</v>
      </c>
      <c r="H932">
        <v>-5.6241250485914502</v>
      </c>
      <c r="I932">
        <v>47.073143050262601</v>
      </c>
      <c r="J932">
        <v>5.3952192854335497</v>
      </c>
      <c r="K932">
        <v>185.35300003471301</v>
      </c>
      <c r="L932">
        <v>162.688231742027</v>
      </c>
      <c r="M932">
        <v>73.069966906358303</v>
      </c>
      <c r="N932">
        <v>0.44566513301312499</v>
      </c>
      <c r="O932">
        <v>12.9972389814909</v>
      </c>
      <c r="P932">
        <v>88.874939642684694</v>
      </c>
      <c r="Q932">
        <v>0.144157603488726</v>
      </c>
    </row>
    <row r="933" spans="1:17" hidden="1" x14ac:dyDescent="0.3">
      <c r="A933" t="s">
        <v>2007</v>
      </c>
      <c r="B933" t="s">
        <v>2008</v>
      </c>
      <c r="C933" t="s">
        <v>3186</v>
      </c>
      <c r="D933" t="s">
        <v>120</v>
      </c>
      <c r="E933">
        <v>3489.4115888800002</v>
      </c>
      <c r="F933">
        <v>288.8</v>
      </c>
      <c r="G933">
        <v>7.7147017457107898</v>
      </c>
      <c r="H933">
        <v>-13.613280682123399</v>
      </c>
      <c r="I933">
        <v>-9.8628217961522395</v>
      </c>
      <c r="J933">
        <v>3.97081367681742</v>
      </c>
      <c r="K933">
        <v>315.28032984880298</v>
      </c>
      <c r="M933">
        <v>50.709108983890701</v>
      </c>
      <c r="N933">
        <v>1.33890306407486</v>
      </c>
      <c r="O933">
        <v>83.5180055401662</v>
      </c>
      <c r="P933">
        <v>70.484061393152302</v>
      </c>
    </row>
    <row r="934" spans="1:17" hidden="1" x14ac:dyDescent="0.3">
      <c r="A934" t="s">
        <v>2009</v>
      </c>
      <c r="B934" t="s">
        <v>2010</v>
      </c>
      <c r="C934" t="s">
        <v>3186</v>
      </c>
      <c r="D934" t="s">
        <v>285</v>
      </c>
      <c r="E934">
        <v>3486.9827068999998</v>
      </c>
      <c r="F934">
        <v>505.95</v>
      </c>
      <c r="G934">
        <v>32.648798211592002</v>
      </c>
      <c r="H934">
        <v>-4.5774363279799903</v>
      </c>
      <c r="I934">
        <v>-2.5856163875460498</v>
      </c>
      <c r="J934">
        <v>3.3308915880333898</v>
      </c>
      <c r="K934">
        <v>523.50077113518296</v>
      </c>
      <c r="L934">
        <v>511.60501819044799</v>
      </c>
      <c r="M934">
        <v>62.395912106450602</v>
      </c>
      <c r="N934">
        <v>0.57918226853358801</v>
      </c>
      <c r="O934">
        <v>29.459432750271699</v>
      </c>
      <c r="P934">
        <v>56.835089894606298</v>
      </c>
      <c r="Q934">
        <v>8.1808635988307996E-2</v>
      </c>
    </row>
    <row r="935" spans="1:17" hidden="1" x14ac:dyDescent="0.3">
      <c r="A935" t="s">
        <v>2011</v>
      </c>
      <c r="B935" t="s">
        <v>2012</v>
      </c>
      <c r="C935" t="s">
        <v>3186</v>
      </c>
      <c r="D935" t="s">
        <v>51</v>
      </c>
      <c r="E935">
        <v>3477.0827329479998</v>
      </c>
      <c r="F935">
        <v>135.41</v>
      </c>
      <c r="G935">
        <v>36.967403354993401</v>
      </c>
      <c r="H935">
        <v>3.9530404185736301</v>
      </c>
      <c r="I935">
        <v>31.2353602829536</v>
      </c>
      <c r="J935">
        <v>5.3587282766273701</v>
      </c>
      <c r="K935">
        <v>132.91249078145501</v>
      </c>
      <c r="L935">
        <v>122.312286929934</v>
      </c>
      <c r="M935">
        <v>67.681172473654001</v>
      </c>
      <c r="N935">
        <v>0.58652147728654702</v>
      </c>
      <c r="O935">
        <v>24.806144302488701</v>
      </c>
      <c r="P935">
        <v>73.380281690140805</v>
      </c>
      <c r="Q935">
        <v>1.8685516802834999E-2</v>
      </c>
    </row>
    <row r="936" spans="1:17" hidden="1" x14ac:dyDescent="0.3">
      <c r="A936" t="s">
        <v>2013</v>
      </c>
      <c r="B936" t="s">
        <v>2014</v>
      </c>
      <c r="C936" t="s">
        <v>3186</v>
      </c>
      <c r="D936" t="s">
        <v>494</v>
      </c>
      <c r="E936">
        <v>3434.81025869</v>
      </c>
      <c r="F936">
        <v>617.45000000000005</v>
      </c>
      <c r="G936">
        <v>90.641362457749693</v>
      </c>
      <c r="H936">
        <v>45.368780707107398</v>
      </c>
      <c r="I936">
        <v>97.645849470815506</v>
      </c>
      <c r="J936">
        <v>-2.09576478457446</v>
      </c>
      <c r="K936">
        <v>450.74625495705698</v>
      </c>
      <c r="L936">
        <v>380.58270807590901</v>
      </c>
      <c r="M936">
        <v>78.689384101978703</v>
      </c>
      <c r="N936">
        <v>1.8477147075642899</v>
      </c>
      <c r="O936">
        <v>0.89885820714226095</v>
      </c>
      <c r="P936">
        <v>120.321141837645</v>
      </c>
      <c r="Q936">
        <v>2.2017415862331E-2</v>
      </c>
    </row>
    <row r="937" spans="1:17" hidden="1" x14ac:dyDescent="0.3">
      <c r="A937" t="s">
        <v>2015</v>
      </c>
      <c r="B937" t="s">
        <v>2016</v>
      </c>
      <c r="C937" t="s">
        <v>3186</v>
      </c>
      <c r="D937" t="s">
        <v>236</v>
      </c>
      <c r="E937">
        <v>3429.3967124999999</v>
      </c>
      <c r="F937">
        <v>258.5</v>
      </c>
      <c r="G937">
        <v>167.996166365492</v>
      </c>
      <c r="H937">
        <v>12.851184503874199</v>
      </c>
      <c r="I937">
        <v>134.444487752627</v>
      </c>
      <c r="J937">
        <v>12.7985428710476</v>
      </c>
      <c r="K937">
        <v>232.91351685106699</v>
      </c>
      <c r="L937">
        <v>189.04986336324899</v>
      </c>
      <c r="M937">
        <v>66.932341433962904</v>
      </c>
      <c r="N937">
        <v>1.8218255232756799</v>
      </c>
      <c r="O937">
        <v>19.1489361702127</v>
      </c>
      <c r="P937">
        <v>207.00712589073601</v>
      </c>
      <c r="Q937">
        <v>0.18887771034749001</v>
      </c>
    </row>
    <row r="938" spans="1:17" hidden="1" x14ac:dyDescent="0.3">
      <c r="A938" t="s">
        <v>2017</v>
      </c>
      <c r="B938" t="s">
        <v>2018</v>
      </c>
      <c r="C938" t="s">
        <v>3186</v>
      </c>
      <c r="D938" t="s">
        <v>967</v>
      </c>
      <c r="E938">
        <v>3418.3825000000002</v>
      </c>
      <c r="F938">
        <v>638.95000000000005</v>
      </c>
      <c r="G938">
        <v>385.02907306139599</v>
      </c>
      <c r="H938">
        <v>-2.43442255842456</v>
      </c>
      <c r="I938">
        <v>8.8977558634744494</v>
      </c>
      <c r="J938">
        <v>3.11860209972071</v>
      </c>
      <c r="K938">
        <v>640.27030140520901</v>
      </c>
      <c r="L938">
        <v>558.71121911197997</v>
      </c>
      <c r="M938">
        <v>52.022706539442403</v>
      </c>
      <c r="N938">
        <v>0.15155635754333899</v>
      </c>
      <c r="O938">
        <v>24.055090382658999</v>
      </c>
      <c r="P938">
        <v>405.698456667985</v>
      </c>
      <c r="Q938">
        <v>0.175116879805639</v>
      </c>
    </row>
    <row r="939" spans="1:17" hidden="1" x14ac:dyDescent="0.3">
      <c r="A939" t="s">
        <v>2019</v>
      </c>
      <c r="B939" t="s">
        <v>2020</v>
      </c>
      <c r="C939" t="s">
        <v>3186</v>
      </c>
      <c r="D939" t="s">
        <v>210</v>
      </c>
      <c r="E939">
        <v>3408.3873207450001</v>
      </c>
      <c r="F939">
        <v>3092.35</v>
      </c>
      <c r="G939">
        <v>95.934826108676504</v>
      </c>
      <c r="H939">
        <v>10.8294327955822</v>
      </c>
      <c r="I939">
        <v>119.116638731732</v>
      </c>
      <c r="J939">
        <v>-4.4617177830658798</v>
      </c>
      <c r="K939">
        <v>2882.1003555009602</v>
      </c>
      <c r="L939">
        <v>2142.04151177114</v>
      </c>
      <c r="M939">
        <v>49.043434006947699</v>
      </c>
      <c r="N939">
        <v>0.53020617535501702</v>
      </c>
      <c r="O939">
        <v>17.580480864067699</v>
      </c>
      <c r="P939">
        <v>173.671401389442</v>
      </c>
      <c r="Q939">
        <v>0.17521382357677001</v>
      </c>
    </row>
    <row r="940" spans="1:17" hidden="1" x14ac:dyDescent="0.3">
      <c r="A940" t="s">
        <v>2021</v>
      </c>
      <c r="B940" t="s">
        <v>2022</v>
      </c>
      <c r="C940" t="s">
        <v>3186</v>
      </c>
      <c r="D940" t="s">
        <v>43</v>
      </c>
      <c r="E940">
        <v>3404.1692499999999</v>
      </c>
      <c r="F940">
        <v>101.39</v>
      </c>
      <c r="G940">
        <v>113.975374551244</v>
      </c>
      <c r="H940">
        <v>122.654542953852</v>
      </c>
      <c r="I940">
        <v>119.48312565518</v>
      </c>
      <c r="J940">
        <v>19.6269226993738</v>
      </c>
      <c r="K940">
        <v>58.948263269724599</v>
      </c>
      <c r="L940">
        <v>49.069478864325099</v>
      </c>
      <c r="M940">
        <v>98.5542033205043</v>
      </c>
      <c r="N940">
        <v>1.8445268308813401</v>
      </c>
      <c r="O940">
        <v>0</v>
      </c>
      <c r="P940">
        <v>180.08287292817599</v>
      </c>
      <c r="Q940">
        <v>0.12837649947794499</v>
      </c>
    </row>
    <row r="941" spans="1:17" hidden="1" x14ac:dyDescent="0.3">
      <c r="A941" t="s">
        <v>2023</v>
      </c>
      <c r="B941" t="s">
        <v>2024</v>
      </c>
      <c r="C941" t="s">
        <v>3186</v>
      </c>
      <c r="D941" t="s">
        <v>494</v>
      </c>
      <c r="E941">
        <v>3402.7229499999999</v>
      </c>
      <c r="F941">
        <v>748.45</v>
      </c>
      <c r="G941">
        <v>101.884883416901</v>
      </c>
      <c r="H941">
        <v>12.4192764393375</v>
      </c>
      <c r="I941">
        <v>117.226720481706</v>
      </c>
      <c r="J941">
        <v>-10.9452295205926</v>
      </c>
      <c r="K941">
        <v>697.729615357586</v>
      </c>
      <c r="L941">
        <v>517.29646669554097</v>
      </c>
      <c r="M941">
        <v>36.442623931878202</v>
      </c>
      <c r="N941">
        <v>1.20974959038163</v>
      </c>
      <c r="O941">
        <v>18.845614269490198</v>
      </c>
      <c r="P941">
        <v>181.37218045112701</v>
      </c>
    </row>
    <row r="942" spans="1:17" hidden="1" x14ac:dyDescent="0.3">
      <c r="A942" t="s">
        <v>2025</v>
      </c>
      <c r="B942" t="s">
        <v>2026</v>
      </c>
      <c r="C942" t="s">
        <v>3186</v>
      </c>
      <c r="D942" t="s">
        <v>46</v>
      </c>
      <c r="E942">
        <v>3388.2486500250002</v>
      </c>
      <c r="F942">
        <v>607.35</v>
      </c>
      <c r="G942">
        <v>-33.224275263057898</v>
      </c>
      <c r="H942">
        <v>-9.6381737746361402</v>
      </c>
      <c r="I942">
        <v>-8.1316670252684595</v>
      </c>
      <c r="J942">
        <v>0.58247941330209196</v>
      </c>
      <c r="K942">
        <v>644.72018236400697</v>
      </c>
      <c r="M942">
        <v>46.674375465582401</v>
      </c>
      <c r="N942">
        <v>0.80648672133730503</v>
      </c>
      <c r="O942">
        <v>47.731950275788201</v>
      </c>
      <c r="P942">
        <v>10.427272727272699</v>
      </c>
    </row>
    <row r="943" spans="1:17" hidden="1" x14ac:dyDescent="0.3">
      <c r="A943" t="s">
        <v>2027</v>
      </c>
      <c r="B943" t="s">
        <v>2028</v>
      </c>
      <c r="C943" t="s">
        <v>3186</v>
      </c>
      <c r="D943" t="s">
        <v>217</v>
      </c>
      <c r="E943">
        <v>3380.9120683599999</v>
      </c>
      <c r="F943">
        <v>561.70000000000005</v>
      </c>
      <c r="G943">
        <v>-12.3585467380976</v>
      </c>
      <c r="H943">
        <v>6.1494749737172398</v>
      </c>
      <c r="I943">
        <v>-1.12030351416776</v>
      </c>
      <c r="J943">
        <v>2.75728391881642</v>
      </c>
      <c r="K943">
        <v>535.13664372965502</v>
      </c>
      <c r="L943">
        <v>533.65255587239403</v>
      </c>
      <c r="M943">
        <v>76.572270872070604</v>
      </c>
      <c r="N943">
        <v>1.1395977465320599</v>
      </c>
      <c r="O943">
        <v>24.176606729570899</v>
      </c>
      <c r="P943">
        <v>30.173812282734598</v>
      </c>
      <c r="Q943">
        <v>7.9157644731919996E-2</v>
      </c>
    </row>
    <row r="944" spans="1:17" hidden="1" x14ac:dyDescent="0.3">
      <c r="A944" t="s">
        <v>2029</v>
      </c>
      <c r="B944" t="s">
        <v>2030</v>
      </c>
      <c r="C944" t="s">
        <v>3186</v>
      </c>
      <c r="D944" t="s">
        <v>21</v>
      </c>
      <c r="E944">
        <v>3334.2068555750002</v>
      </c>
      <c r="F944">
        <v>618.25</v>
      </c>
      <c r="G944">
        <v>49.600514493107298</v>
      </c>
      <c r="H944">
        <v>0.45540582822668702</v>
      </c>
      <c r="I944">
        <v>32.000674228939701</v>
      </c>
      <c r="J944">
        <v>4.6532543144940899</v>
      </c>
      <c r="K944">
        <v>626.05537996246096</v>
      </c>
      <c r="L944">
        <v>556.15538729809805</v>
      </c>
      <c r="M944">
        <v>57.9783240992559</v>
      </c>
      <c r="N944">
        <v>0.38457394984788001</v>
      </c>
      <c r="O944">
        <v>33.441164577436297</v>
      </c>
      <c r="P944">
        <v>76.114513602050906</v>
      </c>
      <c r="Q944">
        <v>9.9913200830808999E-2</v>
      </c>
    </row>
    <row r="945" spans="1:17" hidden="1" x14ac:dyDescent="0.3">
      <c r="A945" t="s">
        <v>2031</v>
      </c>
      <c r="B945" t="s">
        <v>2032</v>
      </c>
      <c r="C945" t="s">
        <v>3186</v>
      </c>
      <c r="D945" t="s">
        <v>243</v>
      </c>
      <c r="E945">
        <v>3333.2896733550001</v>
      </c>
      <c r="F945">
        <v>2206.5500000000002</v>
      </c>
      <c r="G945">
        <v>71.371521528310197</v>
      </c>
      <c r="H945">
        <v>27.4477280178176</v>
      </c>
      <c r="I945">
        <v>42.986264033270302</v>
      </c>
      <c r="J945">
        <v>2.8199204565894598</v>
      </c>
      <c r="K945">
        <v>1852.8797486390999</v>
      </c>
      <c r="L945">
        <v>1619.90356520001</v>
      </c>
      <c r="M945">
        <v>69.616831189545096</v>
      </c>
      <c r="N945">
        <v>1.34587032308749</v>
      </c>
      <c r="O945">
        <v>3.5553239219595998</v>
      </c>
      <c r="P945">
        <v>94.752868490732595</v>
      </c>
      <c r="Q945">
        <v>7.2007385630294005E-2</v>
      </c>
    </row>
    <row r="946" spans="1:17" hidden="1" x14ac:dyDescent="0.3">
      <c r="A946" t="s">
        <v>2033</v>
      </c>
      <c r="B946" t="s">
        <v>2034</v>
      </c>
      <c r="C946" t="s">
        <v>3186</v>
      </c>
      <c r="D946" t="s">
        <v>488</v>
      </c>
      <c r="E946">
        <v>3330.6668181</v>
      </c>
      <c r="F946">
        <v>424.5</v>
      </c>
      <c r="G946">
        <v>53.021287424506802</v>
      </c>
      <c r="H946">
        <v>-4.3017469822105898</v>
      </c>
      <c r="I946">
        <v>51.904009196755098</v>
      </c>
      <c r="J946">
        <v>5.2598544891109897</v>
      </c>
      <c r="K946">
        <v>412.41189781213598</v>
      </c>
      <c r="L946">
        <v>344.88481032100498</v>
      </c>
      <c r="M946">
        <v>59.834611308658701</v>
      </c>
      <c r="N946">
        <v>0.55811422835045699</v>
      </c>
      <c r="O946">
        <v>17.550058892814999</v>
      </c>
      <c r="P946">
        <v>100.732947156874</v>
      </c>
      <c r="Q946">
        <v>0.1492576755043</v>
      </c>
    </row>
    <row r="947" spans="1:17" hidden="1" x14ac:dyDescent="0.3">
      <c r="A947" t="s">
        <v>2035</v>
      </c>
      <c r="B947" t="s">
        <v>2036</v>
      </c>
      <c r="C947" t="s">
        <v>3186</v>
      </c>
      <c r="D947" t="s">
        <v>391</v>
      </c>
      <c r="E947">
        <v>3326.419526955</v>
      </c>
      <c r="F947">
        <v>1494.05</v>
      </c>
      <c r="G947">
        <v>43.062123242725299</v>
      </c>
      <c r="H947">
        <v>28.168719752736099</v>
      </c>
      <c r="I947">
        <v>48.484832684769401</v>
      </c>
      <c r="J947">
        <v>21.267219358124098</v>
      </c>
      <c r="K947">
        <v>1159.6892547791799</v>
      </c>
      <c r="L947">
        <v>1088.0986014195</v>
      </c>
      <c r="M947">
        <v>90.497313651427802</v>
      </c>
      <c r="N947">
        <v>3.56587035284445</v>
      </c>
      <c r="O947">
        <v>1.9242997222315099</v>
      </c>
      <c r="P947">
        <v>73.726744186046503</v>
      </c>
      <c r="Q947">
        <v>8.8154757175897006E-2</v>
      </c>
    </row>
    <row r="948" spans="1:17" hidden="1" x14ac:dyDescent="0.3">
      <c r="A948" t="s">
        <v>2037</v>
      </c>
      <c r="B948" t="s">
        <v>2038</v>
      </c>
      <c r="C948" t="s">
        <v>3186</v>
      </c>
      <c r="D948" t="s">
        <v>701</v>
      </c>
      <c r="E948">
        <v>3322.4787547000001</v>
      </c>
      <c r="F948">
        <v>714.2</v>
      </c>
      <c r="G948">
        <v>-49.551634042238199</v>
      </c>
      <c r="H948">
        <v>-9.9000059341906397</v>
      </c>
      <c r="I948">
        <v>-17.184357200085099</v>
      </c>
      <c r="J948">
        <v>16.3588763212454</v>
      </c>
      <c r="K948">
        <v>749.23212679393305</v>
      </c>
      <c r="L948">
        <v>834.52577014517499</v>
      </c>
      <c r="M948">
        <v>59.1216516607941</v>
      </c>
      <c r="N948">
        <v>2.4019221861161602</v>
      </c>
      <c r="O948">
        <v>44.217306076729201</v>
      </c>
      <c r="P948">
        <v>20.448604435449798</v>
      </c>
      <c r="Q948">
        <v>-0.10889278533393899</v>
      </c>
    </row>
    <row r="949" spans="1:17" hidden="1" x14ac:dyDescent="0.3">
      <c r="A949" t="s">
        <v>2039</v>
      </c>
      <c r="B949" t="s">
        <v>2040</v>
      </c>
      <c r="C949" t="s">
        <v>3186</v>
      </c>
      <c r="D949" t="s">
        <v>222</v>
      </c>
      <c r="E949">
        <v>3312.8361898200001</v>
      </c>
      <c r="F949">
        <v>185.49</v>
      </c>
      <c r="G949">
        <v>33.136586542663999</v>
      </c>
      <c r="H949">
        <v>-2.74220755388078</v>
      </c>
      <c r="I949">
        <v>31.713301964729801</v>
      </c>
      <c r="J949">
        <v>-3.3628424239330701</v>
      </c>
      <c r="K949">
        <v>174.04794338948801</v>
      </c>
      <c r="L949">
        <v>149.709533961272</v>
      </c>
      <c r="M949">
        <v>58.840417602982797</v>
      </c>
      <c r="N949">
        <v>0.712294872676691</v>
      </c>
      <c r="O949">
        <v>3.99482451884198</v>
      </c>
      <c r="P949">
        <v>67.636692272932606</v>
      </c>
      <c r="Q949">
        <v>0.171271706974188</v>
      </c>
    </row>
    <row r="950" spans="1:17" hidden="1" x14ac:dyDescent="0.3">
      <c r="A950" t="s">
        <v>2041</v>
      </c>
      <c r="B950" t="s">
        <v>2042</v>
      </c>
      <c r="C950" t="s">
        <v>3186</v>
      </c>
      <c r="D950" t="s">
        <v>466</v>
      </c>
      <c r="E950">
        <v>3311.468495136</v>
      </c>
      <c r="F950">
        <v>163.04</v>
      </c>
      <c r="G950">
        <v>27.616200749935899</v>
      </c>
      <c r="H950">
        <v>-14.0915744955715</v>
      </c>
      <c r="I950">
        <v>27.047541293848301</v>
      </c>
      <c r="J950">
        <v>-5.2926008908573197</v>
      </c>
      <c r="K950">
        <v>176.762412371463</v>
      </c>
      <c r="L950">
        <v>156.99608620088901</v>
      </c>
      <c r="M950">
        <v>37.554674885437301</v>
      </c>
      <c r="N950">
        <v>0.55525419756251404</v>
      </c>
      <c r="O950">
        <v>29.324092247301198</v>
      </c>
      <c r="P950">
        <v>66.963645673323001</v>
      </c>
      <c r="Q950">
        <v>0.110074538539898</v>
      </c>
    </row>
    <row r="951" spans="1:17" x14ac:dyDescent="0.3">
      <c r="A951" t="s">
        <v>2043</v>
      </c>
      <c r="B951" t="s">
        <v>2044</v>
      </c>
      <c r="C951" t="s">
        <v>3181</v>
      </c>
      <c r="D951" t="s">
        <v>111</v>
      </c>
      <c r="E951">
        <v>3299.6486347499999</v>
      </c>
      <c r="F951">
        <v>1133.45</v>
      </c>
      <c r="G951">
        <v>-21.790381600134101</v>
      </c>
      <c r="H951">
        <v>3.2620184523919402</v>
      </c>
      <c r="I951">
        <v>-7.8790843299803397</v>
      </c>
      <c r="J951">
        <v>-1.1598646067827501</v>
      </c>
      <c r="K951">
        <v>1076.81424858285</v>
      </c>
      <c r="L951">
        <v>1105.33479756158</v>
      </c>
      <c r="M951">
        <v>79.426541068160702</v>
      </c>
      <c r="N951">
        <v>0.71973864080993799</v>
      </c>
      <c r="O951">
        <v>19.8994221183113</v>
      </c>
      <c r="P951">
        <v>18.6858638743455</v>
      </c>
      <c r="Q951">
        <v>-1.484662622109E-3</v>
      </c>
    </row>
    <row r="952" spans="1:17" hidden="1" x14ac:dyDescent="0.3">
      <c r="A952" t="s">
        <v>2045</v>
      </c>
      <c r="B952" t="s">
        <v>2046</v>
      </c>
      <c r="C952" t="s">
        <v>3186</v>
      </c>
      <c r="D952" t="s">
        <v>270</v>
      </c>
      <c r="E952">
        <v>3294.9766143500001</v>
      </c>
      <c r="F952">
        <v>3248.5</v>
      </c>
      <c r="G952">
        <v>17.597019168527801</v>
      </c>
      <c r="H952">
        <v>-15.697817253151101</v>
      </c>
      <c r="I952">
        <v>17.638707741542699</v>
      </c>
      <c r="J952">
        <v>5.34340581999958</v>
      </c>
      <c r="K952">
        <v>3545.5911843715699</v>
      </c>
      <c r="L952">
        <v>3333.3634011856002</v>
      </c>
      <c r="M952">
        <v>50.941990949525099</v>
      </c>
      <c r="N952">
        <v>0.77533273361237698</v>
      </c>
      <c r="O952">
        <v>38.525473295367</v>
      </c>
      <c r="P952">
        <v>50.672541743970299</v>
      </c>
      <c r="Q952">
        <v>8.7905747899171993E-2</v>
      </c>
    </row>
    <row r="953" spans="1:17" hidden="1" x14ac:dyDescent="0.3">
      <c r="A953" t="s">
        <v>2047</v>
      </c>
      <c r="B953" t="s">
        <v>2048</v>
      </c>
      <c r="C953" t="s">
        <v>3186</v>
      </c>
      <c r="D953" t="s">
        <v>111</v>
      </c>
      <c r="E953">
        <v>3283.1813750649999</v>
      </c>
      <c r="F953">
        <v>1002.85</v>
      </c>
      <c r="G953">
        <v>-6.6314031653798002</v>
      </c>
      <c r="H953">
        <v>2.0293370477156198</v>
      </c>
      <c r="I953">
        <v>7.4430708658909497</v>
      </c>
      <c r="J953">
        <v>3.3032530471082699</v>
      </c>
      <c r="K953">
        <v>1002.20958785325</v>
      </c>
      <c r="L953">
        <v>960.52321653748402</v>
      </c>
      <c r="M953">
        <v>64.003129564669393</v>
      </c>
      <c r="N953">
        <v>0.66323484563690305</v>
      </c>
      <c r="O953">
        <v>32.622027222416101</v>
      </c>
      <c r="P953">
        <v>39.2847222222222</v>
      </c>
      <c r="Q953">
        <v>0.13401046049347701</v>
      </c>
    </row>
    <row r="954" spans="1:17" x14ac:dyDescent="0.3">
      <c r="A954" t="s">
        <v>2049</v>
      </c>
      <c r="B954" t="s">
        <v>2050</v>
      </c>
      <c r="C954" t="s">
        <v>3185</v>
      </c>
      <c r="D954" t="s">
        <v>285</v>
      </c>
      <c r="E954">
        <v>3272.7376074599902</v>
      </c>
      <c r="F954">
        <v>131.51</v>
      </c>
      <c r="G954">
        <v>21.4267806289586</v>
      </c>
      <c r="H954">
        <v>-5.0975585092317299</v>
      </c>
      <c r="I954">
        <v>32.577614702634897</v>
      </c>
      <c r="J954">
        <v>3.9994416372414898</v>
      </c>
      <c r="K954">
        <v>135.59967173908299</v>
      </c>
      <c r="L954">
        <v>128.17993199551501</v>
      </c>
      <c r="M954">
        <v>67.044624711553396</v>
      </c>
      <c r="N954">
        <v>0.45165969845874598</v>
      </c>
      <c r="O954">
        <v>34.590525435328097</v>
      </c>
      <c r="P954">
        <v>61.164215686274503</v>
      </c>
      <c r="Q954">
        <v>2.1820531932025999E-2</v>
      </c>
    </row>
    <row r="955" spans="1:17" x14ac:dyDescent="0.3">
      <c r="A955" t="s">
        <v>2051</v>
      </c>
      <c r="B955" t="s">
        <v>2052</v>
      </c>
      <c r="C955" t="s">
        <v>3176</v>
      </c>
      <c r="D955" t="s">
        <v>217</v>
      </c>
      <c r="E955">
        <v>3269.6224863749999</v>
      </c>
      <c r="F955">
        <v>204.53</v>
      </c>
      <c r="G955">
        <v>-48.256567178903403</v>
      </c>
      <c r="H955">
        <v>-2.5139478060777201</v>
      </c>
      <c r="I955">
        <v>-8.4704014099552705</v>
      </c>
      <c r="J955">
        <v>-3.3085431673438399</v>
      </c>
      <c r="K955">
        <v>208.57018642889199</v>
      </c>
      <c r="L955">
        <v>221.11264263172001</v>
      </c>
      <c r="M955">
        <v>57.845242135472503</v>
      </c>
      <c r="N955">
        <v>0.59608481017978399</v>
      </c>
      <c r="O955">
        <v>41.5440277709871</v>
      </c>
      <c r="P955">
        <v>8.3028858882711205</v>
      </c>
      <c r="Q955">
        <v>5.4512230881630002E-3</v>
      </c>
    </row>
    <row r="956" spans="1:17" x14ac:dyDescent="0.3">
      <c r="A956" t="s">
        <v>2053</v>
      </c>
      <c r="B956" t="s">
        <v>2054</v>
      </c>
      <c r="C956" t="s">
        <v>3179</v>
      </c>
      <c r="D956" t="s">
        <v>111</v>
      </c>
      <c r="E956">
        <v>3265.4411378999998</v>
      </c>
      <c r="F956">
        <v>1615.25</v>
      </c>
      <c r="G956">
        <v>1.8186728126109899</v>
      </c>
      <c r="H956">
        <v>-17.327592985727101</v>
      </c>
      <c r="I956">
        <v>-29.448640579759601</v>
      </c>
      <c r="J956">
        <v>-4.7648760274814803</v>
      </c>
      <c r="K956">
        <v>1876.96792538862</v>
      </c>
      <c r="L956">
        <v>1901.51036791505</v>
      </c>
      <c r="M956">
        <v>25.483401320227699</v>
      </c>
      <c r="N956">
        <v>1.31270671714558</v>
      </c>
      <c r="O956">
        <v>51.700975081256701</v>
      </c>
      <c r="P956">
        <v>25.1937684079987</v>
      </c>
      <c r="Q956">
        <v>0.213644776488876</v>
      </c>
    </row>
    <row r="957" spans="1:17" x14ac:dyDescent="0.3">
      <c r="A957" t="s">
        <v>2055</v>
      </c>
      <c r="B957" t="s">
        <v>2056</v>
      </c>
      <c r="C957" t="s">
        <v>3179</v>
      </c>
      <c r="D957" t="s">
        <v>111</v>
      </c>
      <c r="E957">
        <v>3260.3977199999999</v>
      </c>
      <c r="F957">
        <v>558.70000000000005</v>
      </c>
      <c r="G957">
        <v>-19.437276340780599</v>
      </c>
      <c r="H957">
        <v>-17.053525753157</v>
      </c>
      <c r="I957">
        <v>6.6331608904065096</v>
      </c>
      <c r="J957">
        <v>0.68127151540297004</v>
      </c>
      <c r="K957">
        <v>608.14748379436298</v>
      </c>
      <c r="L957">
        <v>589.23956427250903</v>
      </c>
      <c r="M957">
        <v>40.777854335690499</v>
      </c>
      <c r="N957">
        <v>0.77942766535756802</v>
      </c>
      <c r="O957">
        <v>30.624664399498801</v>
      </c>
      <c r="P957">
        <v>21.456521739130402</v>
      </c>
      <c r="Q957">
        <v>8.2301160483231994E-2</v>
      </c>
    </row>
    <row r="958" spans="1:17" hidden="1" x14ac:dyDescent="0.3">
      <c r="A958" t="s">
        <v>2057</v>
      </c>
      <c r="B958" t="s">
        <v>2058</v>
      </c>
      <c r="C958" t="s">
        <v>3186</v>
      </c>
      <c r="D958" t="s">
        <v>136</v>
      </c>
      <c r="E958">
        <v>3248.5903840000001</v>
      </c>
      <c r="F958">
        <v>680</v>
      </c>
      <c r="G958">
        <v>82.619106677416198</v>
      </c>
      <c r="H958">
        <v>-8.2683667265975096</v>
      </c>
      <c r="I958">
        <v>68.539560814242606</v>
      </c>
      <c r="J958">
        <v>2.9675101983804102</v>
      </c>
      <c r="K958">
        <v>680.95688515536904</v>
      </c>
      <c r="L958">
        <v>541.98187811456705</v>
      </c>
      <c r="M958">
        <v>68.219925217919297</v>
      </c>
      <c r="N958">
        <v>0.43021759408733001</v>
      </c>
      <c r="O958">
        <v>24.558823529411701</v>
      </c>
      <c r="P958">
        <v>165.832681782642</v>
      </c>
    </row>
    <row r="959" spans="1:17" hidden="1" x14ac:dyDescent="0.3">
      <c r="A959" t="s">
        <v>2059</v>
      </c>
      <c r="B959" t="s">
        <v>2060</v>
      </c>
      <c r="C959" t="s">
        <v>3186</v>
      </c>
      <c r="D959" t="s">
        <v>62</v>
      </c>
      <c r="E959">
        <v>3243.127973096</v>
      </c>
      <c r="F959">
        <v>214.42</v>
      </c>
      <c r="G959">
        <v>5.5714170999160002</v>
      </c>
      <c r="H959">
        <v>-1.4714435695574699</v>
      </c>
      <c r="I959">
        <v>-2.6094688930209098</v>
      </c>
      <c r="J959">
        <v>8.5785726603214894</v>
      </c>
      <c r="K959">
        <v>211.29284004454999</v>
      </c>
      <c r="L959">
        <v>205.95515825903399</v>
      </c>
      <c r="M959">
        <v>68.703346395747005</v>
      </c>
      <c r="N959">
        <v>1.2360873996161299</v>
      </c>
      <c r="O959">
        <v>25.8744520100736</v>
      </c>
      <c r="P959">
        <v>41.6248348745046</v>
      </c>
      <c r="Q959">
        <v>0.108329248024556</v>
      </c>
    </row>
    <row r="960" spans="1:17" hidden="1" x14ac:dyDescent="0.3">
      <c r="A960" t="s">
        <v>2061</v>
      </c>
      <c r="B960" t="s">
        <v>2062</v>
      </c>
      <c r="C960" t="s">
        <v>3186</v>
      </c>
      <c r="D960" t="s">
        <v>21</v>
      </c>
      <c r="E960">
        <v>3240.4731145249998</v>
      </c>
      <c r="F960">
        <v>703.25</v>
      </c>
      <c r="G960">
        <v>9.23733108815488</v>
      </c>
      <c r="H960">
        <v>16.309194687586999</v>
      </c>
      <c r="I960">
        <v>96.606321902413796</v>
      </c>
      <c r="J960">
        <v>17.745591530542601</v>
      </c>
      <c r="K960">
        <v>531.93248661809002</v>
      </c>
      <c r="L960">
        <v>431.31226623696898</v>
      </c>
      <c r="M960">
        <v>86.457283258536904</v>
      </c>
      <c r="N960">
        <v>1.0303327508428799</v>
      </c>
      <c r="O960">
        <v>1.95520796302879</v>
      </c>
      <c r="P960">
        <v>123.502304147465</v>
      </c>
      <c r="Q960">
        <v>0.121410932700194</v>
      </c>
    </row>
    <row r="961" spans="1:17" hidden="1" x14ac:dyDescent="0.3">
      <c r="A961" t="s">
        <v>2063</v>
      </c>
      <c r="B961" t="s">
        <v>2064</v>
      </c>
      <c r="C961" t="s">
        <v>3186</v>
      </c>
      <c r="D961" t="s">
        <v>270</v>
      </c>
      <c r="E961">
        <v>3228.22</v>
      </c>
      <c r="F961">
        <v>15609.7</v>
      </c>
      <c r="G961">
        <v>-9.7944062472548392</v>
      </c>
      <c r="H961">
        <v>0.690482278809047</v>
      </c>
      <c r="I961">
        <v>-1.1619076027463699</v>
      </c>
      <c r="J961">
        <v>-2.0769215105534502</v>
      </c>
      <c r="K961">
        <v>15256.8855420444</v>
      </c>
      <c r="L961">
        <v>14411.307611755001</v>
      </c>
      <c r="M961">
        <v>60.480494532673603</v>
      </c>
      <c r="N961">
        <v>1.0173438800999099</v>
      </c>
      <c r="O961">
        <v>8.9069616968935694</v>
      </c>
      <c r="P961">
        <v>50.078838573214099</v>
      </c>
      <c r="Q961">
        <v>0.13349615319175001</v>
      </c>
    </row>
    <row r="962" spans="1:17" hidden="1" x14ac:dyDescent="0.3">
      <c r="A962" t="s">
        <v>2065</v>
      </c>
      <c r="B962" t="s">
        <v>2066</v>
      </c>
      <c r="C962" t="s">
        <v>3186</v>
      </c>
      <c r="D962" t="s">
        <v>69</v>
      </c>
      <c r="E962">
        <v>3227.02555596</v>
      </c>
      <c r="F962">
        <v>250.31</v>
      </c>
      <c r="G962">
        <v>45.815485033250603</v>
      </c>
      <c r="H962">
        <v>12.8562369690735</v>
      </c>
      <c r="I962">
        <v>31.8393446716223</v>
      </c>
      <c r="J962">
        <v>6.4588332116539098</v>
      </c>
      <c r="K962">
        <v>232.56546025911101</v>
      </c>
      <c r="L962">
        <v>214.30427504121201</v>
      </c>
      <c r="M962">
        <v>75.931949024986494</v>
      </c>
      <c r="N962">
        <v>0.87812116768810999</v>
      </c>
      <c r="O962">
        <v>12.576405257480699</v>
      </c>
      <c r="P962">
        <v>78.601498394577206</v>
      </c>
      <c r="Q962">
        <v>6.4592358387480994E-2</v>
      </c>
    </row>
    <row r="963" spans="1:17" x14ac:dyDescent="0.3">
      <c r="A963" t="s">
        <v>2067</v>
      </c>
      <c r="B963" t="s">
        <v>2068</v>
      </c>
      <c r="C963" t="s">
        <v>3183</v>
      </c>
      <c r="D963" t="s">
        <v>1344</v>
      </c>
      <c r="E963">
        <v>3226.1061766560001</v>
      </c>
      <c r="F963">
        <v>120.48</v>
      </c>
      <c r="G963">
        <v>-34.887966732257198</v>
      </c>
      <c r="H963">
        <v>1.47164609568714</v>
      </c>
      <c r="I963">
        <v>1.0673707821865199</v>
      </c>
      <c r="J963">
        <v>4.8055947604021201</v>
      </c>
      <c r="K963">
        <v>119.813520143231</v>
      </c>
      <c r="L963">
        <v>130.39674655528299</v>
      </c>
      <c r="M963">
        <v>71.867659643558596</v>
      </c>
      <c r="N963">
        <v>0.48667887589189501</v>
      </c>
      <c r="O963">
        <v>32.636122177954803</v>
      </c>
      <c r="P963">
        <v>15.3470560076591</v>
      </c>
      <c r="Q963">
        <v>-0.116388687041518</v>
      </c>
    </row>
    <row r="964" spans="1:17" hidden="1" x14ac:dyDescent="0.3">
      <c r="A964" t="s">
        <v>2069</v>
      </c>
      <c r="B964" t="s">
        <v>2070</v>
      </c>
      <c r="C964" t="s">
        <v>3186</v>
      </c>
      <c r="D964" t="s">
        <v>254</v>
      </c>
      <c r="E964">
        <v>3218.96647347</v>
      </c>
      <c r="F964">
        <v>996.9</v>
      </c>
      <c r="G964">
        <v>27.150901090919099</v>
      </c>
      <c r="H964">
        <v>6.3106934087653102</v>
      </c>
      <c r="I964">
        <v>70.103714027224697</v>
      </c>
      <c r="J964">
        <v>-4.6304435229771803</v>
      </c>
      <c r="K964">
        <v>894.07002349697098</v>
      </c>
      <c r="L964">
        <v>752.24571514911304</v>
      </c>
      <c r="M964">
        <v>64.871641459223099</v>
      </c>
      <c r="N964">
        <v>1.27446868668463</v>
      </c>
      <c r="O964">
        <v>4.72464640385195</v>
      </c>
      <c r="P964">
        <v>88.788940441246098</v>
      </c>
      <c r="Q964">
        <v>2.9585638557935001E-2</v>
      </c>
    </row>
    <row r="965" spans="1:17" hidden="1" x14ac:dyDescent="0.3">
      <c r="A965" t="s">
        <v>2071</v>
      </c>
      <c r="B965" t="s">
        <v>2072</v>
      </c>
      <c r="C965" t="s">
        <v>3186</v>
      </c>
      <c r="D965" t="s">
        <v>136</v>
      </c>
      <c r="E965">
        <v>3217.27376207</v>
      </c>
      <c r="F965">
        <v>69.06</v>
      </c>
      <c r="G965">
        <v>34.8711569339508</v>
      </c>
      <c r="H965">
        <v>-0.39647343078817598</v>
      </c>
      <c r="I965">
        <v>-6.1184388919155497</v>
      </c>
      <c r="J965">
        <v>3.5507863357374498</v>
      </c>
      <c r="K965">
        <v>68.363453686941696</v>
      </c>
      <c r="M965">
        <v>64.960371328327398</v>
      </c>
      <c r="N965">
        <v>0.97519671675881703</v>
      </c>
      <c r="O965">
        <v>57.182160440196903</v>
      </c>
      <c r="P965">
        <v>91.8333333333333</v>
      </c>
    </row>
    <row r="966" spans="1:17" x14ac:dyDescent="0.3">
      <c r="A966" t="s">
        <v>2073</v>
      </c>
      <c r="B966" t="s">
        <v>2074</v>
      </c>
      <c r="C966" t="s">
        <v>3169</v>
      </c>
      <c r="D966" t="s">
        <v>285</v>
      </c>
      <c r="E966">
        <v>3207.1850049</v>
      </c>
      <c r="F966">
        <v>1873.65</v>
      </c>
      <c r="G966">
        <v>17.6941654832452</v>
      </c>
      <c r="H966">
        <v>-5.0343062852652203</v>
      </c>
      <c r="I966">
        <v>-2.77191214823837</v>
      </c>
      <c r="J966">
        <v>6.1762729398134804</v>
      </c>
      <c r="K966">
        <v>1982.97058162547</v>
      </c>
      <c r="L966">
        <v>1958.9468607603601</v>
      </c>
      <c r="M966">
        <v>64.4115380027946</v>
      </c>
      <c r="N966">
        <v>0.91805515362672696</v>
      </c>
      <c r="O966">
        <v>49.440930803511797</v>
      </c>
      <c r="P966">
        <v>45.030575121913401</v>
      </c>
      <c r="Q966">
        <v>1.308649585562E-2</v>
      </c>
    </row>
    <row r="967" spans="1:17" hidden="1" x14ac:dyDescent="0.3">
      <c r="A967" t="s">
        <v>2075</v>
      </c>
      <c r="B967" t="s">
        <v>2076</v>
      </c>
      <c r="C967" t="s">
        <v>3186</v>
      </c>
      <c r="D967" t="s">
        <v>285</v>
      </c>
      <c r="E967">
        <v>3198.46368424</v>
      </c>
      <c r="F967">
        <v>308</v>
      </c>
      <c r="G967">
        <v>34.807648195530398</v>
      </c>
      <c r="H967">
        <v>3.4108491674049999</v>
      </c>
      <c r="I967">
        <v>-19.727832922108899</v>
      </c>
      <c r="J967">
        <v>6.0397298246809399</v>
      </c>
      <c r="K967">
        <v>303.19108488405902</v>
      </c>
      <c r="L967">
        <v>294.32395367456701</v>
      </c>
      <c r="M967">
        <v>67.984862384787604</v>
      </c>
      <c r="N967">
        <v>0.786893375177393</v>
      </c>
      <c r="O967">
        <v>48.863636363636303</v>
      </c>
      <c r="P967">
        <v>92.5</v>
      </c>
      <c r="Q967">
        <v>0.20156204600595701</v>
      </c>
    </row>
    <row r="968" spans="1:17" x14ac:dyDescent="0.3">
      <c r="A968" t="s">
        <v>2077</v>
      </c>
      <c r="B968" t="s">
        <v>2078</v>
      </c>
      <c r="C968" t="s">
        <v>3171</v>
      </c>
      <c r="D968" t="s">
        <v>144</v>
      </c>
      <c r="E968">
        <v>3181.1159667299999</v>
      </c>
      <c r="F968">
        <v>189.87</v>
      </c>
      <c r="G968">
        <v>-49.329913383031503</v>
      </c>
      <c r="H968">
        <v>-9.8654090162126806</v>
      </c>
      <c r="I968">
        <v>-17.267090700865001</v>
      </c>
      <c r="J968">
        <v>-0.61498906533206599</v>
      </c>
      <c r="K968">
        <v>204.48560661723801</v>
      </c>
      <c r="L968">
        <v>222.37472871691801</v>
      </c>
      <c r="M968">
        <v>46.890781218559397</v>
      </c>
      <c r="N968">
        <v>1.1554171440101999</v>
      </c>
      <c r="O968">
        <v>47.995997261284003</v>
      </c>
      <c r="P968">
        <v>5.2436117731833098</v>
      </c>
    </row>
    <row r="969" spans="1:17" hidden="1" x14ac:dyDescent="0.3">
      <c r="A969" t="s">
        <v>2079</v>
      </c>
      <c r="B969" t="s">
        <v>2080</v>
      </c>
      <c r="C969" t="s">
        <v>3186</v>
      </c>
      <c r="D969" t="s">
        <v>1300</v>
      </c>
      <c r="E969">
        <v>3181.04884128</v>
      </c>
      <c r="F969">
        <v>216.2</v>
      </c>
      <c r="K969">
        <v>198.53034696656701</v>
      </c>
      <c r="L969">
        <v>172.215069946667</v>
      </c>
      <c r="M969">
        <v>81.1750791682543</v>
      </c>
      <c r="N969">
        <v>1</v>
      </c>
      <c r="Q969">
        <v>0.14788253940821999</v>
      </c>
    </row>
    <row r="970" spans="1:17" x14ac:dyDescent="0.3">
      <c r="A970" t="s">
        <v>2081</v>
      </c>
      <c r="B970" t="s">
        <v>2082</v>
      </c>
      <c r="C970" t="s">
        <v>3182</v>
      </c>
      <c r="D970" t="s">
        <v>458</v>
      </c>
      <c r="E970">
        <v>3171.1491525000001</v>
      </c>
      <c r="F970">
        <v>826.25</v>
      </c>
      <c r="G970">
        <v>-62.0118513050136</v>
      </c>
      <c r="H970">
        <v>-17.920986332659499</v>
      </c>
      <c r="I970">
        <v>-28.322312658405</v>
      </c>
      <c r="J970">
        <v>0.39440304818245903</v>
      </c>
      <c r="K970">
        <v>956.97256844612002</v>
      </c>
      <c r="L970">
        <v>1105.9543364843</v>
      </c>
      <c r="M970">
        <v>32.176534021285804</v>
      </c>
      <c r="N970">
        <v>1.7498183542021299</v>
      </c>
      <c r="O970">
        <v>75.219364599092202</v>
      </c>
      <c r="P970">
        <v>3.1780719280719301</v>
      </c>
      <c r="Q970">
        <v>-0.18653276157148899</v>
      </c>
    </row>
    <row r="971" spans="1:17" hidden="1" x14ac:dyDescent="0.3">
      <c r="A971" t="s">
        <v>2083</v>
      </c>
      <c r="B971" t="s">
        <v>2084</v>
      </c>
      <c r="C971" t="s">
        <v>3186</v>
      </c>
      <c r="D971" t="s">
        <v>1992</v>
      </c>
      <c r="E971">
        <v>3168.7177499999998</v>
      </c>
      <c r="F971">
        <v>1246.45</v>
      </c>
      <c r="G971">
        <v>13.170410229982799</v>
      </c>
      <c r="H971">
        <v>-7.6828680085265404</v>
      </c>
      <c r="I971">
        <v>13.157878408049999</v>
      </c>
      <c r="J971">
        <v>5.0449518832471201</v>
      </c>
      <c r="K971">
        <v>1310.9954618950501</v>
      </c>
      <c r="L971">
        <v>1257.5419480975199</v>
      </c>
      <c r="M971">
        <v>52.260968702093997</v>
      </c>
      <c r="N971">
        <v>0.96621874845181099</v>
      </c>
      <c r="O971">
        <v>33.976493240803798</v>
      </c>
      <c r="P971">
        <v>39.720883309046002</v>
      </c>
      <c r="Q971">
        <v>1.9963936698178999E-2</v>
      </c>
    </row>
    <row r="972" spans="1:17" x14ac:dyDescent="0.3">
      <c r="A972" t="s">
        <v>2085</v>
      </c>
      <c r="B972" t="s">
        <v>2086</v>
      </c>
      <c r="C972" t="s">
        <v>3189</v>
      </c>
      <c r="D972" t="s">
        <v>2087</v>
      </c>
      <c r="E972">
        <v>3161.406637</v>
      </c>
      <c r="F972">
        <v>17.86</v>
      </c>
      <c r="G972">
        <v>-30.9206398879967</v>
      </c>
      <c r="H972">
        <v>-11.4450205709795</v>
      </c>
      <c r="I972">
        <v>-19.878594921376301</v>
      </c>
      <c r="J972">
        <v>-5.3047553828179597</v>
      </c>
      <c r="K972">
        <v>19.178689666591101</v>
      </c>
      <c r="L972">
        <v>20.471361121251199</v>
      </c>
      <c r="M972">
        <v>46.619123460659601</v>
      </c>
      <c r="N972">
        <v>1.8637709713613999</v>
      </c>
      <c r="O972">
        <v>56.494960806270903</v>
      </c>
      <c r="P972">
        <v>20.5128205128205</v>
      </c>
      <c r="Q972">
        <v>-6.5081428083333004E-2</v>
      </c>
    </row>
    <row r="973" spans="1:17" hidden="1" x14ac:dyDescent="0.3">
      <c r="A973" t="s">
        <v>2088</v>
      </c>
      <c r="B973" t="s">
        <v>2089</v>
      </c>
      <c r="C973" t="s">
        <v>3186</v>
      </c>
      <c r="D973" t="s">
        <v>136</v>
      </c>
      <c r="E973">
        <v>3151.4542669500001</v>
      </c>
      <c r="F973">
        <v>313.5</v>
      </c>
      <c r="G973">
        <v>-0.37007432032726501</v>
      </c>
      <c r="H973">
        <v>3.12456966720453</v>
      </c>
      <c r="I973">
        <v>-17.510410137941101</v>
      </c>
      <c r="J973">
        <v>2.1957742263393598</v>
      </c>
      <c r="K973">
        <v>316.347714623836</v>
      </c>
      <c r="L973">
        <v>325.01644477797902</v>
      </c>
      <c r="M973">
        <v>56.593599300944497</v>
      </c>
      <c r="N973">
        <v>0.53217466130132696</v>
      </c>
      <c r="O973">
        <v>49.601275917065401</v>
      </c>
      <c r="P973">
        <v>28.483606557377001</v>
      </c>
      <c r="Q973">
        <v>6.0437268380676999E-2</v>
      </c>
    </row>
    <row r="974" spans="1:17" hidden="1" x14ac:dyDescent="0.3">
      <c r="A974" t="s">
        <v>2090</v>
      </c>
      <c r="B974" t="s">
        <v>2091</v>
      </c>
      <c r="C974" t="s">
        <v>3186</v>
      </c>
      <c r="D974" t="s">
        <v>136</v>
      </c>
      <c r="E974">
        <v>3144.7703447459999</v>
      </c>
      <c r="F974">
        <v>169.38</v>
      </c>
      <c r="G974">
        <v>-18.547111811099501</v>
      </c>
      <c r="H974">
        <v>6.2661883939342404</v>
      </c>
      <c r="I974">
        <v>-3.0069197845974398</v>
      </c>
      <c r="J974">
        <v>7.7282206578391301</v>
      </c>
      <c r="M974">
        <v>86.842104711736098</v>
      </c>
      <c r="O974">
        <v>12.1738103672216</v>
      </c>
      <c r="P974">
        <v>32.173234490831</v>
      </c>
    </row>
    <row r="975" spans="1:17" hidden="1" x14ac:dyDescent="0.3">
      <c r="A975" t="s">
        <v>2092</v>
      </c>
      <c r="B975" t="s">
        <v>2093</v>
      </c>
      <c r="C975" t="s">
        <v>3186</v>
      </c>
      <c r="D975" t="s">
        <v>2094</v>
      </c>
      <c r="E975">
        <v>3129.2114911200001</v>
      </c>
      <c r="F975">
        <v>628.65</v>
      </c>
      <c r="G975">
        <v>53.979873234638198</v>
      </c>
      <c r="H975">
        <v>2.65504120847827</v>
      </c>
      <c r="I975">
        <v>50.824666023484603</v>
      </c>
      <c r="J975">
        <v>9.7217621489151007</v>
      </c>
      <c r="K975">
        <v>535.105706001778</v>
      </c>
      <c r="L975">
        <v>468.17104693946499</v>
      </c>
      <c r="M975">
        <v>82.037965986649894</v>
      </c>
      <c r="N975">
        <v>0.72882165431692103</v>
      </c>
      <c r="O975">
        <v>0.85898353614888201</v>
      </c>
      <c r="P975">
        <v>107.40679643681899</v>
      </c>
      <c r="Q975">
        <v>0.30528029464518902</v>
      </c>
    </row>
    <row r="976" spans="1:17" hidden="1" x14ac:dyDescent="0.3">
      <c r="A976" t="s">
        <v>2095</v>
      </c>
      <c r="B976" t="s">
        <v>2096</v>
      </c>
      <c r="C976" t="s">
        <v>3186</v>
      </c>
      <c r="D976" t="s">
        <v>1646</v>
      </c>
      <c r="E976">
        <v>3119.769491643</v>
      </c>
      <c r="F976">
        <v>141.03</v>
      </c>
      <c r="G976">
        <v>-23.940988544861298</v>
      </c>
      <c r="H976">
        <v>-2.9682385538248299</v>
      </c>
      <c r="I976">
        <v>-8.2679278438238608</v>
      </c>
      <c r="J976">
        <v>2.2063935022935199</v>
      </c>
      <c r="K976">
        <v>141.92091483073</v>
      </c>
      <c r="L976">
        <v>147.08093512334301</v>
      </c>
      <c r="M976">
        <v>65.036819493927496</v>
      </c>
      <c r="N976">
        <v>0.57065584847163597</v>
      </c>
      <c r="O976">
        <v>26.9871658512373</v>
      </c>
      <c r="P976">
        <v>9.3255813953488396</v>
      </c>
      <c r="Q976">
        <v>2.6942818273045E-2</v>
      </c>
    </row>
    <row r="977" spans="1:17" hidden="1" x14ac:dyDescent="0.3">
      <c r="A977" t="s">
        <v>2097</v>
      </c>
      <c r="B977" t="s">
        <v>2098</v>
      </c>
      <c r="C977" t="s">
        <v>3186</v>
      </c>
      <c r="D977" t="s">
        <v>120</v>
      </c>
      <c r="E977">
        <v>3117.3053147599999</v>
      </c>
      <c r="F977">
        <v>101.71</v>
      </c>
      <c r="G977">
        <v>-38.512679244715699</v>
      </c>
      <c r="H977">
        <v>-1.54054814371072</v>
      </c>
      <c r="I977">
        <v>-11.688677110634201</v>
      </c>
      <c r="J977">
        <v>5.2821734624513796</v>
      </c>
      <c r="K977">
        <v>99.535526378907605</v>
      </c>
      <c r="L977">
        <v>101.939259514743</v>
      </c>
      <c r="M977">
        <v>70.373218320144403</v>
      </c>
      <c r="N977">
        <v>0.95567434886918901</v>
      </c>
      <c r="O977">
        <v>45.069314718316797</v>
      </c>
      <c r="P977">
        <v>15.592680986475701</v>
      </c>
      <c r="Q977">
        <v>0.190289388821092</v>
      </c>
    </row>
    <row r="978" spans="1:17" hidden="1" x14ac:dyDescent="0.3">
      <c r="A978" t="s">
        <v>2099</v>
      </c>
      <c r="B978" t="s">
        <v>2100</v>
      </c>
      <c r="C978" t="s">
        <v>3186</v>
      </c>
      <c r="D978" t="s">
        <v>27</v>
      </c>
      <c r="E978">
        <v>3094.56</v>
      </c>
      <c r="F978">
        <v>49.12</v>
      </c>
      <c r="G978">
        <v>31.640693912790098</v>
      </c>
      <c r="H978">
        <v>-1.1574717503530401</v>
      </c>
      <c r="I978">
        <v>18.443135463937502</v>
      </c>
      <c r="J978">
        <v>-3.2264336431631899</v>
      </c>
      <c r="K978">
        <v>49.812592212069902</v>
      </c>
      <c r="L978">
        <v>47.651918283585303</v>
      </c>
      <c r="M978">
        <v>63.955675542212099</v>
      </c>
      <c r="N978">
        <v>0.78909240676905001</v>
      </c>
      <c r="O978">
        <v>107.51221498371299</v>
      </c>
      <c r="P978">
        <v>66.226734348561706</v>
      </c>
      <c r="Q978">
        <v>6.6346407083819003E-2</v>
      </c>
    </row>
    <row r="979" spans="1:17" hidden="1" x14ac:dyDescent="0.3">
      <c r="A979" t="s">
        <v>2101</v>
      </c>
      <c r="B979" t="s">
        <v>2102</v>
      </c>
      <c r="C979" t="s">
        <v>3186</v>
      </c>
      <c r="D979" t="s">
        <v>217</v>
      </c>
      <c r="E979">
        <v>3093.6886459500001</v>
      </c>
      <c r="F979">
        <v>325.7</v>
      </c>
      <c r="G979">
        <v>18.966200530602102</v>
      </c>
      <c r="H979">
        <v>8.2357511230102602</v>
      </c>
      <c r="I979">
        <v>68.1615772414074</v>
      </c>
      <c r="J979">
        <v>10.9503807483167</v>
      </c>
      <c r="K979">
        <v>287.777023689553</v>
      </c>
      <c r="L979">
        <v>242.210903894952</v>
      </c>
      <c r="M979">
        <v>60.892228197379097</v>
      </c>
      <c r="N979">
        <v>0.54557338160804802</v>
      </c>
      <c r="O979">
        <v>5.7721829904820297</v>
      </c>
      <c r="P979">
        <v>88.6475528525919</v>
      </c>
      <c r="Q979">
        <v>7.9364989896281005E-2</v>
      </c>
    </row>
    <row r="980" spans="1:17" hidden="1" x14ac:dyDescent="0.3">
      <c r="A980" t="s">
        <v>2103</v>
      </c>
      <c r="B980" t="s">
        <v>2104</v>
      </c>
      <c r="C980" t="s">
        <v>3186</v>
      </c>
      <c r="D980" t="s">
        <v>169</v>
      </c>
      <c r="E980">
        <v>3087.7118999999998</v>
      </c>
      <c r="F980">
        <v>2907.45</v>
      </c>
      <c r="G980">
        <v>383.35245916015998</v>
      </c>
      <c r="H980">
        <v>24.269945476706301</v>
      </c>
      <c r="I980">
        <v>68.186059828216102</v>
      </c>
      <c r="J980">
        <v>3.97315706845301</v>
      </c>
      <c r="K980">
        <v>2379.02678969607</v>
      </c>
      <c r="L980">
        <v>1803.72195213283</v>
      </c>
      <c r="M980">
        <v>70.648357195020296</v>
      </c>
      <c r="N980">
        <v>1.1612599126108301</v>
      </c>
      <c r="O980">
        <v>0.125539562159282</v>
      </c>
      <c r="P980">
        <v>422.73462783171499</v>
      </c>
      <c r="Q980">
        <v>0.18732339883082</v>
      </c>
    </row>
    <row r="981" spans="1:17" hidden="1" x14ac:dyDescent="0.3">
      <c r="A981" t="s">
        <v>2105</v>
      </c>
      <c r="B981" t="s">
        <v>2106</v>
      </c>
      <c r="C981" t="s">
        <v>3186</v>
      </c>
      <c r="D981" t="s">
        <v>54</v>
      </c>
      <c r="E981">
        <v>3063.0042835200002</v>
      </c>
      <c r="F981">
        <v>482.25</v>
      </c>
      <c r="G981">
        <v>-2.3983842197105099</v>
      </c>
      <c r="H981">
        <v>-0.73226731846152304</v>
      </c>
      <c r="I981">
        <v>-4.7336466649215803</v>
      </c>
      <c r="J981">
        <v>-0.32293626427014699</v>
      </c>
      <c r="K981">
        <v>488.18060637312698</v>
      </c>
      <c r="L981">
        <v>480.33388425261398</v>
      </c>
      <c r="M981">
        <v>58.562697254808597</v>
      </c>
      <c r="N981">
        <v>0.88443165602753504</v>
      </c>
      <c r="O981">
        <v>23.379989631933601</v>
      </c>
      <c r="P981">
        <v>31.582537517053201</v>
      </c>
      <c r="Q981">
        <v>5.0387270754199E-2</v>
      </c>
    </row>
    <row r="982" spans="1:17" hidden="1" x14ac:dyDescent="0.3">
      <c r="A982" t="s">
        <v>2107</v>
      </c>
      <c r="B982" t="s">
        <v>2108</v>
      </c>
      <c r="C982" t="s">
        <v>3186</v>
      </c>
      <c r="D982" t="s">
        <v>243</v>
      </c>
      <c r="E982">
        <v>3052.5605358600001</v>
      </c>
      <c r="F982">
        <v>1140.1500000000001</v>
      </c>
      <c r="G982">
        <v>-41.299387087271903</v>
      </c>
      <c r="H982">
        <v>-9.0875440029203194</v>
      </c>
      <c r="I982">
        <v>-10.2905624002506</v>
      </c>
      <c r="J982">
        <v>2.5753725674476802</v>
      </c>
      <c r="K982">
        <v>1187.53008867567</v>
      </c>
      <c r="L982">
        <v>1266.7625051400701</v>
      </c>
      <c r="M982">
        <v>59.315551816193597</v>
      </c>
      <c r="N982">
        <v>1.11456291224566</v>
      </c>
      <c r="O982">
        <v>59.886856992500903</v>
      </c>
      <c r="P982">
        <v>9.49294151541344</v>
      </c>
      <c r="Q982">
        <v>7.6868909104440997E-2</v>
      </c>
    </row>
    <row r="983" spans="1:17" hidden="1" x14ac:dyDescent="0.3">
      <c r="A983" t="s">
        <v>2109</v>
      </c>
      <c r="B983" t="s">
        <v>2110</v>
      </c>
      <c r="C983" t="s">
        <v>3186</v>
      </c>
      <c r="D983" t="s">
        <v>285</v>
      </c>
      <c r="E983">
        <v>3048.3610155759902</v>
      </c>
      <c r="F983">
        <v>103.28</v>
      </c>
      <c r="G983">
        <v>79.0985080761955</v>
      </c>
      <c r="H983">
        <v>-3.5444201502242998</v>
      </c>
      <c r="I983">
        <v>94.060779490307695</v>
      </c>
      <c r="J983">
        <v>6.3233717108202301</v>
      </c>
      <c r="K983">
        <v>97.055402123257196</v>
      </c>
      <c r="L983">
        <v>77.926611976888296</v>
      </c>
      <c r="M983">
        <v>62.386885704955098</v>
      </c>
      <c r="N983">
        <v>0.37899341325902602</v>
      </c>
      <c r="O983">
        <v>9.4113090627420508</v>
      </c>
      <c r="P983">
        <v>124.76605005440599</v>
      </c>
      <c r="Q983">
        <v>9.6245974495749995E-2</v>
      </c>
    </row>
    <row r="984" spans="1:17" hidden="1" x14ac:dyDescent="0.3">
      <c r="A984" t="s">
        <v>2111</v>
      </c>
      <c r="B984" t="s">
        <v>2112</v>
      </c>
      <c r="C984" t="s">
        <v>3186</v>
      </c>
      <c r="D984" t="s">
        <v>46</v>
      </c>
      <c r="E984">
        <v>3036.7745009400001</v>
      </c>
      <c r="F984">
        <v>806.95</v>
      </c>
      <c r="G984">
        <v>-15.199510387402601</v>
      </c>
      <c r="H984">
        <v>-6.9771594388968499</v>
      </c>
      <c r="I984">
        <v>-18.523342371608901</v>
      </c>
      <c r="J984">
        <v>-2.6193196319145202</v>
      </c>
      <c r="K984">
        <v>826.72458481256797</v>
      </c>
      <c r="L984">
        <v>867.85827668415698</v>
      </c>
      <c r="M984">
        <v>46.295110987557202</v>
      </c>
      <c r="N984">
        <v>0.81886060462205901</v>
      </c>
      <c r="O984">
        <v>70.518619493153196</v>
      </c>
      <c r="P984">
        <v>13.8312879108478</v>
      </c>
    </row>
    <row r="985" spans="1:17" hidden="1" x14ac:dyDescent="0.3">
      <c r="A985" t="s">
        <v>2113</v>
      </c>
      <c r="B985" t="s">
        <v>2114</v>
      </c>
      <c r="C985" t="s">
        <v>3186</v>
      </c>
      <c r="D985" t="s">
        <v>69</v>
      </c>
      <c r="E985">
        <v>3033.983604176</v>
      </c>
      <c r="F985">
        <v>232.12</v>
      </c>
      <c r="G985">
        <v>-35.659312191098003</v>
      </c>
      <c r="H985">
        <v>3.1825419146888998</v>
      </c>
      <c r="I985">
        <v>0.47590396131366702</v>
      </c>
      <c r="J985">
        <v>7.3201109708339001</v>
      </c>
      <c r="K985">
        <v>221.14082630715299</v>
      </c>
      <c r="L985">
        <v>229.619197374294</v>
      </c>
      <c r="M985">
        <v>77.859331297669002</v>
      </c>
      <c r="N985">
        <v>2.4608695767307802</v>
      </c>
      <c r="O985">
        <v>31.3975529898328</v>
      </c>
      <c r="P985">
        <v>19.649484536082401</v>
      </c>
      <c r="Q985">
        <v>-3.7089326606770001E-2</v>
      </c>
    </row>
    <row r="986" spans="1:17" hidden="1" x14ac:dyDescent="0.3">
      <c r="A986" t="s">
        <v>2115</v>
      </c>
      <c r="B986" t="s">
        <v>2116</v>
      </c>
      <c r="C986" t="s">
        <v>3186</v>
      </c>
      <c r="D986" t="s">
        <v>136</v>
      </c>
      <c r="E986">
        <v>3032.2900101</v>
      </c>
      <c r="F986">
        <v>592.15</v>
      </c>
      <c r="G986">
        <v>1.86553620717126</v>
      </c>
      <c r="H986">
        <v>4.0146553738298403</v>
      </c>
      <c r="I986">
        <v>50.843414767864402</v>
      </c>
      <c r="J986">
        <v>3.5848233887318499</v>
      </c>
      <c r="K986">
        <v>597.714929768091</v>
      </c>
      <c r="L986">
        <v>546.30817583001703</v>
      </c>
      <c r="M986">
        <v>53.387194828373701</v>
      </c>
      <c r="N986">
        <v>0.39020908882239802</v>
      </c>
      <c r="O986">
        <v>24.4448197247319</v>
      </c>
      <c r="P986">
        <v>75.347941960319801</v>
      </c>
      <c r="Q986">
        <v>0.178906780800309</v>
      </c>
    </row>
    <row r="987" spans="1:17" hidden="1" x14ac:dyDescent="0.3">
      <c r="A987" t="s">
        <v>2117</v>
      </c>
      <c r="B987" t="s">
        <v>2118</v>
      </c>
      <c r="C987" t="s">
        <v>3186</v>
      </c>
      <c r="D987" t="s">
        <v>236</v>
      </c>
      <c r="E987">
        <v>3019.8751649999999</v>
      </c>
      <c r="F987">
        <v>1873.55</v>
      </c>
      <c r="G987">
        <v>36.250922938910399</v>
      </c>
      <c r="H987">
        <v>0.488921712692866</v>
      </c>
      <c r="I987">
        <v>5.5026359959383697</v>
      </c>
      <c r="J987">
        <v>3.31002709497821</v>
      </c>
      <c r="K987">
        <v>1757.2502952786999</v>
      </c>
      <c r="L987">
        <v>1641.55150351005</v>
      </c>
      <c r="M987">
        <v>61.838234413475803</v>
      </c>
      <c r="N987">
        <v>1.6657784883204501</v>
      </c>
      <c r="O987">
        <v>34.504016439379697</v>
      </c>
      <c r="P987">
        <v>76.741663129097603</v>
      </c>
      <c r="Q987">
        <v>0.300574655785603</v>
      </c>
    </row>
    <row r="988" spans="1:17" hidden="1" x14ac:dyDescent="0.3">
      <c r="A988" t="s">
        <v>2119</v>
      </c>
      <c r="B988" t="s">
        <v>2120</v>
      </c>
      <c r="C988" t="s">
        <v>3186</v>
      </c>
      <c r="D988" t="s">
        <v>46</v>
      </c>
      <c r="E988">
        <v>3013.7304749999998</v>
      </c>
      <c r="F988">
        <v>260.85000000000002</v>
      </c>
      <c r="G988">
        <v>16.620090077620802</v>
      </c>
      <c r="H988">
        <v>-3.5264213130945299</v>
      </c>
      <c r="I988">
        <v>-4.5702093133181103</v>
      </c>
      <c r="J988">
        <v>4.8660656007997396</v>
      </c>
      <c r="K988">
        <v>254.30482637734099</v>
      </c>
      <c r="L988">
        <v>244.93808721544099</v>
      </c>
      <c r="M988">
        <v>68.710615783016294</v>
      </c>
      <c r="N988">
        <v>0.70816061592289203</v>
      </c>
      <c r="O988">
        <v>26.5094882116158</v>
      </c>
      <c r="P988">
        <v>140.969976905311</v>
      </c>
    </row>
    <row r="989" spans="1:17" hidden="1" x14ac:dyDescent="0.3">
      <c r="A989" t="s">
        <v>2121</v>
      </c>
      <c r="B989" t="s">
        <v>2122</v>
      </c>
      <c r="C989" t="s">
        <v>3186</v>
      </c>
      <c r="D989" t="s">
        <v>21</v>
      </c>
      <c r="E989">
        <v>3009.6736550000001</v>
      </c>
      <c r="F989">
        <v>237.2</v>
      </c>
      <c r="G989">
        <v>-32.109049078513202</v>
      </c>
      <c r="H989">
        <v>-1.6704041116202399</v>
      </c>
      <c r="I989">
        <v>17.721440282352798</v>
      </c>
      <c r="J989">
        <v>8.8685872440286602</v>
      </c>
      <c r="K989">
        <v>231.724374763112</v>
      </c>
      <c r="L989">
        <v>232.89932730019501</v>
      </c>
      <c r="M989">
        <v>71.534246847984306</v>
      </c>
      <c r="N989">
        <v>0.31194054718176301</v>
      </c>
      <c r="O989">
        <v>34.696458684654203</v>
      </c>
      <c r="P989">
        <v>41.224100976422903</v>
      </c>
      <c r="Q989">
        <v>0.117425904539007</v>
      </c>
    </row>
    <row r="990" spans="1:17" hidden="1" x14ac:dyDescent="0.3">
      <c r="A990" t="s">
        <v>2123</v>
      </c>
      <c r="B990" t="s">
        <v>2124</v>
      </c>
      <c r="C990" t="s">
        <v>3186</v>
      </c>
      <c r="D990" t="s">
        <v>1549</v>
      </c>
      <c r="E990">
        <v>3008.1184486329998</v>
      </c>
      <c r="F990">
        <v>222.07</v>
      </c>
      <c r="G990">
        <v>73.532627762015395</v>
      </c>
      <c r="H990">
        <v>38.375025245042103</v>
      </c>
      <c r="I990">
        <v>114.63330223485499</v>
      </c>
      <c r="J990">
        <v>18.157060912669401</v>
      </c>
      <c r="K990">
        <v>180.80193896016999</v>
      </c>
      <c r="L990">
        <v>144.228275043905</v>
      </c>
      <c r="M990">
        <v>71.290696872708693</v>
      </c>
      <c r="N990">
        <v>1.8763783739903299</v>
      </c>
      <c r="O990">
        <v>5.2821182510019504</v>
      </c>
      <c r="P990">
        <v>145.245720596355</v>
      </c>
      <c r="Q990">
        <v>8.5394405110374993E-2</v>
      </c>
    </row>
    <row r="991" spans="1:17" hidden="1" x14ac:dyDescent="0.3">
      <c r="A991" t="s">
        <v>2125</v>
      </c>
      <c r="B991" t="s">
        <v>2126</v>
      </c>
      <c r="C991" t="s">
        <v>3186</v>
      </c>
      <c r="D991" t="s">
        <v>573</v>
      </c>
      <c r="E991">
        <v>3001.6603654400001</v>
      </c>
      <c r="F991">
        <v>284.8</v>
      </c>
      <c r="G991">
        <v>-50.495674108006497</v>
      </c>
      <c r="H991">
        <v>-0.39889025744346801</v>
      </c>
      <c r="I991">
        <v>-6.9561478020800198</v>
      </c>
      <c r="J991">
        <v>0.70975483581906096</v>
      </c>
      <c r="K991">
        <v>284.18026725437198</v>
      </c>
      <c r="L991">
        <v>299.64822214294799</v>
      </c>
      <c r="M991">
        <v>64.263654168873302</v>
      </c>
      <c r="N991">
        <v>0.88838313010692505</v>
      </c>
      <c r="O991">
        <v>49.561095505617899</v>
      </c>
      <c r="P991">
        <v>15.725314912637099</v>
      </c>
    </row>
    <row r="992" spans="1:17" hidden="1" x14ac:dyDescent="0.3">
      <c r="A992" t="s">
        <v>2127</v>
      </c>
      <c r="B992" t="s">
        <v>2128</v>
      </c>
      <c r="C992" t="s">
        <v>3186</v>
      </c>
      <c r="D992" t="s">
        <v>111</v>
      </c>
      <c r="E992">
        <v>2997.82998486</v>
      </c>
      <c r="F992">
        <v>167.4</v>
      </c>
      <c r="G992">
        <v>-14.2146936224879</v>
      </c>
      <c r="H992">
        <v>-3.3070566134666901</v>
      </c>
      <c r="I992">
        <v>-4.1946121408352601</v>
      </c>
      <c r="J992">
        <v>-1.8784237983907099</v>
      </c>
      <c r="K992">
        <v>171.80276960932301</v>
      </c>
      <c r="L992">
        <v>172.59352683944999</v>
      </c>
      <c r="M992">
        <v>50.0011945034869</v>
      </c>
      <c r="N992">
        <v>0.73037057282199602</v>
      </c>
      <c r="O992">
        <v>41.577060931899602</v>
      </c>
      <c r="P992">
        <v>30.628170113148599</v>
      </c>
      <c r="Q992">
        <v>0.10801897347752901</v>
      </c>
    </row>
    <row r="993" spans="1:17" hidden="1" x14ac:dyDescent="0.3">
      <c r="A993" t="s">
        <v>2129</v>
      </c>
      <c r="B993" t="s">
        <v>2130</v>
      </c>
      <c r="C993" t="s">
        <v>3186</v>
      </c>
      <c r="D993" t="s">
        <v>426</v>
      </c>
      <c r="E993">
        <v>2990.1928807499999</v>
      </c>
      <c r="F993">
        <v>3814.1</v>
      </c>
      <c r="G993">
        <v>-36.884442094150799</v>
      </c>
      <c r="H993">
        <v>-1.64728825059992</v>
      </c>
      <c r="I993">
        <v>-10.818821173084901</v>
      </c>
      <c r="J993">
        <v>4.3447434877308897</v>
      </c>
      <c r="K993">
        <v>3882.1513492178901</v>
      </c>
      <c r="L993">
        <v>4071.6565654441301</v>
      </c>
      <c r="M993">
        <v>73.115278499216203</v>
      </c>
      <c r="N993">
        <v>0.815727905519673</v>
      </c>
      <c r="O993">
        <v>28.4706746021341</v>
      </c>
      <c r="P993">
        <v>9.9306826533700203</v>
      </c>
      <c r="Q993">
        <v>6.1952954219549002E-2</v>
      </c>
    </row>
    <row r="994" spans="1:17" hidden="1" x14ac:dyDescent="0.3">
      <c r="A994" t="s">
        <v>2131</v>
      </c>
      <c r="B994" t="s">
        <v>2132</v>
      </c>
      <c r="C994" t="s">
        <v>3186</v>
      </c>
      <c r="D994" t="s">
        <v>24</v>
      </c>
      <c r="E994">
        <v>2986.9773702900002</v>
      </c>
      <c r="F994">
        <v>358.95</v>
      </c>
      <c r="G994">
        <v>8.8686892912810595</v>
      </c>
      <c r="H994">
        <v>-8.4348164893468596</v>
      </c>
      <c r="I994">
        <v>24.596142716985</v>
      </c>
      <c r="J994">
        <v>3.1694349595786302</v>
      </c>
      <c r="K994">
        <v>370.02279120018</v>
      </c>
      <c r="L994">
        <v>343.71145471950598</v>
      </c>
      <c r="M994">
        <v>51.849563312604502</v>
      </c>
      <c r="N994">
        <v>0.38894991960205499</v>
      </c>
      <c r="O994">
        <v>30.101685471514099</v>
      </c>
      <c r="P994">
        <v>43.925421010424998</v>
      </c>
      <c r="Q994">
        <v>-1.5354740278699999E-2</v>
      </c>
    </row>
    <row r="995" spans="1:17" hidden="1" x14ac:dyDescent="0.3">
      <c r="A995" t="s">
        <v>2133</v>
      </c>
      <c r="B995" t="s">
        <v>2134</v>
      </c>
      <c r="C995" t="s">
        <v>3186</v>
      </c>
      <c r="D995" t="s">
        <v>455</v>
      </c>
      <c r="E995">
        <v>2973.0590103999998</v>
      </c>
      <c r="F995">
        <v>524.20000000000005</v>
      </c>
      <c r="G995">
        <v>-0.163636480152938</v>
      </c>
      <c r="H995">
        <v>3.90598290094866</v>
      </c>
      <c r="I995">
        <v>-10.585048735827501</v>
      </c>
      <c r="J995">
        <v>3.2635351254093101</v>
      </c>
      <c r="K995">
        <v>515.34930305118996</v>
      </c>
      <c r="L995">
        <v>510.79415164738299</v>
      </c>
      <c r="M995">
        <v>60.478248447311799</v>
      </c>
      <c r="N995">
        <v>0.32653667930514901</v>
      </c>
      <c r="O995">
        <v>25.8966043494849</v>
      </c>
      <c r="P995">
        <v>25.391699557469199</v>
      </c>
      <c r="Q995">
        <v>2.8099168396940001E-3</v>
      </c>
    </row>
    <row r="996" spans="1:17" x14ac:dyDescent="0.3">
      <c r="A996" t="s">
        <v>2135</v>
      </c>
      <c r="B996" t="s">
        <v>2136</v>
      </c>
      <c r="C996" t="s">
        <v>3176</v>
      </c>
      <c r="D996" t="s">
        <v>270</v>
      </c>
      <c r="E996">
        <v>2970.1930769999999</v>
      </c>
      <c r="F996">
        <v>306.45</v>
      </c>
      <c r="G996">
        <v>-10.4355706569494</v>
      </c>
      <c r="H996">
        <v>8.88481947314623</v>
      </c>
      <c r="I996">
        <v>-6.1466334405527299</v>
      </c>
      <c r="J996">
        <v>4.5452881842538897</v>
      </c>
      <c r="K996">
        <v>286.63947408444699</v>
      </c>
      <c r="L996">
        <v>297.411233920119</v>
      </c>
      <c r="M996">
        <v>78.968121468106006</v>
      </c>
      <c r="N996">
        <v>1.4297604248870299</v>
      </c>
      <c r="O996">
        <v>31.032794909446899</v>
      </c>
      <c r="P996">
        <v>26.3190436933223</v>
      </c>
      <c r="Q996">
        <v>6.0796697740500998E-2</v>
      </c>
    </row>
    <row r="997" spans="1:17" hidden="1" x14ac:dyDescent="0.3">
      <c r="A997" t="s">
        <v>2137</v>
      </c>
      <c r="B997" t="s">
        <v>2138</v>
      </c>
      <c r="C997" t="s">
        <v>3186</v>
      </c>
      <c r="D997" t="s">
        <v>51</v>
      </c>
      <c r="E997">
        <v>2952.5646581999999</v>
      </c>
      <c r="F997">
        <v>320.39999999999998</v>
      </c>
      <c r="G997">
        <v>-36.508627105407697</v>
      </c>
      <c r="H997">
        <v>1.87011226235436</v>
      </c>
      <c r="I997">
        <v>-0.148850819930332</v>
      </c>
      <c r="J997">
        <v>0.81315687658900804</v>
      </c>
      <c r="K997">
        <v>323.98284232963999</v>
      </c>
      <c r="L997">
        <v>336.17630915531498</v>
      </c>
      <c r="M997">
        <v>56.366588295804299</v>
      </c>
      <c r="N997">
        <v>2.1537199376484901</v>
      </c>
      <c r="O997">
        <v>29.525593008739001</v>
      </c>
      <c r="P997">
        <v>11.793440334961501</v>
      </c>
      <c r="Q997">
        <v>-8.1543912860601003E-2</v>
      </c>
    </row>
    <row r="998" spans="1:17" x14ac:dyDescent="0.3">
      <c r="A998" t="s">
        <v>2139</v>
      </c>
      <c r="B998" t="s">
        <v>2140</v>
      </c>
      <c r="C998" t="s">
        <v>3184</v>
      </c>
      <c r="D998" t="s">
        <v>136</v>
      </c>
      <c r="E998">
        <v>2948.2110251099998</v>
      </c>
      <c r="F998">
        <v>387.9</v>
      </c>
      <c r="G998">
        <v>-47.885820420549699</v>
      </c>
      <c r="H998">
        <v>-0.19672859760268599</v>
      </c>
      <c r="I998">
        <v>-20.0540736943545</v>
      </c>
      <c r="J998">
        <v>0.31826623215287703</v>
      </c>
      <c r="K998">
        <v>377.71627522948103</v>
      </c>
      <c r="L998">
        <v>416.14458268708398</v>
      </c>
      <c r="M998">
        <v>76.617796050909504</v>
      </c>
      <c r="N998">
        <v>0.60892046541578504</v>
      </c>
      <c r="O998">
        <v>50.812064965197202</v>
      </c>
      <c r="P998">
        <v>12.434782608695601</v>
      </c>
      <c r="Q998">
        <v>1.1485199772473999E-2</v>
      </c>
    </row>
    <row r="999" spans="1:17" hidden="1" x14ac:dyDescent="0.3">
      <c r="A999" t="s">
        <v>2141</v>
      </c>
      <c r="B999" t="s">
        <v>2142</v>
      </c>
      <c r="C999" t="s">
        <v>3186</v>
      </c>
      <c r="D999" t="s">
        <v>51</v>
      </c>
      <c r="E999">
        <v>2944.6494006509902</v>
      </c>
      <c r="F999">
        <v>138.15</v>
      </c>
      <c r="G999">
        <v>44.779718189817402</v>
      </c>
      <c r="H999">
        <v>7.2335795386458299</v>
      </c>
      <c r="I999">
        <v>45.197250204460801</v>
      </c>
      <c r="J999">
        <v>14.6664126449121</v>
      </c>
      <c r="K999">
        <v>129.19283226868899</v>
      </c>
      <c r="L999">
        <v>120.42546098969601</v>
      </c>
      <c r="M999">
        <v>68.748023130852502</v>
      </c>
      <c r="N999">
        <v>0.61642937849338797</v>
      </c>
      <c r="O999">
        <v>22.547955121245</v>
      </c>
      <c r="P999">
        <v>85.436241610738193</v>
      </c>
      <c r="Q999">
        <v>4.3773231895355001E-2</v>
      </c>
    </row>
    <row r="1000" spans="1:17" hidden="1" x14ac:dyDescent="0.3">
      <c r="A1000" t="s">
        <v>2143</v>
      </c>
      <c r="B1000" t="s">
        <v>2144</v>
      </c>
      <c r="C1000" t="s">
        <v>3186</v>
      </c>
      <c r="D1000" t="s">
        <v>111</v>
      </c>
      <c r="E1000">
        <v>2935.7552554049998</v>
      </c>
      <c r="F1000">
        <v>217.55</v>
      </c>
      <c r="G1000">
        <v>60.320633032345299</v>
      </c>
      <c r="H1000">
        <v>11.2212676845625</v>
      </c>
      <c r="I1000">
        <v>45.894758437267399</v>
      </c>
      <c r="J1000">
        <v>10.741556736824601</v>
      </c>
      <c r="K1000">
        <v>190.74191724734601</v>
      </c>
      <c r="L1000">
        <v>165.745248400778</v>
      </c>
      <c r="M1000">
        <v>73.366856141805997</v>
      </c>
      <c r="N1000">
        <v>1.0118809464619201</v>
      </c>
      <c r="O1000">
        <v>2.2523557802803702</v>
      </c>
      <c r="P1000">
        <v>104.464285714285</v>
      </c>
      <c r="Q1000">
        <v>0.18713175219585701</v>
      </c>
    </row>
    <row r="1001" spans="1:17" hidden="1" x14ac:dyDescent="0.3">
      <c r="A1001" t="s">
        <v>2145</v>
      </c>
      <c r="B1001" t="s">
        <v>2146</v>
      </c>
      <c r="C1001" t="s">
        <v>3186</v>
      </c>
      <c r="D1001" t="s">
        <v>243</v>
      </c>
      <c r="E1001">
        <v>2926.3588319999999</v>
      </c>
      <c r="F1001">
        <v>134</v>
      </c>
      <c r="G1001">
        <v>80.955654010021703</v>
      </c>
      <c r="H1001">
        <v>-14.2825401942134</v>
      </c>
      <c r="I1001">
        <v>38.848459650169197</v>
      </c>
      <c r="J1001">
        <v>-7.9320503296718199</v>
      </c>
      <c r="K1001">
        <v>153.67605980531599</v>
      </c>
      <c r="L1001">
        <v>143.229690686222</v>
      </c>
      <c r="M1001">
        <v>35.958327202906801</v>
      </c>
      <c r="N1001">
        <v>0.386135614454995</v>
      </c>
      <c r="O1001">
        <v>94.776119402985003</v>
      </c>
      <c r="P1001">
        <v>190.798611111111</v>
      </c>
      <c r="Q1001">
        <v>0.19220768357413101</v>
      </c>
    </row>
    <row r="1002" spans="1:17" hidden="1" x14ac:dyDescent="0.3">
      <c r="A1002" t="s">
        <v>2147</v>
      </c>
      <c r="B1002" t="s">
        <v>2148</v>
      </c>
      <c r="C1002" t="s">
        <v>3186</v>
      </c>
      <c r="D1002" t="s">
        <v>21</v>
      </c>
      <c r="E1002">
        <v>2926.2754758799902</v>
      </c>
      <c r="F1002">
        <v>1677.8</v>
      </c>
      <c r="G1002">
        <v>333.77265322981299</v>
      </c>
      <c r="H1002">
        <v>28.803845642172401</v>
      </c>
      <c r="I1002">
        <v>276.79659945109802</v>
      </c>
      <c r="J1002">
        <v>2.9227135157003401</v>
      </c>
      <c r="K1002">
        <v>1178.13745370489</v>
      </c>
      <c r="L1002">
        <v>778.304786892837</v>
      </c>
      <c r="M1002">
        <v>85.146785189548794</v>
      </c>
      <c r="N1002">
        <v>1.08936710666874</v>
      </c>
      <c r="O1002">
        <v>2.0592442484205402</v>
      </c>
      <c r="P1002">
        <v>403.84384384384299</v>
      </c>
      <c r="Q1002">
        <v>0.184348598909576</v>
      </c>
    </row>
    <row r="1003" spans="1:17" hidden="1" x14ac:dyDescent="0.3">
      <c r="A1003" t="s">
        <v>2149</v>
      </c>
      <c r="B1003" t="s">
        <v>2150</v>
      </c>
      <c r="C1003" t="s">
        <v>3186</v>
      </c>
      <c r="D1003" t="s">
        <v>1300</v>
      </c>
      <c r="E1003">
        <v>2922.679491075</v>
      </c>
      <c r="F1003">
        <v>3205.5</v>
      </c>
      <c r="G1003">
        <v>19.369934873095701</v>
      </c>
      <c r="H1003">
        <v>0.767861228742447</v>
      </c>
      <c r="I1003">
        <v>46.266453817352499</v>
      </c>
      <c r="J1003">
        <v>1.95203118539117</v>
      </c>
      <c r="K1003">
        <v>3172.27523809385</v>
      </c>
      <c r="L1003">
        <v>2785.88573729158</v>
      </c>
      <c r="M1003">
        <v>68.066249389140097</v>
      </c>
      <c r="N1003">
        <v>0.65466834918314498</v>
      </c>
      <c r="O1003">
        <v>14.5359538293557</v>
      </c>
      <c r="P1003">
        <v>59.081885856079403</v>
      </c>
      <c r="Q1003">
        <v>0.19364425772868901</v>
      </c>
    </row>
    <row r="1004" spans="1:17" hidden="1" x14ac:dyDescent="0.3">
      <c r="A1004" t="s">
        <v>2151</v>
      </c>
      <c r="B1004" t="s">
        <v>2152</v>
      </c>
      <c r="C1004" t="s">
        <v>3186</v>
      </c>
      <c r="D1004" t="s">
        <v>2153</v>
      </c>
      <c r="E1004">
        <v>2905.25</v>
      </c>
      <c r="F1004">
        <v>581.04999999999995</v>
      </c>
      <c r="G1004">
        <v>156.021092583886</v>
      </c>
      <c r="H1004">
        <v>-8.5468152717224104</v>
      </c>
      <c r="I1004">
        <v>-4.6188992431216898</v>
      </c>
      <c r="J1004">
        <v>-2.5626570968910398</v>
      </c>
      <c r="K1004">
        <v>579.24220255042599</v>
      </c>
      <c r="M1004">
        <v>47.090489848834203</v>
      </c>
      <c r="N1004">
        <v>0.66164051684356195</v>
      </c>
      <c r="O1004">
        <v>32.320798554341202</v>
      </c>
      <c r="P1004">
        <v>190.52499999999901</v>
      </c>
    </row>
    <row r="1005" spans="1:17" x14ac:dyDescent="0.3">
      <c r="A1005" t="s">
        <v>2154</v>
      </c>
      <c r="B1005" t="s">
        <v>2155</v>
      </c>
      <c r="C1005" t="s">
        <v>3173</v>
      </c>
      <c r="D1005" t="s">
        <v>539</v>
      </c>
      <c r="E1005">
        <v>2904.9463458999999</v>
      </c>
      <c r="F1005">
        <v>399.65</v>
      </c>
      <c r="G1005">
        <v>-5.1636032597689203</v>
      </c>
      <c r="H1005">
        <v>-3.19374980244906</v>
      </c>
      <c r="I1005">
        <v>14.9759924920386</v>
      </c>
      <c r="J1005">
        <v>1.5645532476766799</v>
      </c>
      <c r="K1005">
        <v>403.042619424333</v>
      </c>
      <c r="L1005">
        <v>392.886842622627</v>
      </c>
      <c r="M1005">
        <v>65.307025497029798</v>
      </c>
      <c r="N1005">
        <v>0.42823701521719398</v>
      </c>
      <c r="O1005">
        <v>26.360565494807901</v>
      </c>
      <c r="P1005">
        <v>35.4516183697678</v>
      </c>
      <c r="Q1005">
        <v>2.3772285262390002E-3</v>
      </c>
    </row>
    <row r="1006" spans="1:17" x14ac:dyDescent="0.3">
      <c r="A1006" t="s">
        <v>2156</v>
      </c>
      <c r="B1006" t="s">
        <v>2157</v>
      </c>
      <c r="C1006" t="s">
        <v>3173</v>
      </c>
      <c r="D1006" t="s">
        <v>199</v>
      </c>
      <c r="E1006">
        <v>2898.2556250409998</v>
      </c>
      <c r="F1006">
        <v>211.47</v>
      </c>
      <c r="G1006">
        <v>-27.036441388303199</v>
      </c>
      <c r="H1006">
        <v>-10.624365036038199</v>
      </c>
      <c r="I1006">
        <v>-13.424941796913201</v>
      </c>
      <c r="J1006">
        <v>-0.47098186895757299</v>
      </c>
      <c r="K1006">
        <v>225.68004013092499</v>
      </c>
      <c r="L1006">
        <v>237.751387250927</v>
      </c>
      <c r="M1006">
        <v>49.380360596928703</v>
      </c>
      <c r="N1006">
        <v>0.54271633748611503</v>
      </c>
      <c r="O1006">
        <v>36.6387667281411</v>
      </c>
      <c r="P1006">
        <v>5.8673341677096298</v>
      </c>
      <c r="Q1006">
        <v>-3.0431671553746001E-2</v>
      </c>
    </row>
    <row r="1007" spans="1:17" hidden="1" x14ac:dyDescent="0.3">
      <c r="A1007" t="s">
        <v>2158</v>
      </c>
      <c r="B1007" t="s">
        <v>2159</v>
      </c>
      <c r="C1007" t="s">
        <v>3186</v>
      </c>
      <c r="D1007" t="s">
        <v>75</v>
      </c>
      <c r="E1007">
        <v>2898.0370387200001</v>
      </c>
      <c r="F1007">
        <v>32.159999999999997</v>
      </c>
      <c r="G1007">
        <v>66.903468037484103</v>
      </c>
      <c r="H1007">
        <v>-22.206302182860899</v>
      </c>
      <c r="I1007">
        <v>17.853600006910401</v>
      </c>
      <c r="J1007">
        <v>4.1021360099540196</v>
      </c>
      <c r="K1007">
        <v>31.1248868583708</v>
      </c>
      <c r="L1007">
        <v>26.9778110285291</v>
      </c>
      <c r="M1007">
        <v>58.803388113339402</v>
      </c>
      <c r="N1007">
        <v>0.84376131544364896</v>
      </c>
      <c r="O1007">
        <v>28.544776119403</v>
      </c>
      <c r="P1007">
        <v>88.096798157046194</v>
      </c>
      <c r="Q1007">
        <v>6.3414894847984002E-2</v>
      </c>
    </row>
    <row r="1008" spans="1:17" hidden="1" x14ac:dyDescent="0.3">
      <c r="A1008" t="s">
        <v>2160</v>
      </c>
      <c r="B1008" t="s">
        <v>2161</v>
      </c>
      <c r="C1008" t="s">
        <v>3186</v>
      </c>
      <c r="D1008" t="s">
        <v>46</v>
      </c>
      <c r="E1008">
        <v>2891.4535277099999</v>
      </c>
      <c r="F1008">
        <v>430.1</v>
      </c>
      <c r="G1008">
        <v>70.613694000704001</v>
      </c>
      <c r="H1008">
        <v>17.188169547173</v>
      </c>
      <c r="I1008">
        <v>27.0262854517145</v>
      </c>
      <c r="J1008">
        <v>9.3334487469389291</v>
      </c>
      <c r="K1008">
        <v>394.50423428004098</v>
      </c>
      <c r="L1008">
        <v>366.19987523442802</v>
      </c>
      <c r="M1008">
        <v>68.505905788991399</v>
      </c>
      <c r="N1008">
        <v>1.4009105608705701</v>
      </c>
      <c r="O1008">
        <v>50.197628458498002</v>
      </c>
      <c r="P1008">
        <v>100.466091820088</v>
      </c>
      <c r="Q1008">
        <v>5.2765293641759997E-2</v>
      </c>
    </row>
    <row r="1009" spans="1:17" hidden="1" x14ac:dyDescent="0.3">
      <c r="A1009" t="s">
        <v>2162</v>
      </c>
      <c r="B1009" t="s">
        <v>2163</v>
      </c>
      <c r="C1009" t="s">
        <v>3186</v>
      </c>
      <c r="D1009" t="s">
        <v>111</v>
      </c>
      <c r="E1009">
        <v>2879.44735842</v>
      </c>
      <c r="F1009">
        <v>222.66</v>
      </c>
      <c r="G1009">
        <v>20.210084916029601</v>
      </c>
      <c r="H1009">
        <v>14.202075190401899</v>
      </c>
      <c r="I1009">
        <v>58.711868022561397</v>
      </c>
      <c r="J1009">
        <v>20.148856917023998</v>
      </c>
      <c r="K1009">
        <v>189.65925994006599</v>
      </c>
      <c r="L1009">
        <v>170.71673076850399</v>
      </c>
      <c r="M1009">
        <v>84.075272254113003</v>
      </c>
      <c r="N1009">
        <v>1.22548011332468</v>
      </c>
      <c r="O1009">
        <v>3.74562112638103</v>
      </c>
      <c r="P1009">
        <v>93.617391304347805</v>
      </c>
    </row>
    <row r="1010" spans="1:17" hidden="1" x14ac:dyDescent="0.3">
      <c r="A1010" t="s">
        <v>2164</v>
      </c>
      <c r="B1010" t="s">
        <v>2165</v>
      </c>
      <c r="C1010" t="s">
        <v>3186</v>
      </c>
      <c r="D1010" t="s">
        <v>701</v>
      </c>
      <c r="E1010">
        <v>2870.4487485499999</v>
      </c>
      <c r="F1010">
        <v>25.24</v>
      </c>
      <c r="G1010">
        <v>14.3038784254958</v>
      </c>
      <c r="H1010">
        <v>-7.07791568603073</v>
      </c>
      <c r="I1010">
        <v>4.60993885469499</v>
      </c>
      <c r="J1010">
        <v>6.7776705626216804</v>
      </c>
      <c r="K1010">
        <v>25.343461752027601</v>
      </c>
      <c r="L1010">
        <v>23.890299745522199</v>
      </c>
      <c r="M1010">
        <v>72.7628154623591</v>
      </c>
      <c r="N1010">
        <v>0.28024442617281398</v>
      </c>
      <c r="O1010">
        <v>49.326465927099797</v>
      </c>
      <c r="P1010">
        <v>37.173913043478201</v>
      </c>
      <c r="Q1010">
        <v>-8.4608711934889991E-3</v>
      </c>
    </row>
    <row r="1011" spans="1:17" x14ac:dyDescent="0.3">
      <c r="A1011" t="s">
        <v>2166</v>
      </c>
      <c r="B1011" t="s">
        <v>2167</v>
      </c>
      <c r="C1011" t="s">
        <v>3179</v>
      </c>
      <c r="D1011" t="s">
        <v>404</v>
      </c>
      <c r="E1011">
        <v>2855.7093599999998</v>
      </c>
      <c r="F1011">
        <v>329.85</v>
      </c>
      <c r="G1011">
        <v>-38.330392093858798</v>
      </c>
      <c r="H1011">
        <v>-22.020635432308602</v>
      </c>
      <c r="I1011">
        <v>-48.509872179152097</v>
      </c>
      <c r="J1011">
        <v>-2.93037071425631</v>
      </c>
      <c r="K1011">
        <v>381.51171383677701</v>
      </c>
      <c r="L1011">
        <v>442.44170242063899</v>
      </c>
      <c r="M1011">
        <v>43.204145502381301</v>
      </c>
      <c r="N1011">
        <v>1.19734019209054</v>
      </c>
      <c r="O1011">
        <v>126.610580566924</v>
      </c>
      <c r="P1011">
        <v>9.2218543046357802</v>
      </c>
      <c r="Q1011">
        <v>0.109834692553591</v>
      </c>
    </row>
    <row r="1012" spans="1:17" x14ac:dyDescent="0.3">
      <c r="A1012" t="s">
        <v>2168</v>
      </c>
      <c r="B1012" t="s">
        <v>2169</v>
      </c>
      <c r="C1012" t="s">
        <v>3171</v>
      </c>
      <c r="D1012" t="s">
        <v>54</v>
      </c>
      <c r="E1012">
        <v>2853.63186288</v>
      </c>
      <c r="F1012">
        <v>394.5</v>
      </c>
      <c r="G1012">
        <v>-83.249416805546304</v>
      </c>
      <c r="H1012">
        <v>-6.0243774936046801</v>
      </c>
      <c r="I1012">
        <v>-54.678395493381302</v>
      </c>
      <c r="J1012">
        <v>6.2029731481091996</v>
      </c>
      <c r="K1012">
        <v>456.012691883988</v>
      </c>
      <c r="L1012">
        <v>641.19549004729197</v>
      </c>
      <c r="M1012">
        <v>61.110108591767997</v>
      </c>
      <c r="N1012">
        <v>0.94736005860787698</v>
      </c>
      <c r="O1012">
        <v>215.13307984790799</v>
      </c>
      <c r="P1012">
        <v>8.9327626674030096</v>
      </c>
      <c r="Q1012">
        <v>-1.9179505834899999E-2</v>
      </c>
    </row>
    <row r="1013" spans="1:17" hidden="1" x14ac:dyDescent="0.3">
      <c r="A1013" t="s">
        <v>2170</v>
      </c>
      <c r="B1013" t="s">
        <v>2171</v>
      </c>
      <c r="C1013" t="s">
        <v>3186</v>
      </c>
      <c r="D1013" t="s">
        <v>825</v>
      </c>
      <c r="E1013">
        <v>2843.4741260199999</v>
      </c>
      <c r="F1013">
        <v>693.4</v>
      </c>
      <c r="G1013">
        <v>-21.591009669317401</v>
      </c>
      <c r="H1013">
        <v>4.5209337888899199</v>
      </c>
      <c r="I1013">
        <v>-9.0904104166527002</v>
      </c>
      <c r="J1013">
        <v>3.9045637580724502</v>
      </c>
      <c r="K1013">
        <v>684.15641277883105</v>
      </c>
      <c r="L1013">
        <v>696.43579848468596</v>
      </c>
      <c r="M1013">
        <v>65.784841359654607</v>
      </c>
      <c r="N1013">
        <v>0.86815719427157501</v>
      </c>
      <c r="O1013">
        <v>25.843668877992499</v>
      </c>
      <c r="P1013">
        <v>23.556664290805401</v>
      </c>
      <c r="Q1013">
        <v>-5.5831140425532999E-2</v>
      </c>
    </row>
    <row r="1014" spans="1:17" hidden="1" x14ac:dyDescent="0.3">
      <c r="A1014" t="s">
        <v>2172</v>
      </c>
      <c r="B1014" t="s">
        <v>2173</v>
      </c>
      <c r="C1014" t="s">
        <v>3186</v>
      </c>
      <c r="D1014" t="s">
        <v>391</v>
      </c>
      <c r="E1014">
        <v>2835.3543626249998</v>
      </c>
      <c r="F1014">
        <v>1900.05</v>
      </c>
      <c r="G1014">
        <v>-35.048763098737602</v>
      </c>
      <c r="H1014">
        <v>-3.6020899715096801</v>
      </c>
      <c r="I1014">
        <v>-1.0539307140946701</v>
      </c>
      <c r="J1014">
        <v>0.30580630839234602</v>
      </c>
      <c r="K1014">
        <v>1892.2417040498499</v>
      </c>
      <c r="L1014">
        <v>1939.8239092708</v>
      </c>
      <c r="M1014">
        <v>59.226385783262302</v>
      </c>
      <c r="N1014">
        <v>0.44494311008600201</v>
      </c>
      <c r="O1014">
        <v>22.891502855188001</v>
      </c>
      <c r="P1014">
        <v>12.4289940828402</v>
      </c>
      <c r="Q1014">
        <v>-7.6468693635471E-2</v>
      </c>
    </row>
    <row r="1015" spans="1:17" hidden="1" x14ac:dyDescent="0.3">
      <c r="A1015" t="s">
        <v>2174</v>
      </c>
      <c r="B1015" t="s">
        <v>2175</v>
      </c>
      <c r="C1015" t="s">
        <v>3186</v>
      </c>
      <c r="D1015" t="s">
        <v>144</v>
      </c>
      <c r="E1015">
        <v>2820.9084073200002</v>
      </c>
      <c r="F1015">
        <v>43.92</v>
      </c>
      <c r="G1015">
        <v>10.044902107695901</v>
      </c>
      <c r="H1015">
        <v>-3.6300279665566699</v>
      </c>
      <c r="I1015">
        <v>3.0481483213902201</v>
      </c>
      <c r="J1015">
        <v>2.54862697490826</v>
      </c>
      <c r="K1015">
        <v>45.076547519943503</v>
      </c>
      <c r="L1015">
        <v>45.068894508915498</v>
      </c>
      <c r="M1015">
        <v>64.148643652705303</v>
      </c>
      <c r="N1015">
        <v>0.64289040297051403</v>
      </c>
      <c r="O1015">
        <v>54.713114754098299</v>
      </c>
      <c r="P1015">
        <v>34.930875576036797</v>
      </c>
      <c r="Q1015">
        <v>8.3630169596492998E-2</v>
      </c>
    </row>
    <row r="1016" spans="1:17" x14ac:dyDescent="0.3">
      <c r="A1016" t="s">
        <v>2176</v>
      </c>
      <c r="B1016" t="s">
        <v>2177</v>
      </c>
      <c r="C1016" t="s">
        <v>3182</v>
      </c>
      <c r="D1016" t="s">
        <v>458</v>
      </c>
      <c r="E1016">
        <v>2802.7582649000001</v>
      </c>
      <c r="F1016">
        <v>389</v>
      </c>
      <c r="G1016">
        <v>-14.181565374999201</v>
      </c>
      <c r="H1016">
        <v>-8.9382178498910694</v>
      </c>
      <c r="I1016">
        <v>-16.245380315378299</v>
      </c>
      <c r="J1016">
        <v>-2.7077512692045298</v>
      </c>
      <c r="K1016">
        <v>427.62019373707102</v>
      </c>
      <c r="L1016">
        <v>448.71549639447801</v>
      </c>
      <c r="M1016">
        <v>42.959095556381101</v>
      </c>
      <c r="N1016">
        <v>1.2382999311654601</v>
      </c>
      <c r="O1016">
        <v>42.596401028277597</v>
      </c>
      <c r="P1016">
        <v>8.5682389059447299</v>
      </c>
      <c r="Q1016">
        <v>-0.10549834607638001</v>
      </c>
    </row>
    <row r="1017" spans="1:17" hidden="1" x14ac:dyDescent="0.3">
      <c r="A1017" t="s">
        <v>2178</v>
      </c>
      <c r="B1017" t="s">
        <v>2179</v>
      </c>
      <c r="C1017" t="s">
        <v>3186</v>
      </c>
      <c r="D1017" t="s">
        <v>210</v>
      </c>
      <c r="E1017">
        <v>2799.0996867899999</v>
      </c>
      <c r="F1017">
        <v>6412.15</v>
      </c>
      <c r="G1017">
        <v>77.004640685906693</v>
      </c>
      <c r="H1017">
        <v>-4.8320198323948196</v>
      </c>
      <c r="I1017">
        <v>38.248787937823003</v>
      </c>
      <c r="J1017">
        <v>-7.0059950364441796</v>
      </c>
      <c r="K1017">
        <v>6535.5641496252001</v>
      </c>
      <c r="L1017">
        <v>5485.4353396590204</v>
      </c>
      <c r="M1017">
        <v>43.473083373613697</v>
      </c>
      <c r="N1017">
        <v>1.16373274704347</v>
      </c>
      <c r="O1017">
        <v>28.372698704802598</v>
      </c>
      <c r="P1017">
        <v>108.176549843351</v>
      </c>
      <c r="Q1017">
        <v>0.13160017576282501</v>
      </c>
    </row>
    <row r="1018" spans="1:17" hidden="1" x14ac:dyDescent="0.3">
      <c r="A1018" t="s">
        <v>2180</v>
      </c>
      <c r="B1018" t="s">
        <v>2181</v>
      </c>
      <c r="C1018" t="s">
        <v>3186</v>
      </c>
      <c r="D1018" t="s">
        <v>494</v>
      </c>
      <c r="E1018">
        <v>2786.0608064550001</v>
      </c>
      <c r="F1018">
        <v>4362.45</v>
      </c>
      <c r="G1018">
        <v>3.4613357196110299</v>
      </c>
      <c r="H1018">
        <v>-6.94203476906163</v>
      </c>
      <c r="I1018">
        <v>11.5918786540261</v>
      </c>
      <c r="J1018">
        <v>-3.25389157123811</v>
      </c>
      <c r="K1018">
        <v>4510.2728358513396</v>
      </c>
      <c r="L1018">
        <v>4197.9094104795304</v>
      </c>
      <c r="M1018">
        <v>41.633146253936701</v>
      </c>
      <c r="N1018">
        <v>0.69555751432349</v>
      </c>
      <c r="O1018">
        <v>24.379649050418902</v>
      </c>
      <c r="P1018">
        <v>52.95839834505</v>
      </c>
      <c r="Q1018">
        <v>0.13024840633323401</v>
      </c>
    </row>
    <row r="1019" spans="1:17" hidden="1" x14ac:dyDescent="0.3">
      <c r="A1019" t="s">
        <v>2182</v>
      </c>
      <c r="B1019" t="s">
        <v>2183</v>
      </c>
      <c r="C1019" t="s">
        <v>3186</v>
      </c>
      <c r="D1019" t="s">
        <v>1040</v>
      </c>
      <c r="E1019">
        <v>2782.8179719999998</v>
      </c>
      <c r="F1019">
        <v>1219.55</v>
      </c>
      <c r="G1019">
        <v>41.2786942102883</v>
      </c>
      <c r="H1019">
        <v>32.557242111487703</v>
      </c>
      <c r="I1019">
        <v>62.345403311425699</v>
      </c>
      <c r="J1019">
        <v>23.645496887546098</v>
      </c>
      <c r="K1019">
        <v>989.76063672943496</v>
      </c>
      <c r="L1019">
        <v>909.49167879342394</v>
      </c>
      <c r="M1019">
        <v>85.9299369610235</v>
      </c>
      <c r="N1019">
        <v>2.3587536110452301</v>
      </c>
      <c r="O1019">
        <v>9.4666065351974193</v>
      </c>
      <c r="P1019">
        <v>89.798459263870498</v>
      </c>
      <c r="Q1019">
        <v>5.5513675319981998E-2</v>
      </c>
    </row>
    <row r="1020" spans="1:17" hidden="1" x14ac:dyDescent="0.3">
      <c r="A1020" t="s">
        <v>2184</v>
      </c>
      <c r="B1020" t="s">
        <v>2185</v>
      </c>
      <c r="C1020" t="s">
        <v>3186</v>
      </c>
      <c r="D1020" t="s">
        <v>365</v>
      </c>
      <c r="E1020">
        <v>2781.0436300000001</v>
      </c>
      <c r="F1020">
        <v>10603.9</v>
      </c>
      <c r="G1020">
        <v>-48.847679755382003</v>
      </c>
      <c r="H1020">
        <v>-13.1738486795425</v>
      </c>
      <c r="I1020">
        <v>-2.33738475760968</v>
      </c>
      <c r="J1020">
        <v>-1.5184411503914399</v>
      </c>
      <c r="K1020">
        <v>11854.873503802201</v>
      </c>
      <c r="L1020">
        <v>12164.492409520601</v>
      </c>
      <c r="M1020">
        <v>39.176038706151203</v>
      </c>
      <c r="N1020">
        <v>0.80044447826845599</v>
      </c>
      <c r="O1020">
        <v>46.153773611595703</v>
      </c>
      <c r="P1020">
        <v>16.526373626373601</v>
      </c>
      <c r="Q1020">
        <v>-3.5544569640176001E-2</v>
      </c>
    </row>
    <row r="1021" spans="1:17" hidden="1" x14ac:dyDescent="0.3">
      <c r="A1021" t="s">
        <v>2186</v>
      </c>
      <c r="B1021" t="s">
        <v>2187</v>
      </c>
      <c r="C1021" t="s">
        <v>3186</v>
      </c>
      <c r="D1021" t="s">
        <v>210</v>
      </c>
      <c r="E1021">
        <v>2767.0639528799902</v>
      </c>
      <c r="F1021">
        <v>734.6</v>
      </c>
      <c r="G1021">
        <v>21.515848175080599</v>
      </c>
      <c r="H1021">
        <v>9.9668376042565008</v>
      </c>
      <c r="I1021">
        <v>22.716266129623499</v>
      </c>
      <c r="J1021">
        <v>0.166303941677824</v>
      </c>
      <c r="K1021">
        <v>689.03665714762803</v>
      </c>
      <c r="L1021">
        <v>616.08959935823498</v>
      </c>
      <c r="M1021">
        <v>55.859753896636697</v>
      </c>
      <c r="N1021">
        <v>0.380927664962597</v>
      </c>
      <c r="O1021">
        <v>12.8505309011706</v>
      </c>
      <c r="P1021">
        <v>49.006085192697697</v>
      </c>
      <c r="Q1021">
        <v>7.2815928569311003E-2</v>
      </c>
    </row>
    <row r="1022" spans="1:17" hidden="1" x14ac:dyDescent="0.3">
      <c r="A1022" t="s">
        <v>2188</v>
      </c>
      <c r="B1022" t="s">
        <v>2189</v>
      </c>
      <c r="C1022" t="s">
        <v>3186</v>
      </c>
      <c r="D1022" t="s">
        <v>270</v>
      </c>
      <c r="E1022">
        <v>2759.9733563999998</v>
      </c>
      <c r="F1022">
        <v>404.3</v>
      </c>
      <c r="G1022">
        <v>-45.854431719098898</v>
      </c>
      <c r="H1022">
        <v>3.89556556895849</v>
      </c>
      <c r="I1022">
        <v>-7.7778792757293003</v>
      </c>
      <c r="J1022">
        <v>9.1483408280287897</v>
      </c>
      <c r="K1022">
        <v>387.053243015926</v>
      </c>
      <c r="L1022">
        <v>433.887280057841</v>
      </c>
      <c r="M1022">
        <v>61.928080549715901</v>
      </c>
      <c r="N1022">
        <v>0.94492875855531699</v>
      </c>
      <c r="O1022">
        <v>42.9136779619094</v>
      </c>
      <c r="P1022">
        <v>15.5142857142857</v>
      </c>
      <c r="Q1022">
        <v>-0.172693378821622</v>
      </c>
    </row>
    <row r="1023" spans="1:17" hidden="1" x14ac:dyDescent="0.3">
      <c r="A1023" t="s">
        <v>2190</v>
      </c>
      <c r="B1023" t="s">
        <v>2191</v>
      </c>
      <c r="C1023" t="s">
        <v>3186</v>
      </c>
      <c r="D1023" t="s">
        <v>217</v>
      </c>
      <c r="E1023">
        <v>2759.4466349999998</v>
      </c>
      <c r="F1023">
        <v>1826</v>
      </c>
      <c r="G1023">
        <v>-41.470910324146899</v>
      </c>
      <c r="H1023">
        <v>-6.0378032705163998</v>
      </c>
      <c r="I1023">
        <v>-10.8475341643137</v>
      </c>
      <c r="J1023">
        <v>-0.51130799403494298</v>
      </c>
      <c r="K1023">
        <v>1824.1801280336999</v>
      </c>
      <c r="L1023">
        <v>1940.7655335496199</v>
      </c>
      <c r="M1023">
        <v>68.219812311833095</v>
      </c>
      <c r="N1023">
        <v>0.62998448904496795</v>
      </c>
      <c r="O1023">
        <v>31.311610076670298</v>
      </c>
      <c r="P1023">
        <v>6.1627906976744198</v>
      </c>
      <c r="Q1023">
        <v>2.3438338764375E-2</v>
      </c>
    </row>
    <row r="1024" spans="1:17" hidden="1" x14ac:dyDescent="0.3">
      <c r="A1024" t="s">
        <v>2192</v>
      </c>
      <c r="B1024" t="s">
        <v>2193</v>
      </c>
      <c r="C1024" t="s">
        <v>3186</v>
      </c>
      <c r="D1024" t="s">
        <v>404</v>
      </c>
      <c r="E1024">
        <v>2741.5355877000002</v>
      </c>
      <c r="F1024">
        <v>409.55</v>
      </c>
      <c r="G1024">
        <v>29.3489314117252</v>
      </c>
      <c r="H1024">
        <v>-4.2526497998683803</v>
      </c>
      <c r="I1024">
        <v>39.332889548660198</v>
      </c>
      <c r="J1024">
        <v>-0.22361448816466101</v>
      </c>
      <c r="K1024">
        <v>389.06222083709503</v>
      </c>
      <c r="L1024">
        <v>348.19902861523002</v>
      </c>
      <c r="M1024">
        <v>52.134228040761798</v>
      </c>
      <c r="N1024">
        <v>0.52988514106756002</v>
      </c>
      <c r="O1024">
        <v>7.0931510194115397</v>
      </c>
      <c r="P1024">
        <v>67.505112474437595</v>
      </c>
    </row>
    <row r="1025" spans="1:17" hidden="1" x14ac:dyDescent="0.3">
      <c r="A1025" t="s">
        <v>2194</v>
      </c>
      <c r="B1025" t="s">
        <v>2195</v>
      </c>
      <c r="C1025" t="s">
        <v>3186</v>
      </c>
      <c r="D1025" t="s">
        <v>111</v>
      </c>
      <c r="E1025">
        <v>2735.2041393599902</v>
      </c>
      <c r="F1025">
        <v>15.84</v>
      </c>
      <c r="G1025">
        <v>29.9009585987334</v>
      </c>
      <c r="H1025">
        <v>-14.859882699036801</v>
      </c>
      <c r="I1025">
        <v>-26.126697814501501</v>
      </c>
      <c r="J1025">
        <v>-3.8066657360003302</v>
      </c>
      <c r="K1025">
        <v>17.4866749103521</v>
      </c>
      <c r="L1025">
        <v>18.0343927795982</v>
      </c>
      <c r="M1025">
        <v>34.749704226284699</v>
      </c>
      <c r="N1025">
        <v>0.381311722134477</v>
      </c>
      <c r="O1025">
        <v>114.330808080808</v>
      </c>
      <c r="P1025">
        <v>60.323886639676097</v>
      </c>
      <c r="Q1025">
        <v>0.108886741438546</v>
      </c>
    </row>
    <row r="1026" spans="1:17" hidden="1" x14ac:dyDescent="0.3">
      <c r="A1026" t="s">
        <v>2196</v>
      </c>
      <c r="B1026" t="s">
        <v>2197</v>
      </c>
      <c r="C1026" t="s">
        <v>3186</v>
      </c>
      <c r="D1026" t="s">
        <v>491</v>
      </c>
      <c r="E1026">
        <v>2733.6207939800001</v>
      </c>
      <c r="F1026">
        <v>446.3</v>
      </c>
      <c r="G1026">
        <v>140.401104840324</v>
      </c>
      <c r="H1026">
        <v>30.246235853070701</v>
      </c>
      <c r="I1026">
        <v>239.105285859171</v>
      </c>
      <c r="J1026">
        <v>8.2118465869616397</v>
      </c>
      <c r="K1026">
        <v>344.994122292859</v>
      </c>
      <c r="L1026">
        <v>237.56580285330401</v>
      </c>
      <c r="M1026">
        <v>67.383615332687995</v>
      </c>
      <c r="N1026">
        <v>0.32850486076896501</v>
      </c>
      <c r="O1026">
        <v>9.1194263948016996</v>
      </c>
      <c r="P1026">
        <v>297.24076546506399</v>
      </c>
      <c r="Q1026">
        <v>7.7313572704455005E-2</v>
      </c>
    </row>
    <row r="1027" spans="1:17" hidden="1" x14ac:dyDescent="0.3">
      <c r="A1027" t="s">
        <v>2198</v>
      </c>
      <c r="B1027" t="s">
        <v>2199</v>
      </c>
      <c r="C1027" t="s">
        <v>3186</v>
      </c>
      <c r="D1027" t="s">
        <v>83</v>
      </c>
      <c r="E1027">
        <v>2728.9231199999999</v>
      </c>
      <c r="F1027">
        <v>27.72</v>
      </c>
      <c r="G1027">
        <v>147.027381241309</v>
      </c>
      <c r="H1027">
        <v>-7.8451888857281</v>
      </c>
      <c r="I1027">
        <v>55.426846647540501</v>
      </c>
      <c r="J1027">
        <v>-3.7033783477465998</v>
      </c>
      <c r="K1027">
        <v>27.699441288140701</v>
      </c>
      <c r="L1027">
        <v>21.325189925644999</v>
      </c>
      <c r="M1027">
        <v>40.744823300576101</v>
      </c>
      <c r="N1027">
        <v>8.1389929187622098E-2</v>
      </c>
      <c r="O1027">
        <v>21.9336219336219</v>
      </c>
      <c r="P1027">
        <v>211.98649409116399</v>
      </c>
    </row>
    <row r="1028" spans="1:17" x14ac:dyDescent="0.3">
      <c r="A1028" t="s">
        <v>2200</v>
      </c>
      <c r="B1028" t="s">
        <v>2201</v>
      </c>
      <c r="C1028" t="s">
        <v>3176</v>
      </c>
      <c r="D1028" t="s">
        <v>1037</v>
      </c>
      <c r="E1028">
        <v>2728.20465995</v>
      </c>
      <c r="F1028">
        <v>659.45</v>
      </c>
      <c r="G1028">
        <v>-34.9207326736204</v>
      </c>
      <c r="H1028">
        <v>7.5664358034964998</v>
      </c>
      <c r="I1028">
        <v>-6.5935173178537498</v>
      </c>
      <c r="J1028">
        <v>5.2175782513967199</v>
      </c>
      <c r="K1028">
        <v>631.66320706365195</v>
      </c>
      <c r="L1028">
        <v>662.24611547291897</v>
      </c>
      <c r="M1028">
        <v>61.441571181739597</v>
      </c>
      <c r="N1028">
        <v>0.47507513741004598</v>
      </c>
      <c r="O1028">
        <v>37.235575100462398</v>
      </c>
      <c r="P1028">
        <v>21.849593495934901</v>
      </c>
    </row>
    <row r="1029" spans="1:17" hidden="1" x14ac:dyDescent="0.3">
      <c r="A1029" t="s">
        <v>2202</v>
      </c>
      <c r="B1029" t="s">
        <v>2203</v>
      </c>
      <c r="C1029" t="s">
        <v>3186</v>
      </c>
      <c r="D1029" t="s">
        <v>297</v>
      </c>
      <c r="E1029">
        <v>2727.8954617109998</v>
      </c>
      <c r="F1029">
        <v>2.13</v>
      </c>
      <c r="G1029">
        <v>72.966980029773794</v>
      </c>
      <c r="H1029">
        <v>-8.2179797546529993</v>
      </c>
      <c r="I1029">
        <v>32.290163258622002</v>
      </c>
      <c r="J1029">
        <v>2.41442269937381</v>
      </c>
      <c r="K1029">
        <v>2.19362929167493</v>
      </c>
      <c r="L1029">
        <v>2.1579421893319699</v>
      </c>
      <c r="M1029">
        <v>59.093148908342499</v>
      </c>
      <c r="N1029">
        <v>0.62450388470996199</v>
      </c>
      <c r="O1029">
        <v>103.286384976525</v>
      </c>
      <c r="P1029">
        <v>112.99999999999901</v>
      </c>
      <c r="Q1029">
        <v>4.0258920134654999E-2</v>
      </c>
    </row>
    <row r="1030" spans="1:17" hidden="1" x14ac:dyDescent="0.3">
      <c r="A1030" t="s">
        <v>2204</v>
      </c>
      <c r="B1030" t="s">
        <v>2205</v>
      </c>
      <c r="C1030" t="s">
        <v>3186</v>
      </c>
      <c r="D1030" t="s">
        <v>123</v>
      </c>
      <c r="E1030">
        <v>2720.8811682</v>
      </c>
      <c r="F1030">
        <v>3774.65</v>
      </c>
      <c r="G1030">
        <v>34.401174904594797</v>
      </c>
      <c r="H1030">
        <v>-1.5432324535973201</v>
      </c>
      <c r="I1030">
        <v>-17.829825281923899</v>
      </c>
      <c r="J1030">
        <v>1.41838166151666</v>
      </c>
      <c r="K1030">
        <v>3853.7891269059101</v>
      </c>
      <c r="L1030">
        <v>3855.0466454600401</v>
      </c>
      <c r="M1030">
        <v>60.157486836353897</v>
      </c>
      <c r="N1030">
        <v>0.44527810382206301</v>
      </c>
      <c r="O1030">
        <v>36.251043143072799</v>
      </c>
      <c r="P1030">
        <v>76.947777986124095</v>
      </c>
      <c r="Q1030">
        <v>0.13707655157206</v>
      </c>
    </row>
    <row r="1031" spans="1:17" hidden="1" x14ac:dyDescent="0.3">
      <c r="A1031" t="s">
        <v>2206</v>
      </c>
      <c r="B1031" t="s">
        <v>2207</v>
      </c>
      <c r="C1031" t="s">
        <v>3186</v>
      </c>
      <c r="D1031" t="s">
        <v>69</v>
      </c>
      <c r="E1031">
        <v>2707.1405361000002</v>
      </c>
      <c r="F1031">
        <v>311.85000000000002</v>
      </c>
      <c r="G1031">
        <v>23.472053878966101</v>
      </c>
      <c r="H1031">
        <v>23.1260952316633</v>
      </c>
      <c r="I1031">
        <v>29.4629534350181</v>
      </c>
      <c r="J1031">
        <v>4.5317427695903296</v>
      </c>
      <c r="K1031">
        <v>266.8735666183</v>
      </c>
      <c r="L1031">
        <v>241.85731553454801</v>
      </c>
      <c r="M1031">
        <v>79.514072915053205</v>
      </c>
      <c r="N1031">
        <v>0.96432282413971404</v>
      </c>
      <c r="O1031">
        <v>1.9400352733685899</v>
      </c>
      <c r="P1031">
        <v>61.580310880829003</v>
      </c>
      <c r="Q1031">
        <v>9.8170215136599991E-4</v>
      </c>
    </row>
    <row r="1032" spans="1:17" hidden="1" x14ac:dyDescent="0.3">
      <c r="A1032" t="s">
        <v>2208</v>
      </c>
      <c r="B1032" t="s">
        <v>2209</v>
      </c>
      <c r="C1032" t="s">
        <v>3186</v>
      </c>
      <c r="D1032" t="s">
        <v>51</v>
      </c>
      <c r="E1032">
        <v>2700.4571208000002</v>
      </c>
      <c r="F1032">
        <v>300.14999999999998</v>
      </c>
      <c r="G1032">
        <v>45.849340387862398</v>
      </c>
      <c r="H1032">
        <v>13.648861642099799</v>
      </c>
      <c r="I1032">
        <v>37.799379848483802</v>
      </c>
      <c r="J1032">
        <v>0.28220385438899998</v>
      </c>
      <c r="K1032">
        <v>274.18613851433298</v>
      </c>
      <c r="L1032">
        <v>241.87307051122099</v>
      </c>
      <c r="M1032">
        <v>58.314120568913701</v>
      </c>
      <c r="N1032">
        <v>1.29761162482643</v>
      </c>
      <c r="O1032">
        <v>5.6138597367982603</v>
      </c>
      <c r="P1032">
        <v>78.077721744289505</v>
      </c>
      <c r="Q1032">
        <v>0.12454007541814099</v>
      </c>
    </row>
    <row r="1033" spans="1:17" x14ac:dyDescent="0.3">
      <c r="A1033" t="s">
        <v>2210</v>
      </c>
      <c r="B1033" t="s">
        <v>2211</v>
      </c>
      <c r="C1033" t="s">
        <v>3183</v>
      </c>
      <c r="D1033" t="s">
        <v>587</v>
      </c>
      <c r="E1033">
        <v>2687.8107480469998</v>
      </c>
      <c r="F1033">
        <v>182.41</v>
      </c>
      <c r="G1033">
        <v>-60.378522591881399</v>
      </c>
      <c r="H1033">
        <v>-4.1044964684397698</v>
      </c>
      <c r="I1033">
        <v>-3.3378969372304499</v>
      </c>
      <c r="J1033">
        <v>6.24352335893124</v>
      </c>
      <c r="K1033">
        <v>170.05479839823499</v>
      </c>
      <c r="L1033">
        <v>192.24662797651499</v>
      </c>
      <c r="M1033">
        <v>83.112410160015003</v>
      </c>
      <c r="N1033">
        <v>0.60586899178948295</v>
      </c>
      <c r="O1033">
        <v>69.782358423331999</v>
      </c>
      <c r="P1033">
        <v>26.7440244580322</v>
      </c>
    </row>
    <row r="1034" spans="1:17" hidden="1" x14ac:dyDescent="0.3">
      <c r="A1034" t="s">
        <v>2212</v>
      </c>
      <c r="B1034" t="s">
        <v>2213</v>
      </c>
      <c r="C1034" t="s">
        <v>3186</v>
      </c>
      <c r="D1034" t="s">
        <v>236</v>
      </c>
      <c r="E1034">
        <v>2683.78</v>
      </c>
      <c r="F1034">
        <v>609.95000000000005</v>
      </c>
      <c r="G1034">
        <v>96.510605711551605</v>
      </c>
      <c r="H1034">
        <v>-3.8162934044372099</v>
      </c>
      <c r="I1034">
        <v>65.152773802380295</v>
      </c>
      <c r="J1034">
        <v>0.23721804047199499</v>
      </c>
      <c r="K1034">
        <v>600.056205659939</v>
      </c>
      <c r="L1034">
        <v>485.15467593649299</v>
      </c>
      <c r="M1034">
        <v>63.580765840851903</v>
      </c>
      <c r="N1034">
        <v>0.26356867247042298</v>
      </c>
      <c r="O1034">
        <v>24.2396917780145</v>
      </c>
      <c r="P1034">
        <v>148.249898249898</v>
      </c>
      <c r="Q1034">
        <v>0.18770690675173601</v>
      </c>
    </row>
    <row r="1035" spans="1:17" hidden="1" x14ac:dyDescent="0.3">
      <c r="A1035" t="s">
        <v>2214</v>
      </c>
      <c r="B1035" t="s">
        <v>2215</v>
      </c>
      <c r="C1035" t="s">
        <v>3186</v>
      </c>
      <c r="D1035" t="s">
        <v>259</v>
      </c>
      <c r="E1035">
        <v>2680.993431285</v>
      </c>
      <c r="F1035">
        <v>807.6</v>
      </c>
      <c r="G1035">
        <v>46.917252624993502</v>
      </c>
      <c r="H1035">
        <v>-0.91883540711830802</v>
      </c>
      <c r="I1035">
        <v>60.345657308345899</v>
      </c>
      <c r="J1035">
        <v>3.9817485303762301</v>
      </c>
      <c r="K1035">
        <v>801.23589081778698</v>
      </c>
      <c r="L1035">
        <v>683.44222841965995</v>
      </c>
      <c r="M1035">
        <v>59.630628102207403</v>
      </c>
      <c r="N1035">
        <v>0.71956092120709203</v>
      </c>
      <c r="O1035">
        <v>19.799405646359499</v>
      </c>
      <c r="P1035">
        <v>97.216117216117198</v>
      </c>
      <c r="Q1035">
        <v>-3.2470977256064001E-2</v>
      </c>
    </row>
    <row r="1036" spans="1:17" hidden="1" x14ac:dyDescent="0.3">
      <c r="A1036" t="s">
        <v>2216</v>
      </c>
      <c r="B1036" t="s">
        <v>2217</v>
      </c>
      <c r="C1036" t="s">
        <v>3186</v>
      </c>
      <c r="D1036" t="s">
        <v>953</v>
      </c>
      <c r="E1036">
        <v>2680.1393755499998</v>
      </c>
      <c r="F1036">
        <v>406.7</v>
      </c>
      <c r="G1036">
        <v>5.8313939983869298</v>
      </c>
      <c r="H1036">
        <v>1.5556821166116299</v>
      </c>
      <c r="I1036">
        <v>26.2763011501224</v>
      </c>
      <c r="J1036">
        <v>9.1233938161048194</v>
      </c>
      <c r="K1036">
        <v>388.31615270005398</v>
      </c>
      <c r="M1036">
        <v>66.860804969342297</v>
      </c>
      <c r="N1036">
        <v>0.98695300709655098</v>
      </c>
      <c r="O1036">
        <v>16.769117285468301</v>
      </c>
      <c r="P1036">
        <v>44.117647058823501</v>
      </c>
    </row>
    <row r="1037" spans="1:17" hidden="1" x14ac:dyDescent="0.3">
      <c r="A1037" t="s">
        <v>2218</v>
      </c>
      <c r="B1037" t="s">
        <v>2219</v>
      </c>
      <c r="C1037" t="s">
        <v>3186</v>
      </c>
      <c r="D1037" t="s">
        <v>166</v>
      </c>
      <c r="E1037">
        <v>2676.7859157500002</v>
      </c>
      <c r="F1037">
        <v>398.3</v>
      </c>
      <c r="G1037">
        <v>6.13736583626285</v>
      </c>
      <c r="H1037">
        <v>-23.438771559747099</v>
      </c>
      <c r="I1037">
        <v>19.029162534625598</v>
      </c>
      <c r="J1037">
        <v>-1.51057730062617</v>
      </c>
      <c r="K1037">
        <v>439.93134184809497</v>
      </c>
      <c r="L1037">
        <v>398.02516155292398</v>
      </c>
      <c r="M1037">
        <v>40.189879783663898</v>
      </c>
      <c r="N1037">
        <v>0.80323631888773295</v>
      </c>
      <c r="O1037">
        <v>40.509666080843502</v>
      </c>
      <c r="P1037">
        <v>61.255060728744901</v>
      </c>
      <c r="Q1037">
        <v>8.7665694213424003E-2</v>
      </c>
    </row>
    <row r="1038" spans="1:17" hidden="1" x14ac:dyDescent="0.3">
      <c r="A1038" t="s">
        <v>2220</v>
      </c>
      <c r="B1038" t="s">
        <v>2221</v>
      </c>
      <c r="C1038" t="s">
        <v>3186</v>
      </c>
      <c r="D1038" t="s">
        <v>51</v>
      </c>
      <c r="E1038">
        <v>2668.58133976</v>
      </c>
      <c r="F1038">
        <v>1080</v>
      </c>
      <c r="G1038">
        <v>29.5079090305513</v>
      </c>
      <c r="H1038">
        <v>-1.69994121218238</v>
      </c>
      <c r="I1038">
        <v>-3.0160161439792499</v>
      </c>
      <c r="J1038">
        <v>3.1013513124841001</v>
      </c>
      <c r="K1038">
        <v>1069.1635068015801</v>
      </c>
      <c r="L1038">
        <v>1033.9143255706599</v>
      </c>
      <c r="M1038">
        <v>61.531862552722401</v>
      </c>
      <c r="N1038">
        <v>0.37756347577551602</v>
      </c>
      <c r="O1038">
        <v>15.5555555555555</v>
      </c>
      <c r="P1038">
        <v>55.7991921523369</v>
      </c>
      <c r="Q1038">
        <v>2.0378044020463001E-2</v>
      </c>
    </row>
    <row r="1039" spans="1:17" hidden="1" x14ac:dyDescent="0.3">
      <c r="A1039" t="s">
        <v>2222</v>
      </c>
      <c r="B1039" t="s">
        <v>2223</v>
      </c>
      <c r="C1039" t="s">
        <v>3186</v>
      </c>
      <c r="D1039" t="s">
        <v>217</v>
      </c>
      <c r="E1039">
        <v>2661.8833209149998</v>
      </c>
      <c r="F1039">
        <v>1864.35</v>
      </c>
      <c r="G1039">
        <v>28.127455852287301</v>
      </c>
      <c r="H1039">
        <v>-2.41981814347649</v>
      </c>
      <c r="I1039">
        <v>50.902946345174897</v>
      </c>
      <c r="J1039">
        <v>0.86763391102686704</v>
      </c>
      <c r="K1039">
        <v>1875.5402921836501</v>
      </c>
      <c r="L1039">
        <v>1652.3097097638999</v>
      </c>
      <c r="M1039">
        <v>59.099768759624702</v>
      </c>
      <c r="N1039">
        <v>0.32297426245954902</v>
      </c>
      <c r="O1039">
        <v>31.879743610373499</v>
      </c>
      <c r="P1039">
        <v>82.761493971179206</v>
      </c>
      <c r="Q1039">
        <v>0.119868395194716</v>
      </c>
    </row>
    <row r="1040" spans="1:17" hidden="1" x14ac:dyDescent="0.3">
      <c r="A1040" t="s">
        <v>2224</v>
      </c>
      <c r="B1040" t="s">
        <v>2225</v>
      </c>
      <c r="C1040" t="s">
        <v>3186</v>
      </c>
      <c r="D1040" t="s">
        <v>1709</v>
      </c>
      <c r="E1040">
        <v>2644.090741</v>
      </c>
      <c r="F1040">
        <v>66.05</v>
      </c>
      <c r="G1040">
        <v>-1.40250025519934</v>
      </c>
      <c r="H1040">
        <v>-4.0951266862646003</v>
      </c>
      <c r="I1040">
        <v>0.483216478754734</v>
      </c>
      <c r="J1040">
        <v>-0.46048201171019298</v>
      </c>
      <c r="K1040">
        <v>65.816181250727496</v>
      </c>
      <c r="L1040">
        <v>62.351005490539201</v>
      </c>
      <c r="M1040">
        <v>53.860821394049402</v>
      </c>
      <c r="N1040">
        <v>1.00410330758374</v>
      </c>
      <c r="O1040">
        <v>7.1915215745647298</v>
      </c>
      <c r="P1040">
        <v>25.9294566253574</v>
      </c>
      <c r="Q1040">
        <v>-2.7484158448541001E-2</v>
      </c>
    </row>
    <row r="1041" spans="1:17" hidden="1" x14ac:dyDescent="0.3">
      <c r="A1041" t="s">
        <v>2226</v>
      </c>
      <c r="B1041" t="s">
        <v>2227</v>
      </c>
      <c r="C1041" t="s">
        <v>3186</v>
      </c>
      <c r="D1041" t="s">
        <v>231</v>
      </c>
      <c r="E1041">
        <v>2634.9147014999999</v>
      </c>
      <c r="F1041">
        <v>912.7</v>
      </c>
      <c r="G1041">
        <v>-11.813757153014601</v>
      </c>
      <c r="H1041">
        <v>-16.252662735855399</v>
      </c>
      <c r="I1041">
        <v>24.996271778908699</v>
      </c>
      <c r="J1041">
        <v>7.3942384346144499</v>
      </c>
      <c r="K1041">
        <v>984.78854685541796</v>
      </c>
      <c r="L1041">
        <v>945.20910794473298</v>
      </c>
      <c r="M1041">
        <v>56.425358405537601</v>
      </c>
      <c r="N1041">
        <v>0.46171993016320301</v>
      </c>
      <c r="O1041">
        <v>50.076695518790302</v>
      </c>
      <c r="P1041">
        <v>38.016029033721402</v>
      </c>
      <c r="Q1041">
        <v>-3.7039084695374001E-2</v>
      </c>
    </row>
    <row r="1042" spans="1:17" hidden="1" x14ac:dyDescent="0.3">
      <c r="A1042" t="s">
        <v>2228</v>
      </c>
      <c r="B1042" t="s">
        <v>2229</v>
      </c>
      <c r="C1042" t="s">
        <v>3186</v>
      </c>
      <c r="D1042" t="s">
        <v>136</v>
      </c>
      <c r="E1042">
        <v>2608.452143859</v>
      </c>
      <c r="F1042">
        <v>9.5</v>
      </c>
      <c r="G1042">
        <v>35.068321311443</v>
      </c>
      <c r="H1042">
        <v>-10.066253620920101</v>
      </c>
      <c r="I1042">
        <v>-9.1695956204916396</v>
      </c>
      <c r="J1042">
        <v>2.5131140843247399</v>
      </c>
      <c r="K1042">
        <v>9.9039810102216794</v>
      </c>
      <c r="L1042">
        <v>9.8151523112920103</v>
      </c>
      <c r="M1042">
        <v>72.579744107783</v>
      </c>
      <c r="N1042">
        <v>0.33447095465384002</v>
      </c>
      <c r="O1042">
        <v>108.42105263157799</v>
      </c>
      <c r="P1042">
        <v>63.793103448275801</v>
      </c>
      <c r="Q1042">
        <v>0.118317752700887</v>
      </c>
    </row>
    <row r="1043" spans="1:17" x14ac:dyDescent="0.3">
      <c r="A1043" t="s">
        <v>2230</v>
      </c>
      <c r="B1043" t="s">
        <v>2231</v>
      </c>
      <c r="C1043" t="s">
        <v>3169</v>
      </c>
      <c r="D1043" t="s">
        <v>72</v>
      </c>
      <c r="E1043">
        <v>2598.316142272</v>
      </c>
      <c r="F1043">
        <v>196.48</v>
      </c>
      <c r="G1043">
        <v>-0.20341181014583001</v>
      </c>
      <c r="H1043">
        <v>-8.3077771349231497</v>
      </c>
      <c r="I1043">
        <v>-3.1146536776992302</v>
      </c>
      <c r="J1043">
        <v>2.0184226993738101</v>
      </c>
      <c r="K1043">
        <v>208.21637889664299</v>
      </c>
      <c r="L1043">
        <v>210.883390372397</v>
      </c>
      <c r="M1043">
        <v>59.026409015486898</v>
      </c>
      <c r="N1043">
        <v>0.59855985100839104</v>
      </c>
      <c r="O1043">
        <v>49.404519543973898</v>
      </c>
      <c r="P1043">
        <v>25.346092503987201</v>
      </c>
      <c r="Q1043">
        <v>1.231369091355E-2</v>
      </c>
    </row>
    <row r="1044" spans="1:17" hidden="1" x14ac:dyDescent="0.3">
      <c r="A1044" t="s">
        <v>2232</v>
      </c>
      <c r="B1044" t="s">
        <v>2233</v>
      </c>
      <c r="C1044" t="s">
        <v>3186</v>
      </c>
      <c r="D1044" t="s">
        <v>217</v>
      </c>
      <c r="E1044">
        <v>2596.3767095200001</v>
      </c>
      <c r="F1044">
        <v>824.9</v>
      </c>
      <c r="G1044">
        <v>28.9045057859759</v>
      </c>
      <c r="H1044">
        <v>10.6077924461192</v>
      </c>
      <c r="I1044">
        <v>72.021028542321901</v>
      </c>
      <c r="J1044">
        <v>11.182562361130399</v>
      </c>
      <c r="K1044">
        <v>716.99719199530102</v>
      </c>
      <c r="L1044">
        <v>616.04358634235598</v>
      </c>
      <c r="M1044">
        <v>74.464724026861205</v>
      </c>
      <c r="N1044">
        <v>1.0119823286279701</v>
      </c>
      <c r="O1044">
        <v>2.9155049096860299</v>
      </c>
      <c r="P1044">
        <v>105.199004975124</v>
      </c>
      <c r="Q1044">
        <v>4.3201106868531999E-2</v>
      </c>
    </row>
    <row r="1045" spans="1:17" x14ac:dyDescent="0.3">
      <c r="A1045" t="s">
        <v>2234</v>
      </c>
      <c r="B1045" t="s">
        <v>2235</v>
      </c>
      <c r="C1045" t="s">
        <v>3169</v>
      </c>
      <c r="D1045" t="s">
        <v>461</v>
      </c>
      <c r="E1045">
        <v>2584.8353145400001</v>
      </c>
      <c r="F1045">
        <v>77.8</v>
      </c>
      <c r="G1045">
        <v>-40.587036720331298</v>
      </c>
      <c r="H1045">
        <v>-2.8218989085214101</v>
      </c>
      <c r="I1045">
        <v>-5.5770482659481297</v>
      </c>
      <c r="J1045">
        <v>6.8920294173584198</v>
      </c>
      <c r="K1045">
        <v>77.911747769171797</v>
      </c>
      <c r="L1045">
        <v>83.200828568347006</v>
      </c>
      <c r="M1045">
        <v>66.474782294264699</v>
      </c>
      <c r="N1045">
        <v>0.50736365229667701</v>
      </c>
      <c r="O1045">
        <v>54.241645244215903</v>
      </c>
      <c r="P1045">
        <v>24.380495603517101</v>
      </c>
      <c r="Q1045">
        <v>-1.0706688446529E-2</v>
      </c>
    </row>
    <row r="1046" spans="1:17" hidden="1" x14ac:dyDescent="0.3">
      <c r="A1046" t="s">
        <v>2236</v>
      </c>
      <c r="B1046" t="s">
        <v>2237</v>
      </c>
      <c r="C1046" t="s">
        <v>3186</v>
      </c>
      <c r="D1046" t="s">
        <v>69</v>
      </c>
      <c r="E1046">
        <v>2584.4710390199998</v>
      </c>
      <c r="F1046">
        <v>939.9</v>
      </c>
      <c r="G1046">
        <v>65.707772847901595</v>
      </c>
      <c r="H1046">
        <v>7.9782269889139998</v>
      </c>
      <c r="I1046">
        <v>-8.3089316885593498E-2</v>
      </c>
      <c r="J1046">
        <v>11.683908603188</v>
      </c>
      <c r="K1046">
        <v>861.61791947269001</v>
      </c>
      <c r="L1046">
        <v>817.77264418290395</v>
      </c>
      <c r="M1046">
        <v>83.906724158296299</v>
      </c>
      <c r="N1046">
        <v>1.23820607074587</v>
      </c>
      <c r="O1046">
        <v>16.363442919459501</v>
      </c>
      <c r="P1046">
        <v>92.208588957055198</v>
      </c>
      <c r="Q1046">
        <v>0.10698537324307</v>
      </c>
    </row>
    <row r="1047" spans="1:17" hidden="1" x14ac:dyDescent="0.3">
      <c r="A1047" t="s">
        <v>2238</v>
      </c>
      <c r="B1047" t="s">
        <v>2239</v>
      </c>
      <c r="C1047" t="s">
        <v>3186</v>
      </c>
      <c r="D1047" t="s">
        <v>1377</v>
      </c>
      <c r="E1047">
        <v>2580.8388</v>
      </c>
      <c r="F1047">
        <v>1000</v>
      </c>
      <c r="G1047">
        <v>-20.668383596589599</v>
      </c>
      <c r="H1047">
        <v>-0.62969404036726995</v>
      </c>
      <c r="I1047">
        <v>-5.1291915800875998</v>
      </c>
      <c r="J1047">
        <v>-1.08557730062618</v>
      </c>
      <c r="K1047">
        <v>999.99575150993496</v>
      </c>
      <c r="L1047">
        <v>999.99612984618102</v>
      </c>
      <c r="M1047">
        <v>55.379180563809697</v>
      </c>
      <c r="N1047">
        <v>0.91048053064016998</v>
      </c>
      <c r="O1047">
        <v>3</v>
      </c>
      <c r="P1047">
        <v>3.0927835051546202</v>
      </c>
      <c r="Q1047">
        <v>-0.101916752053546</v>
      </c>
    </row>
    <row r="1048" spans="1:17" hidden="1" x14ac:dyDescent="0.3">
      <c r="A1048" t="s">
        <v>2240</v>
      </c>
      <c r="B1048" t="s">
        <v>2241</v>
      </c>
      <c r="C1048" t="s">
        <v>3186</v>
      </c>
      <c r="D1048" t="s">
        <v>2242</v>
      </c>
      <c r="E1048">
        <v>2573.1999999999998</v>
      </c>
      <c r="F1048">
        <v>919</v>
      </c>
      <c r="G1048">
        <v>56.726620640104599</v>
      </c>
      <c r="H1048">
        <v>-9.8039568605636997</v>
      </c>
      <c r="I1048">
        <v>-6.8088749009392098</v>
      </c>
      <c r="J1048">
        <v>3.40593368682485</v>
      </c>
      <c r="K1048">
        <v>952.78028239777302</v>
      </c>
      <c r="L1048">
        <v>906.96554178628298</v>
      </c>
      <c r="M1048">
        <v>54.7774502953718</v>
      </c>
      <c r="N1048">
        <v>0.66246589541658196</v>
      </c>
      <c r="O1048">
        <v>58.645266594124003</v>
      </c>
      <c r="P1048">
        <v>81.441263573543907</v>
      </c>
      <c r="Q1048">
        <v>9.6700081156907994E-2</v>
      </c>
    </row>
    <row r="1049" spans="1:17" x14ac:dyDescent="0.3">
      <c r="A1049" t="s">
        <v>2243</v>
      </c>
      <c r="B1049" t="s">
        <v>2244</v>
      </c>
      <c r="C1049" t="s">
        <v>3179</v>
      </c>
      <c r="D1049" t="s">
        <v>80</v>
      </c>
      <c r="E1049">
        <v>2566.9121270999999</v>
      </c>
      <c r="F1049">
        <v>596.5</v>
      </c>
      <c r="G1049">
        <v>-44.976216929348404</v>
      </c>
      <c r="H1049">
        <v>1.0103643728846801</v>
      </c>
      <c r="I1049">
        <v>-18.277124020390399</v>
      </c>
      <c r="J1049">
        <v>0.28833574285207503</v>
      </c>
      <c r="K1049">
        <v>621.19080488782402</v>
      </c>
      <c r="L1049">
        <v>715.39177658730796</v>
      </c>
      <c r="M1049">
        <v>62.4447899389803</v>
      </c>
      <c r="N1049">
        <v>0.67677528991339198</v>
      </c>
      <c r="O1049">
        <v>48.533109807208703</v>
      </c>
      <c r="P1049">
        <v>11.495327102803699</v>
      </c>
    </row>
    <row r="1050" spans="1:17" hidden="1" x14ac:dyDescent="0.3">
      <c r="A1050" t="s">
        <v>2245</v>
      </c>
      <c r="B1050" t="s">
        <v>2246</v>
      </c>
      <c r="C1050" t="s">
        <v>3186</v>
      </c>
      <c r="D1050" t="s">
        <v>270</v>
      </c>
      <c r="E1050">
        <v>2564.9238231999998</v>
      </c>
      <c r="F1050">
        <v>736.55</v>
      </c>
      <c r="G1050">
        <v>93.943087255881096</v>
      </c>
      <c r="H1050">
        <v>39.666544054870798</v>
      </c>
      <c r="I1050">
        <v>91.336532613030499</v>
      </c>
      <c r="J1050">
        <v>19.324754561397601</v>
      </c>
      <c r="K1050">
        <v>564.24749384440099</v>
      </c>
      <c r="L1050">
        <v>464.870177247117</v>
      </c>
      <c r="M1050">
        <v>71.830196303162793</v>
      </c>
      <c r="N1050">
        <v>2.3209501006243101</v>
      </c>
      <c r="O1050">
        <v>1.05220283755345</v>
      </c>
      <c r="P1050">
        <v>142.00755708887701</v>
      </c>
      <c r="Q1050">
        <v>0.12978584230778001</v>
      </c>
    </row>
    <row r="1051" spans="1:17" hidden="1" x14ac:dyDescent="0.3">
      <c r="A1051" t="s">
        <v>2247</v>
      </c>
      <c r="B1051" t="s">
        <v>2248</v>
      </c>
      <c r="C1051" t="s">
        <v>3186</v>
      </c>
      <c r="D1051" t="s">
        <v>270</v>
      </c>
      <c r="E1051">
        <v>2563.9088354999999</v>
      </c>
      <c r="F1051">
        <v>17631</v>
      </c>
      <c r="G1051">
        <v>5.1616213071784598</v>
      </c>
      <c r="H1051">
        <v>-3.0752380483235</v>
      </c>
      <c r="I1051">
        <v>11.0821256924299</v>
      </c>
      <c r="J1051">
        <v>-0.85595324260991301</v>
      </c>
      <c r="K1051">
        <v>17932.136052388902</v>
      </c>
      <c r="L1051">
        <v>16672.925072813399</v>
      </c>
      <c r="M1051">
        <v>42.599751197174498</v>
      </c>
      <c r="N1051">
        <v>0.93585196607555898</v>
      </c>
      <c r="O1051">
        <v>18.5412058306392</v>
      </c>
      <c r="P1051">
        <v>33.184771113461203</v>
      </c>
      <c r="Q1051">
        <v>0.14172928527789599</v>
      </c>
    </row>
    <row r="1052" spans="1:17" hidden="1" x14ac:dyDescent="0.3">
      <c r="A1052" t="s">
        <v>2249</v>
      </c>
      <c r="B1052" t="s">
        <v>2250</v>
      </c>
      <c r="C1052" t="s">
        <v>3186</v>
      </c>
      <c r="D1052" t="s">
        <v>254</v>
      </c>
      <c r="E1052">
        <v>2562.3999541950002</v>
      </c>
      <c r="F1052">
        <v>238.89</v>
      </c>
      <c r="G1052">
        <v>-41.814787138525602</v>
      </c>
      <c r="H1052">
        <v>-3.3902003165178898</v>
      </c>
      <c r="I1052">
        <v>-14.8286812795773</v>
      </c>
      <c r="J1052">
        <v>2.2033115882627099</v>
      </c>
      <c r="K1052">
        <v>241.800155386651</v>
      </c>
      <c r="L1052">
        <v>258.76602337604402</v>
      </c>
      <c r="M1052">
        <v>70.9328819196936</v>
      </c>
      <c r="N1052">
        <v>1.5289333267470899</v>
      </c>
      <c r="O1052">
        <v>42.115618066892701</v>
      </c>
      <c r="P1052">
        <v>17.074246508208699</v>
      </c>
      <c r="Q1052">
        <v>5.2628351521617003E-2</v>
      </c>
    </row>
    <row r="1053" spans="1:17" hidden="1" x14ac:dyDescent="0.3">
      <c r="A1053" t="s">
        <v>2251</v>
      </c>
      <c r="B1053" t="s">
        <v>2252</v>
      </c>
      <c r="C1053" t="s">
        <v>3186</v>
      </c>
      <c r="D1053" t="s">
        <v>587</v>
      </c>
      <c r="E1053">
        <v>2554.3610910000002</v>
      </c>
      <c r="F1053">
        <v>587.85</v>
      </c>
      <c r="G1053">
        <v>-9.1123098804297502</v>
      </c>
      <c r="H1053">
        <v>-5.1288156652760497</v>
      </c>
      <c r="I1053">
        <v>5.2444471731981599</v>
      </c>
      <c r="J1053">
        <v>-1.8188263524593</v>
      </c>
      <c r="K1053">
        <v>600.988854533216</v>
      </c>
      <c r="L1053">
        <v>585.33696909543596</v>
      </c>
      <c r="M1053">
        <v>46.692969059449197</v>
      </c>
      <c r="N1053">
        <v>0.87283797284647002</v>
      </c>
      <c r="O1053">
        <v>19.077996087437199</v>
      </c>
      <c r="P1053">
        <v>29.197802197802101</v>
      </c>
      <c r="Q1053">
        <v>-2.7713487728949E-2</v>
      </c>
    </row>
    <row r="1054" spans="1:17" hidden="1" x14ac:dyDescent="0.3">
      <c r="A1054" t="s">
        <v>2253</v>
      </c>
      <c r="B1054" t="s">
        <v>2254</v>
      </c>
      <c r="C1054" t="s">
        <v>3186</v>
      </c>
      <c r="D1054" t="s">
        <v>1549</v>
      </c>
      <c r="E1054">
        <v>2552.6550000000002</v>
      </c>
      <c r="F1054">
        <v>157.80000000000001</v>
      </c>
      <c r="G1054">
        <v>122.399008260323</v>
      </c>
      <c r="H1054">
        <v>-12.2541263361906</v>
      </c>
      <c r="I1054">
        <v>50.461421711176399</v>
      </c>
      <c r="J1054">
        <v>-2.3340909748235599</v>
      </c>
      <c r="K1054">
        <v>165.283198601626</v>
      </c>
      <c r="L1054">
        <v>123.618365440441</v>
      </c>
      <c r="M1054">
        <v>31.113207844163298</v>
      </c>
      <c r="N1054">
        <v>0.79274498009943795</v>
      </c>
      <c r="O1054">
        <v>31.6539923954372</v>
      </c>
      <c r="P1054">
        <v>203.403191693905</v>
      </c>
      <c r="Q1054">
        <v>0.20312772343264299</v>
      </c>
    </row>
    <row r="1055" spans="1:17" hidden="1" x14ac:dyDescent="0.3">
      <c r="A1055" t="s">
        <v>2255</v>
      </c>
      <c r="B1055" t="s">
        <v>2256</v>
      </c>
      <c r="C1055" t="s">
        <v>3186</v>
      </c>
      <c r="D1055" t="s">
        <v>46</v>
      </c>
      <c r="E1055">
        <v>2547.77790757</v>
      </c>
      <c r="F1055">
        <v>642.70000000000005</v>
      </c>
      <c r="G1055">
        <v>-38.660962016695599</v>
      </c>
      <c r="H1055">
        <v>4.6898474393618903</v>
      </c>
      <c r="I1055">
        <v>-9.3895818675894507</v>
      </c>
      <c r="J1055">
        <v>2.1033613182996298</v>
      </c>
      <c r="K1055">
        <v>637.13151000717505</v>
      </c>
      <c r="L1055">
        <v>669.72700169714301</v>
      </c>
      <c r="M1055">
        <v>53.293123377369</v>
      </c>
      <c r="N1055">
        <v>4.5180541776438998</v>
      </c>
      <c r="O1055">
        <v>25.066127275556202</v>
      </c>
      <c r="P1055">
        <v>13.6717368234878</v>
      </c>
      <c r="Q1055">
        <v>-2.7138597708510001E-3</v>
      </c>
    </row>
    <row r="1056" spans="1:17" hidden="1" x14ac:dyDescent="0.3">
      <c r="A1056" t="s">
        <v>2257</v>
      </c>
      <c r="B1056" t="s">
        <v>2258</v>
      </c>
      <c r="C1056" t="s">
        <v>3186</v>
      </c>
      <c r="D1056" t="s">
        <v>111</v>
      </c>
      <c r="E1056">
        <v>2536.7730150000002</v>
      </c>
      <c r="F1056">
        <v>499.65</v>
      </c>
      <c r="G1056">
        <v>-53.1719165346545</v>
      </c>
      <c r="H1056">
        <v>-8.2312498325702599</v>
      </c>
      <c r="I1056">
        <v>-11.5267187438193</v>
      </c>
      <c r="J1056">
        <v>-2.6735051041570999</v>
      </c>
      <c r="K1056">
        <v>534.73031066691101</v>
      </c>
      <c r="L1056">
        <v>593.68225359596204</v>
      </c>
      <c r="M1056">
        <v>31.324783701278701</v>
      </c>
      <c r="N1056">
        <v>1.7921615710844701</v>
      </c>
      <c r="O1056">
        <v>64.084859401581099</v>
      </c>
      <c r="P1056">
        <v>2.1257026060296198</v>
      </c>
      <c r="Q1056">
        <v>1.6140673561082002E-2</v>
      </c>
    </row>
    <row r="1057" spans="1:17" hidden="1" x14ac:dyDescent="0.3">
      <c r="A1057" t="s">
        <v>2259</v>
      </c>
      <c r="B1057" t="s">
        <v>2260</v>
      </c>
      <c r="C1057" t="s">
        <v>3186</v>
      </c>
      <c r="D1057" t="s">
        <v>123</v>
      </c>
      <c r="E1057">
        <v>2527.3939106779999</v>
      </c>
      <c r="F1057">
        <v>212.03</v>
      </c>
      <c r="G1057">
        <v>-24.944778640449702</v>
      </c>
      <c r="H1057">
        <v>2.1197817169152202</v>
      </c>
      <c r="I1057">
        <v>21.267231668794601</v>
      </c>
      <c r="J1057">
        <v>3.4639057126677599</v>
      </c>
      <c r="K1057">
        <v>203.470141764288</v>
      </c>
      <c r="L1057">
        <v>198.25086841497401</v>
      </c>
      <c r="M1057">
        <v>62.221692168496403</v>
      </c>
      <c r="N1057">
        <v>0.51045059939235404</v>
      </c>
      <c r="O1057">
        <v>36.655190303258898</v>
      </c>
      <c r="P1057">
        <v>41.5420560747663</v>
      </c>
      <c r="Q1057">
        <v>5.7688865830971998E-2</v>
      </c>
    </row>
    <row r="1058" spans="1:17" hidden="1" x14ac:dyDescent="0.3">
      <c r="A1058" t="s">
        <v>2261</v>
      </c>
      <c r="B1058" t="s">
        <v>2262</v>
      </c>
      <c r="C1058" t="s">
        <v>3186</v>
      </c>
      <c r="D1058" t="s">
        <v>1037</v>
      </c>
      <c r="E1058">
        <v>2524.3050519899998</v>
      </c>
      <c r="F1058">
        <v>346.85</v>
      </c>
      <c r="G1058">
        <v>-33.956883606589699</v>
      </c>
      <c r="H1058">
        <v>-1.59942922951787</v>
      </c>
      <c r="I1058">
        <v>-18.416691580087601</v>
      </c>
      <c r="J1058">
        <v>8.3826253189098701</v>
      </c>
      <c r="K1058">
        <v>347.61845278754402</v>
      </c>
      <c r="M1058">
        <v>55.981712444771297</v>
      </c>
      <c r="O1058">
        <v>24.30445437509</v>
      </c>
      <c r="P1058">
        <v>13.3496732026143</v>
      </c>
    </row>
    <row r="1059" spans="1:17" hidden="1" x14ac:dyDescent="0.3">
      <c r="A1059" t="s">
        <v>2263</v>
      </c>
      <c r="B1059" t="s">
        <v>2264</v>
      </c>
      <c r="C1059" t="s">
        <v>3186</v>
      </c>
      <c r="D1059" t="s">
        <v>108</v>
      </c>
      <c r="E1059">
        <v>2516.74017908</v>
      </c>
      <c r="F1059">
        <v>430.2</v>
      </c>
      <c r="G1059">
        <v>-30.053269862513901</v>
      </c>
      <c r="H1059">
        <v>-12.940149401149901</v>
      </c>
      <c r="I1059">
        <v>-14.5130778360117</v>
      </c>
      <c r="J1059">
        <v>1.8330829864551501</v>
      </c>
      <c r="K1059">
        <v>466.431822436385</v>
      </c>
      <c r="M1059">
        <v>54.793262751382699</v>
      </c>
      <c r="N1059">
        <v>0.78701254528942199</v>
      </c>
      <c r="O1059">
        <v>45.862389586238898</v>
      </c>
      <c r="P1059">
        <v>5.67428150331612</v>
      </c>
    </row>
    <row r="1060" spans="1:17" hidden="1" x14ac:dyDescent="0.3">
      <c r="A1060" t="s">
        <v>2265</v>
      </c>
      <c r="B1060" t="s">
        <v>2266</v>
      </c>
      <c r="C1060" t="s">
        <v>3186</v>
      </c>
      <c r="D1060" t="s">
        <v>88</v>
      </c>
      <c r="E1060">
        <v>2510.3543500000001</v>
      </c>
      <c r="F1060">
        <v>935</v>
      </c>
      <c r="G1060">
        <v>127.90166517714</v>
      </c>
      <c r="H1060">
        <v>-7.4387830611387802</v>
      </c>
      <c r="I1060">
        <v>-35.036609399346197</v>
      </c>
      <c r="J1060">
        <v>7.0831942263542897</v>
      </c>
      <c r="K1060">
        <v>976.98694895935</v>
      </c>
      <c r="L1060">
        <v>957.34765183546301</v>
      </c>
      <c r="M1060">
        <v>58.6583119551089</v>
      </c>
      <c r="N1060">
        <v>0.36420075990412498</v>
      </c>
      <c r="O1060">
        <v>69.839572192513302</v>
      </c>
      <c r="P1060">
        <v>153.52494577006499</v>
      </c>
      <c r="Q1060">
        <v>0.238382821128022</v>
      </c>
    </row>
    <row r="1061" spans="1:17" hidden="1" x14ac:dyDescent="0.3">
      <c r="A1061" t="s">
        <v>2267</v>
      </c>
      <c r="B1061" t="s">
        <v>2268</v>
      </c>
      <c r="C1061" t="s">
        <v>3186</v>
      </c>
      <c r="D1061" t="s">
        <v>2269</v>
      </c>
      <c r="E1061">
        <v>2506.88093015</v>
      </c>
      <c r="F1061">
        <v>1506.5</v>
      </c>
      <c r="G1061">
        <v>5.32375848590838</v>
      </c>
      <c r="H1061">
        <v>-12.811057910597301</v>
      </c>
      <c r="I1061">
        <v>20.863950512410501</v>
      </c>
      <c r="J1061">
        <v>5.0791139464797999</v>
      </c>
      <c r="K1061">
        <v>1465.47169113109</v>
      </c>
      <c r="M1061">
        <v>47.0188879378615</v>
      </c>
      <c r="N1061">
        <v>0.54838844790429697</v>
      </c>
      <c r="O1061">
        <v>20.477928974444001</v>
      </c>
      <c r="P1061">
        <v>35.702382560915098</v>
      </c>
    </row>
    <row r="1062" spans="1:17" hidden="1" x14ac:dyDescent="0.3">
      <c r="A1062" t="s">
        <v>2270</v>
      </c>
      <c r="B1062" t="s">
        <v>2271</v>
      </c>
      <c r="C1062" t="s">
        <v>3186</v>
      </c>
      <c r="D1062" t="s">
        <v>120</v>
      </c>
      <c r="E1062">
        <v>2489.7784448749999</v>
      </c>
      <c r="F1062">
        <v>3244.55</v>
      </c>
      <c r="G1062">
        <v>248.974592468602</v>
      </c>
      <c r="H1062">
        <v>-16.7389003378699</v>
      </c>
      <c r="I1062">
        <v>83.820521607461501</v>
      </c>
      <c r="J1062">
        <v>4.2861474133989503</v>
      </c>
      <c r="K1062">
        <v>3288.8067404196699</v>
      </c>
      <c r="L1062">
        <v>2412.56410783299</v>
      </c>
      <c r="M1062">
        <v>53.690037099351997</v>
      </c>
      <c r="N1062">
        <v>0.74927524331000095</v>
      </c>
      <c r="O1062">
        <v>50.362916274984201</v>
      </c>
      <c r="P1062">
        <v>356.14368058484399</v>
      </c>
      <c r="Q1062">
        <v>0.23259995553280999</v>
      </c>
    </row>
    <row r="1063" spans="1:17" hidden="1" x14ac:dyDescent="0.3">
      <c r="A1063" t="s">
        <v>2272</v>
      </c>
      <c r="B1063" t="s">
        <v>2273</v>
      </c>
      <c r="C1063" t="s">
        <v>3186</v>
      </c>
      <c r="D1063" t="s">
        <v>285</v>
      </c>
      <c r="E1063">
        <v>2486.4300409470002</v>
      </c>
      <c r="F1063">
        <v>97.77</v>
      </c>
      <c r="G1063">
        <v>9.9518588783802109</v>
      </c>
      <c r="H1063">
        <v>-7.1983204353211701</v>
      </c>
      <c r="I1063">
        <v>18.7086804908433</v>
      </c>
      <c r="J1063">
        <v>0.67956380496519497</v>
      </c>
      <c r="K1063">
        <v>98.474761514047202</v>
      </c>
      <c r="L1063">
        <v>93.009400824400203</v>
      </c>
      <c r="M1063">
        <v>57.552005987590597</v>
      </c>
      <c r="N1063">
        <v>0.33883737249611801</v>
      </c>
      <c r="O1063">
        <v>18.594660938938301</v>
      </c>
      <c r="P1063">
        <v>36.932773109243598</v>
      </c>
      <c r="Q1063">
        <v>-3.9143521054267001E-2</v>
      </c>
    </row>
    <row r="1064" spans="1:17" hidden="1" x14ac:dyDescent="0.3">
      <c r="A1064" t="s">
        <v>2274</v>
      </c>
      <c r="B1064" t="s">
        <v>2275</v>
      </c>
      <c r="C1064" t="s">
        <v>3186</v>
      </c>
      <c r="D1064" t="s">
        <v>587</v>
      </c>
      <c r="E1064">
        <v>2482.9562999999998</v>
      </c>
      <c r="F1064">
        <v>441.65</v>
      </c>
      <c r="G1064">
        <v>2.2501822158427598</v>
      </c>
      <c r="H1064">
        <v>-0.40261122266141902</v>
      </c>
      <c r="I1064">
        <v>33.362498604923303</v>
      </c>
      <c r="J1064">
        <v>10.6994260172238</v>
      </c>
      <c r="K1064">
        <v>400.83038574277901</v>
      </c>
      <c r="L1064">
        <v>377.75430062820698</v>
      </c>
      <c r="M1064">
        <v>77.995935193064099</v>
      </c>
      <c r="N1064">
        <v>1.4831841951516</v>
      </c>
      <c r="O1064">
        <v>7.3248047096116897</v>
      </c>
      <c r="P1064">
        <v>50.733788395904398</v>
      </c>
      <c r="Q1064">
        <v>5.9251314556889E-2</v>
      </c>
    </row>
    <row r="1065" spans="1:17" hidden="1" x14ac:dyDescent="0.3">
      <c r="A1065" t="s">
        <v>2276</v>
      </c>
      <c r="B1065" t="s">
        <v>2277</v>
      </c>
      <c r="C1065" t="s">
        <v>3186</v>
      </c>
      <c r="D1065" t="s">
        <v>285</v>
      </c>
      <c r="E1065">
        <v>2480.2727313250002</v>
      </c>
      <c r="F1065">
        <v>461.35</v>
      </c>
      <c r="G1065">
        <v>41.060266537138801</v>
      </c>
      <c r="H1065">
        <v>-2.6184244639872798</v>
      </c>
      <c r="I1065">
        <v>-17.4883792854883</v>
      </c>
      <c r="J1065">
        <v>6.1977950647134001</v>
      </c>
      <c r="K1065">
        <v>480.42883227191697</v>
      </c>
      <c r="L1065">
        <v>480.29824113869103</v>
      </c>
      <c r="M1065">
        <v>59.645709680812303</v>
      </c>
      <c r="N1065">
        <v>0.82843808025739296</v>
      </c>
      <c r="O1065">
        <v>96.987103067085698</v>
      </c>
      <c r="P1065">
        <v>82.063930544593504</v>
      </c>
      <c r="Q1065">
        <v>0.173245882790312</v>
      </c>
    </row>
    <row r="1066" spans="1:17" hidden="1" x14ac:dyDescent="0.3">
      <c r="A1066" t="s">
        <v>2278</v>
      </c>
      <c r="B1066" t="s">
        <v>2279</v>
      </c>
      <c r="C1066" t="s">
        <v>3186</v>
      </c>
      <c r="D1066" t="s">
        <v>365</v>
      </c>
      <c r="E1066">
        <v>2479.7326547500002</v>
      </c>
      <c r="F1066">
        <v>1038.7</v>
      </c>
      <c r="G1066">
        <v>-14.3541328389336</v>
      </c>
      <c r="H1066">
        <v>-3.44033291757991</v>
      </c>
      <c r="I1066">
        <v>19.124651353102099</v>
      </c>
      <c r="J1066">
        <v>-0.198347590551509</v>
      </c>
      <c r="K1066">
        <v>1026.74156611279</v>
      </c>
      <c r="L1066">
        <v>966.81156663203501</v>
      </c>
      <c r="M1066">
        <v>47.155910262603797</v>
      </c>
      <c r="N1066">
        <v>0.11382410343454701</v>
      </c>
      <c r="O1066">
        <v>39.597573890439897</v>
      </c>
      <c r="P1066">
        <v>39.1053970804874</v>
      </c>
      <c r="Q1066">
        <v>9.9408255118029996E-3</v>
      </c>
    </row>
    <row r="1067" spans="1:17" x14ac:dyDescent="0.3">
      <c r="A1067" t="s">
        <v>2280</v>
      </c>
      <c r="B1067" t="s">
        <v>2281</v>
      </c>
      <c r="C1067" t="s">
        <v>3173</v>
      </c>
      <c r="D1067" t="s">
        <v>365</v>
      </c>
      <c r="E1067">
        <v>2472.5387780400001</v>
      </c>
      <c r="F1067">
        <v>1746.8</v>
      </c>
      <c r="G1067">
        <v>-32.656081848137497</v>
      </c>
      <c r="H1067">
        <v>-5.8690108462694104</v>
      </c>
      <c r="I1067">
        <v>-6.3199034617517604</v>
      </c>
      <c r="J1067">
        <v>1.4081151244163499</v>
      </c>
      <c r="K1067">
        <v>1844.3949267456301</v>
      </c>
      <c r="L1067">
        <v>1922.6372098726399</v>
      </c>
      <c r="M1067">
        <v>57.545552810821697</v>
      </c>
      <c r="N1067">
        <v>0.43321659989867101</v>
      </c>
      <c r="O1067">
        <v>46.550835814059901</v>
      </c>
      <c r="P1067">
        <v>14.0953625081645</v>
      </c>
      <c r="Q1067">
        <v>-6.9115506225100001E-2</v>
      </c>
    </row>
    <row r="1068" spans="1:17" hidden="1" x14ac:dyDescent="0.3">
      <c r="A1068" t="s">
        <v>2282</v>
      </c>
      <c r="B1068" t="s">
        <v>2283</v>
      </c>
      <c r="C1068" t="s">
        <v>3186</v>
      </c>
      <c r="D1068" t="s">
        <v>144</v>
      </c>
      <c r="E1068">
        <v>2470.0000500000001</v>
      </c>
      <c r="F1068">
        <v>444</v>
      </c>
      <c r="G1068">
        <v>-31.387260139869401</v>
      </c>
      <c r="H1068">
        <v>-4.9663008779741098</v>
      </c>
      <c r="I1068">
        <v>7.1614011666925395E-2</v>
      </c>
      <c r="J1068">
        <v>-4.8060074081530599</v>
      </c>
      <c r="K1068">
        <v>454.32801753625398</v>
      </c>
      <c r="L1068">
        <v>450.01812642741498</v>
      </c>
      <c r="M1068">
        <v>45.5464430265055</v>
      </c>
      <c r="N1068">
        <v>0.39445676721801198</v>
      </c>
      <c r="O1068">
        <v>29.729729729729701</v>
      </c>
      <c r="P1068">
        <v>36.615384615384599</v>
      </c>
      <c r="Q1068">
        <v>0.194457715539952</v>
      </c>
    </row>
    <row r="1069" spans="1:17" hidden="1" x14ac:dyDescent="0.3">
      <c r="A1069" t="s">
        <v>2284</v>
      </c>
      <c r="B1069" t="s">
        <v>2285</v>
      </c>
      <c r="C1069" t="s">
        <v>3186</v>
      </c>
      <c r="D1069" t="s">
        <v>222</v>
      </c>
      <c r="E1069">
        <v>2468.5292699400002</v>
      </c>
      <c r="F1069">
        <v>405.1</v>
      </c>
      <c r="G1069">
        <v>63.216226924504198</v>
      </c>
      <c r="H1069">
        <v>5.0953442949353196</v>
      </c>
      <c r="I1069">
        <v>6.9704279287328799</v>
      </c>
      <c r="J1069">
        <v>4.2788084117903997</v>
      </c>
      <c r="K1069">
        <v>388.72677870378197</v>
      </c>
      <c r="L1069">
        <v>379.01540672506502</v>
      </c>
      <c r="M1069">
        <v>73.2800442400506</v>
      </c>
      <c r="N1069">
        <v>0.83637609384178901</v>
      </c>
      <c r="O1069">
        <v>34.275487533942197</v>
      </c>
      <c r="P1069">
        <v>85.825688073394502</v>
      </c>
      <c r="Q1069">
        <v>8.8333888079296999E-2</v>
      </c>
    </row>
    <row r="1070" spans="1:17" x14ac:dyDescent="0.3">
      <c r="A1070" t="s">
        <v>2286</v>
      </c>
      <c r="B1070" t="s">
        <v>2287</v>
      </c>
      <c r="C1070" t="s">
        <v>3180</v>
      </c>
      <c r="D1070" t="s">
        <v>1281</v>
      </c>
      <c r="E1070">
        <v>2449.1653329599999</v>
      </c>
      <c r="F1070">
        <v>292.8</v>
      </c>
      <c r="G1070">
        <v>-61.774665911890501</v>
      </c>
      <c r="H1070">
        <v>-4.6399188670427298</v>
      </c>
      <c r="I1070">
        <v>-20.7161299048792</v>
      </c>
      <c r="J1070">
        <v>-1.7687540726159301</v>
      </c>
      <c r="K1070">
        <v>301.85141525289202</v>
      </c>
      <c r="L1070">
        <v>357.61630873818399</v>
      </c>
      <c r="M1070">
        <v>58.014917529376</v>
      </c>
      <c r="N1070">
        <v>0.70869412326864001</v>
      </c>
      <c r="O1070">
        <v>80.679613937665906</v>
      </c>
      <c r="P1070">
        <v>17.4253057950671</v>
      </c>
      <c r="Q1070">
        <v>-3.8041372640279E-2</v>
      </c>
    </row>
    <row r="1071" spans="1:17" hidden="1" x14ac:dyDescent="0.3">
      <c r="A1071" t="s">
        <v>2288</v>
      </c>
      <c r="B1071" t="s">
        <v>2289</v>
      </c>
      <c r="C1071" t="s">
        <v>3186</v>
      </c>
      <c r="D1071" t="s">
        <v>254</v>
      </c>
      <c r="E1071">
        <v>2446.8905</v>
      </c>
      <c r="F1071">
        <v>5220</v>
      </c>
      <c r="G1071">
        <v>66.985647489502597</v>
      </c>
      <c r="H1071">
        <v>-4.0187782311998204</v>
      </c>
      <c r="I1071">
        <v>64.260583378132793</v>
      </c>
      <c r="J1071">
        <v>1.7226452866019299</v>
      </c>
      <c r="K1071">
        <v>4924.5747409599398</v>
      </c>
      <c r="L1071">
        <v>3994.03070821048</v>
      </c>
      <c r="M1071">
        <v>63.326311806454797</v>
      </c>
      <c r="N1071">
        <v>0.33344763971785102</v>
      </c>
      <c r="O1071">
        <v>9.9406130268199195</v>
      </c>
      <c r="P1071">
        <v>106.438345329431</v>
      </c>
      <c r="Q1071">
        <v>0.172504747322276</v>
      </c>
    </row>
    <row r="1072" spans="1:17" hidden="1" x14ac:dyDescent="0.3">
      <c r="A1072" t="s">
        <v>2290</v>
      </c>
      <c r="B1072" t="s">
        <v>2291</v>
      </c>
      <c r="C1072" t="s">
        <v>3186</v>
      </c>
      <c r="D1072" t="s">
        <v>2292</v>
      </c>
      <c r="E1072">
        <v>2445.9703586149999</v>
      </c>
      <c r="F1072">
        <v>4953.55</v>
      </c>
      <c r="G1072">
        <v>45.239783422917597</v>
      </c>
      <c r="H1072">
        <v>-9.4011565159360497</v>
      </c>
      <c r="I1072">
        <v>29.630115790996602</v>
      </c>
      <c r="J1072">
        <v>0.98660953589187295</v>
      </c>
      <c r="K1072">
        <v>5115.8931133354599</v>
      </c>
      <c r="L1072">
        <v>4643.9734874319302</v>
      </c>
      <c r="M1072">
        <v>55.2570299569607</v>
      </c>
      <c r="N1072">
        <v>0.971412492965672</v>
      </c>
      <c r="O1072">
        <v>30.068334830575999</v>
      </c>
      <c r="P1072">
        <v>70.225085910652894</v>
      </c>
      <c r="Q1072">
        <v>0.14469732969803101</v>
      </c>
    </row>
    <row r="1073" spans="1:17" hidden="1" x14ac:dyDescent="0.3">
      <c r="A1073" t="s">
        <v>2293</v>
      </c>
      <c r="B1073" t="s">
        <v>2294</v>
      </c>
      <c r="C1073" t="s">
        <v>3186</v>
      </c>
      <c r="D1073" t="s">
        <v>587</v>
      </c>
      <c r="E1073">
        <v>2434.3707150400001</v>
      </c>
      <c r="F1073">
        <v>193.6</v>
      </c>
      <c r="G1073">
        <v>-4.7759385302652797</v>
      </c>
      <c r="H1073">
        <v>13.640208578049901</v>
      </c>
      <c r="I1073">
        <v>47.431880129920202</v>
      </c>
      <c r="J1073">
        <v>11.8213994435598</v>
      </c>
      <c r="K1073">
        <v>161.205230715369</v>
      </c>
      <c r="L1073">
        <v>148.63879774558501</v>
      </c>
      <c r="M1073">
        <v>82.120342478871805</v>
      </c>
      <c r="N1073">
        <v>1.6634828115234599</v>
      </c>
      <c r="O1073">
        <v>2.1952479338842998</v>
      </c>
      <c r="P1073">
        <v>69.0829694323144</v>
      </c>
      <c r="Q1073">
        <v>-1.0786895172777001E-2</v>
      </c>
    </row>
    <row r="1074" spans="1:17" hidden="1" x14ac:dyDescent="0.3">
      <c r="A1074" t="s">
        <v>2295</v>
      </c>
      <c r="B1074" t="s">
        <v>2296</v>
      </c>
      <c r="C1074" t="s">
        <v>3186</v>
      </c>
      <c r="D1074" t="s">
        <v>111</v>
      </c>
      <c r="E1074">
        <v>2429.5301119999999</v>
      </c>
      <c r="F1074">
        <v>503.2</v>
      </c>
      <c r="G1074">
        <v>-6.2927498982137697</v>
      </c>
      <c r="H1074">
        <v>-0.69902459396919303</v>
      </c>
      <c r="I1074">
        <v>-19.696254398423701</v>
      </c>
      <c r="J1074">
        <v>8.1751059905964993</v>
      </c>
      <c r="K1074">
        <v>511.095993640779</v>
      </c>
      <c r="L1074">
        <v>533.77844148241195</v>
      </c>
      <c r="M1074">
        <v>65.404022516089498</v>
      </c>
      <c r="N1074">
        <v>1.0232970813251301</v>
      </c>
      <c r="O1074">
        <v>45.031796502384701</v>
      </c>
      <c r="P1074">
        <v>19.446917096908201</v>
      </c>
      <c r="Q1074">
        <v>1.8059432697586E-2</v>
      </c>
    </row>
    <row r="1075" spans="1:17" hidden="1" x14ac:dyDescent="0.3">
      <c r="A1075" t="s">
        <v>2297</v>
      </c>
      <c r="B1075" t="s">
        <v>2298</v>
      </c>
      <c r="C1075" t="s">
        <v>3186</v>
      </c>
      <c r="D1075" t="s">
        <v>285</v>
      </c>
      <c r="E1075">
        <v>2401.8646962900002</v>
      </c>
      <c r="F1075">
        <v>437.3</v>
      </c>
      <c r="G1075">
        <v>77.025010606791795</v>
      </c>
      <c r="H1075">
        <v>-0.21754739806484699</v>
      </c>
      <c r="I1075">
        <v>116.625372314435</v>
      </c>
      <c r="J1075">
        <v>2.2160323809623499</v>
      </c>
      <c r="K1075">
        <v>414.07977421684302</v>
      </c>
      <c r="M1075">
        <v>58.837222578118499</v>
      </c>
      <c r="N1075">
        <v>0.78895243569538798</v>
      </c>
      <c r="O1075">
        <v>10.862108392407899</v>
      </c>
      <c r="P1075">
        <v>162.24887556221799</v>
      </c>
    </row>
    <row r="1076" spans="1:17" hidden="1" x14ac:dyDescent="0.3">
      <c r="A1076" t="s">
        <v>2299</v>
      </c>
      <c r="B1076" t="s">
        <v>2300</v>
      </c>
      <c r="C1076" t="s">
        <v>3186</v>
      </c>
      <c r="D1076" t="s">
        <v>243</v>
      </c>
      <c r="E1076">
        <v>2401.560763595</v>
      </c>
      <c r="F1076">
        <v>1608.95</v>
      </c>
      <c r="G1076">
        <v>-4.9342375844346398</v>
      </c>
      <c r="H1076">
        <v>-2.0755395445898301</v>
      </c>
      <c r="I1076">
        <v>-4.5980909521392102</v>
      </c>
      <c r="J1076">
        <v>6.7483675288343399</v>
      </c>
      <c r="K1076">
        <v>1617.4610762997399</v>
      </c>
      <c r="L1076">
        <v>1674.76893842955</v>
      </c>
      <c r="M1076">
        <v>73.740100433220704</v>
      </c>
      <c r="N1076">
        <v>0.96358514802042805</v>
      </c>
      <c r="O1076">
        <v>32.222878274651102</v>
      </c>
      <c r="P1076">
        <v>22.820610687022899</v>
      </c>
      <c r="Q1076">
        <v>3.3609725265399001E-2</v>
      </c>
    </row>
    <row r="1077" spans="1:17" hidden="1" x14ac:dyDescent="0.3">
      <c r="A1077" t="s">
        <v>2301</v>
      </c>
      <c r="B1077" t="s">
        <v>2302</v>
      </c>
      <c r="C1077" t="s">
        <v>3186</v>
      </c>
      <c r="D1077" t="s">
        <v>587</v>
      </c>
      <c r="E1077">
        <v>2393.9603115999998</v>
      </c>
      <c r="F1077">
        <v>1685</v>
      </c>
      <c r="G1077">
        <v>105.793891710929</v>
      </c>
      <c r="H1077">
        <v>-15.7941726554385</v>
      </c>
      <c r="I1077">
        <v>-6.5219818422598799</v>
      </c>
      <c r="J1077">
        <v>-3.0767537712144102</v>
      </c>
      <c r="K1077">
        <v>1756.9297504746601</v>
      </c>
      <c r="L1077">
        <v>1606.16433926842</v>
      </c>
      <c r="M1077">
        <v>45.060332702133699</v>
      </c>
      <c r="N1077">
        <v>0.83342683870748202</v>
      </c>
      <c r="O1077">
        <v>33.258160237388701</v>
      </c>
      <c r="P1077">
        <v>175.777414075286</v>
      </c>
      <c r="Q1077">
        <v>0.26144531564934498</v>
      </c>
    </row>
    <row r="1078" spans="1:17" hidden="1" x14ac:dyDescent="0.3">
      <c r="A1078" t="s">
        <v>2303</v>
      </c>
      <c r="B1078" t="s">
        <v>2304</v>
      </c>
      <c r="C1078" t="s">
        <v>3186</v>
      </c>
      <c r="D1078" t="s">
        <v>1992</v>
      </c>
      <c r="E1078">
        <v>2389.78183584</v>
      </c>
      <c r="F1078">
        <v>824.6</v>
      </c>
      <c r="G1078">
        <v>-25.6091495873379</v>
      </c>
      <c r="H1078">
        <v>19.720143168935</v>
      </c>
      <c r="I1078">
        <v>26.134737105044501</v>
      </c>
      <c r="J1078">
        <v>6.7690534144969003</v>
      </c>
      <c r="K1078">
        <v>703.60592868790695</v>
      </c>
      <c r="L1078">
        <v>659.80329975907</v>
      </c>
      <c r="M1078">
        <v>66.322489898950494</v>
      </c>
      <c r="N1078">
        <v>1.9811901784049499</v>
      </c>
      <c r="O1078">
        <v>10.962891098714501</v>
      </c>
      <c r="P1078">
        <v>58.576923076923002</v>
      </c>
      <c r="Q1078">
        <v>0.170487789358965</v>
      </c>
    </row>
    <row r="1079" spans="1:17" hidden="1" x14ac:dyDescent="0.3">
      <c r="A1079" t="s">
        <v>2305</v>
      </c>
      <c r="B1079" t="s">
        <v>2306</v>
      </c>
      <c r="C1079" t="s">
        <v>3186</v>
      </c>
      <c r="D1079" t="s">
        <v>488</v>
      </c>
      <c r="E1079">
        <v>2384.6239999999998</v>
      </c>
      <c r="F1079">
        <v>135.49</v>
      </c>
      <c r="G1079">
        <v>91.531086244624007</v>
      </c>
      <c r="H1079">
        <v>-3.9136279104075098</v>
      </c>
      <c r="I1079">
        <v>-9.9482994128940501</v>
      </c>
      <c r="J1079">
        <v>7.7472302703517402</v>
      </c>
      <c r="K1079">
        <v>136.41858821239401</v>
      </c>
      <c r="L1079">
        <v>125.300289258272</v>
      </c>
      <c r="M1079">
        <v>64.159839592306994</v>
      </c>
      <c r="N1079">
        <v>0.67627849468134604</v>
      </c>
      <c r="O1079">
        <v>37.648534947228498</v>
      </c>
      <c r="P1079">
        <v>128.675105485232</v>
      </c>
      <c r="Q1079">
        <v>4.1330416982716001E-2</v>
      </c>
    </row>
    <row r="1080" spans="1:17" hidden="1" x14ac:dyDescent="0.3">
      <c r="A1080" t="s">
        <v>2307</v>
      </c>
      <c r="B1080" t="s">
        <v>2308</v>
      </c>
      <c r="C1080" t="s">
        <v>3186</v>
      </c>
      <c r="D1080" t="s">
        <v>46</v>
      </c>
      <c r="E1080">
        <v>2383.5546495549902</v>
      </c>
      <c r="F1080">
        <v>2132.8000000000002</v>
      </c>
      <c r="G1080">
        <v>-13.869183306139</v>
      </c>
      <c r="H1080">
        <v>-8.4553071178554902</v>
      </c>
      <c r="I1080">
        <v>-23.481538261046101</v>
      </c>
      <c r="J1080">
        <v>1.6281889831755101</v>
      </c>
      <c r="K1080">
        <v>2320.4214188003298</v>
      </c>
      <c r="L1080">
        <v>2474.8663138819202</v>
      </c>
      <c r="M1080">
        <v>58.4834568728145</v>
      </c>
      <c r="N1080">
        <v>0.98917500302694095</v>
      </c>
      <c r="O1080">
        <v>73.851275318829593</v>
      </c>
      <c r="P1080">
        <v>19.823590550296299</v>
      </c>
      <c r="Q1080">
        <v>6.8977858746071999E-2</v>
      </c>
    </row>
    <row r="1081" spans="1:17" hidden="1" x14ac:dyDescent="0.3">
      <c r="A1081" t="s">
        <v>2309</v>
      </c>
      <c r="B1081" t="s">
        <v>2310</v>
      </c>
      <c r="C1081" t="s">
        <v>3186</v>
      </c>
      <c r="D1081" t="s">
        <v>426</v>
      </c>
      <c r="E1081">
        <v>2380.578854935</v>
      </c>
      <c r="F1081">
        <v>1030.55</v>
      </c>
      <c r="G1081">
        <v>-42.190154272545598</v>
      </c>
      <c r="H1081">
        <v>-1.37532217138846</v>
      </c>
      <c r="I1081">
        <v>-15.0776361798778</v>
      </c>
      <c r="J1081">
        <v>-0.573382178674961</v>
      </c>
      <c r="K1081">
        <v>1063.7084520732001</v>
      </c>
      <c r="L1081">
        <v>1149.0640561606499</v>
      </c>
      <c r="M1081">
        <v>56.434595453142997</v>
      </c>
      <c r="N1081">
        <v>0.67256084330029298</v>
      </c>
      <c r="O1081">
        <v>39.731211489010697</v>
      </c>
      <c r="P1081">
        <v>3.0549999999999802</v>
      </c>
      <c r="Q1081">
        <v>-3.5031025478677001E-2</v>
      </c>
    </row>
    <row r="1082" spans="1:17" hidden="1" x14ac:dyDescent="0.3">
      <c r="A1082" t="s">
        <v>2311</v>
      </c>
      <c r="B1082" t="s">
        <v>2312</v>
      </c>
      <c r="C1082" t="s">
        <v>3186</v>
      </c>
      <c r="D1082" t="s">
        <v>192</v>
      </c>
      <c r="E1082">
        <v>2378.7521999999999</v>
      </c>
      <c r="F1082">
        <v>212.01</v>
      </c>
      <c r="G1082">
        <v>35.048574527820797</v>
      </c>
      <c r="H1082">
        <v>13.254723580074501</v>
      </c>
      <c r="I1082">
        <v>64.818704211495501</v>
      </c>
      <c r="J1082">
        <v>-2.7426230665385101E-2</v>
      </c>
      <c r="K1082">
        <v>192.20311976928701</v>
      </c>
      <c r="L1082">
        <v>167.21669506789101</v>
      </c>
      <c r="M1082">
        <v>62.302873861172301</v>
      </c>
      <c r="N1082">
        <v>1.72555450821065</v>
      </c>
      <c r="O1082">
        <v>5.4006886467619504</v>
      </c>
      <c r="P1082">
        <v>89.294642857142804</v>
      </c>
      <c r="Q1082">
        <v>3.1241882322938001E-2</v>
      </c>
    </row>
    <row r="1083" spans="1:17" hidden="1" x14ac:dyDescent="0.3">
      <c r="A1083" t="s">
        <v>2313</v>
      </c>
      <c r="B1083" t="s">
        <v>2314</v>
      </c>
      <c r="C1083" t="s">
        <v>3186</v>
      </c>
      <c r="D1083" t="s">
        <v>455</v>
      </c>
      <c r="E1083">
        <v>2376.5201459999998</v>
      </c>
      <c r="F1083">
        <v>946.9</v>
      </c>
      <c r="G1083">
        <v>29.132862873397599</v>
      </c>
      <c r="H1083">
        <v>2.8576447574469301</v>
      </c>
      <c r="I1083">
        <v>59.951003677931901</v>
      </c>
      <c r="J1083">
        <v>9.5400433547859205</v>
      </c>
      <c r="K1083">
        <v>885.13357821018803</v>
      </c>
      <c r="L1083">
        <v>783.68851836296699</v>
      </c>
      <c r="M1083">
        <v>73.425274667997201</v>
      </c>
      <c r="N1083">
        <v>1.1931719387704101</v>
      </c>
      <c r="O1083">
        <v>19.664167282712</v>
      </c>
      <c r="P1083">
        <v>83.596703829374604</v>
      </c>
      <c r="Q1083">
        <v>9.3737444803622005E-2</v>
      </c>
    </row>
    <row r="1084" spans="1:17" hidden="1" x14ac:dyDescent="0.3">
      <c r="A1084" t="s">
        <v>2315</v>
      </c>
      <c r="B1084" t="s">
        <v>2316</v>
      </c>
      <c r="C1084" t="s">
        <v>3186</v>
      </c>
      <c r="D1084" t="s">
        <v>236</v>
      </c>
      <c r="E1084">
        <v>2370.8461597139999</v>
      </c>
      <c r="F1084">
        <v>142.01</v>
      </c>
      <c r="G1084">
        <v>120.147981155153</v>
      </c>
      <c r="H1084">
        <v>3.64474747516249</v>
      </c>
      <c r="I1084">
        <v>109.939716492</v>
      </c>
      <c r="J1084">
        <v>14.3697072522193</v>
      </c>
      <c r="K1084">
        <v>123.62084743854901</v>
      </c>
      <c r="L1084">
        <v>96.457464034025804</v>
      </c>
      <c r="M1084">
        <v>66.605321682158305</v>
      </c>
      <c r="N1084">
        <v>0.246937914867427</v>
      </c>
      <c r="O1084">
        <v>17.167805084148899</v>
      </c>
      <c r="P1084">
        <v>174.89353464963199</v>
      </c>
    </row>
    <row r="1085" spans="1:17" hidden="1" x14ac:dyDescent="0.3">
      <c r="A1085" t="s">
        <v>2317</v>
      </c>
      <c r="B1085" t="s">
        <v>2318</v>
      </c>
      <c r="C1085" t="s">
        <v>3186</v>
      </c>
      <c r="D1085" t="s">
        <v>285</v>
      </c>
      <c r="E1085">
        <v>2369.141075</v>
      </c>
      <c r="F1085">
        <v>486.9</v>
      </c>
      <c r="G1085">
        <v>-9.4669170084396796</v>
      </c>
      <c r="H1085">
        <v>3.4097674980942601</v>
      </c>
      <c r="I1085">
        <v>-1.4231212925476699</v>
      </c>
      <c r="J1085">
        <v>0.35192269937381399</v>
      </c>
      <c r="K1085">
        <v>473.20143612241202</v>
      </c>
      <c r="L1085">
        <v>454.473187171208</v>
      </c>
      <c r="M1085">
        <v>42.133999693631097</v>
      </c>
      <c r="N1085">
        <v>0.281789253188578</v>
      </c>
      <c r="O1085">
        <v>8.8313822140069895</v>
      </c>
      <c r="P1085">
        <v>27.6110601493906</v>
      </c>
      <c r="Q1085">
        <v>1.6995465789181999E-2</v>
      </c>
    </row>
    <row r="1086" spans="1:17" hidden="1" x14ac:dyDescent="0.3">
      <c r="A1086" t="s">
        <v>2319</v>
      </c>
      <c r="B1086" t="s">
        <v>2320</v>
      </c>
      <c r="C1086" t="s">
        <v>3186</v>
      </c>
      <c r="D1086" t="s">
        <v>669</v>
      </c>
      <c r="E1086">
        <v>2368.0986989749999</v>
      </c>
      <c r="F1086">
        <v>1992.2</v>
      </c>
      <c r="G1086">
        <v>-33.253850478024503</v>
      </c>
      <c r="H1086">
        <v>-7.0542459426688202</v>
      </c>
      <c r="I1086">
        <v>-14.9864346288874</v>
      </c>
      <c r="J1086">
        <v>0.71049331586292697</v>
      </c>
      <c r="K1086">
        <v>2105.4960547000301</v>
      </c>
      <c r="L1086">
        <v>2287.5941887816998</v>
      </c>
      <c r="M1086">
        <v>54.453763473290799</v>
      </c>
      <c r="N1086">
        <v>0.396649099612772</v>
      </c>
      <c r="O1086">
        <v>62.132316032526802</v>
      </c>
      <c r="P1086">
        <v>7.6923076923076801</v>
      </c>
      <c r="Q1086">
        <v>6.2707946475769993E-2</v>
      </c>
    </row>
    <row r="1087" spans="1:17" hidden="1" x14ac:dyDescent="0.3">
      <c r="A1087" t="s">
        <v>2321</v>
      </c>
      <c r="B1087" t="s">
        <v>2322</v>
      </c>
      <c r="C1087" t="s">
        <v>3186</v>
      </c>
      <c r="D1087" t="s">
        <v>236</v>
      </c>
      <c r="E1087">
        <v>2349.74183425</v>
      </c>
      <c r="F1087">
        <v>1369.1</v>
      </c>
      <c r="G1087">
        <v>98.036686680950098</v>
      </c>
      <c r="H1087">
        <v>6.22654855749321</v>
      </c>
      <c r="I1087">
        <v>102.278776909535</v>
      </c>
      <c r="J1087">
        <v>15.6372552084551</v>
      </c>
      <c r="K1087">
        <v>1084.5493986599199</v>
      </c>
      <c r="L1087">
        <v>837.58198037083002</v>
      </c>
      <c r="M1087">
        <v>83.437640615729606</v>
      </c>
      <c r="N1087">
        <v>0.81485946661366604</v>
      </c>
      <c r="O1087">
        <v>2.26791322766781</v>
      </c>
      <c r="P1087">
        <v>167.37623278976599</v>
      </c>
      <c r="Q1087">
        <v>0.15728630911487901</v>
      </c>
    </row>
    <row r="1088" spans="1:17" hidden="1" x14ac:dyDescent="0.3">
      <c r="A1088" t="s">
        <v>2323</v>
      </c>
      <c r="B1088" t="s">
        <v>2324</v>
      </c>
      <c r="C1088" t="s">
        <v>3186</v>
      </c>
      <c r="D1088" t="s">
        <v>111</v>
      </c>
      <c r="E1088">
        <v>2345.0764888799999</v>
      </c>
      <c r="F1088">
        <v>339.6</v>
      </c>
      <c r="G1088">
        <v>-19.392990907078801</v>
      </c>
      <c r="H1088">
        <v>16.901259876683401</v>
      </c>
      <c r="I1088">
        <v>-3.8527988805766702</v>
      </c>
      <c r="J1088">
        <v>9.0543432383270108</v>
      </c>
      <c r="K1088">
        <v>287.35578308076799</v>
      </c>
      <c r="M1088">
        <v>78.330066396030205</v>
      </c>
      <c r="N1088">
        <v>1.26243039845344</v>
      </c>
      <c r="O1088">
        <v>17.7856301531213</v>
      </c>
      <c r="P1088">
        <v>50.531914893617</v>
      </c>
    </row>
    <row r="1089" spans="1:17" hidden="1" x14ac:dyDescent="0.3">
      <c r="A1089" t="s">
        <v>2325</v>
      </c>
      <c r="B1089" t="s">
        <v>2326</v>
      </c>
      <c r="C1089" t="s">
        <v>3186</v>
      </c>
      <c r="D1089" t="s">
        <v>270</v>
      </c>
      <c r="E1089">
        <v>2342.81347443</v>
      </c>
      <c r="F1089">
        <v>495</v>
      </c>
      <c r="G1089">
        <v>52.316812444432401</v>
      </c>
      <c r="H1089">
        <v>6.96469915329196</v>
      </c>
      <c r="I1089">
        <v>15.705667445910199</v>
      </c>
      <c r="J1089">
        <v>-1.6490441585300799</v>
      </c>
      <c r="K1089">
        <v>454.93232429266499</v>
      </c>
      <c r="L1089">
        <v>396.09947411510001</v>
      </c>
      <c r="M1089">
        <v>60.126383218535899</v>
      </c>
      <c r="N1089">
        <v>0.70512634638234895</v>
      </c>
      <c r="O1089">
        <v>3.2525252525252601</v>
      </c>
      <c r="P1089">
        <v>92.644483362521896</v>
      </c>
      <c r="Q1089">
        <v>0.26885498850759898</v>
      </c>
    </row>
    <row r="1090" spans="1:17" hidden="1" x14ac:dyDescent="0.3">
      <c r="A1090" t="s">
        <v>2327</v>
      </c>
      <c r="B1090" t="s">
        <v>2328</v>
      </c>
      <c r="C1090" t="s">
        <v>3186</v>
      </c>
      <c r="D1090" t="s">
        <v>187</v>
      </c>
      <c r="E1090">
        <v>2336.2301720099999</v>
      </c>
      <c r="F1090">
        <v>1614.35</v>
      </c>
      <c r="G1090">
        <v>-4.3114478995117498</v>
      </c>
      <c r="H1090">
        <v>-11.0453607070339</v>
      </c>
      <c r="I1090">
        <v>-29.8961782517252</v>
      </c>
      <c r="J1090">
        <v>-4.3462186300799299</v>
      </c>
      <c r="K1090">
        <v>1757.64801146177</v>
      </c>
      <c r="L1090">
        <v>1819.5810309026999</v>
      </c>
      <c r="M1090">
        <v>38.361363649903097</v>
      </c>
      <c r="N1090">
        <v>0.63482122486994197</v>
      </c>
      <c r="O1090">
        <v>53.622200885805398</v>
      </c>
      <c r="P1090">
        <v>30.8384325485269</v>
      </c>
      <c r="Q1090">
        <v>9.0226602091718996E-2</v>
      </c>
    </row>
    <row r="1091" spans="1:17" hidden="1" x14ac:dyDescent="0.3">
      <c r="A1091" t="s">
        <v>2329</v>
      </c>
      <c r="B1091" t="s">
        <v>2330</v>
      </c>
      <c r="C1091" t="s">
        <v>3186</v>
      </c>
      <c r="D1091" t="s">
        <v>270</v>
      </c>
      <c r="E1091">
        <v>2335.272187</v>
      </c>
      <c r="F1091">
        <v>346.05</v>
      </c>
      <c r="G1091">
        <v>269.02656233935602</v>
      </c>
      <c r="H1091">
        <v>64.993015541330806</v>
      </c>
      <c r="I1091">
        <v>345.45674591991201</v>
      </c>
      <c r="J1091">
        <v>3.9244366582255399</v>
      </c>
      <c r="K1091">
        <v>237.61612255634</v>
      </c>
      <c r="L1091">
        <v>165.96807137780701</v>
      </c>
      <c r="M1091">
        <v>93.121139063441504</v>
      </c>
      <c r="N1091">
        <v>1.17768981253435</v>
      </c>
      <c r="O1091">
        <v>3.1642826181187602</v>
      </c>
      <c r="P1091">
        <v>442.39811912225701</v>
      </c>
      <c r="Q1091">
        <v>0.179569858138697</v>
      </c>
    </row>
    <row r="1092" spans="1:17" hidden="1" x14ac:dyDescent="0.3">
      <c r="A1092" t="s">
        <v>2331</v>
      </c>
      <c r="B1092" t="s">
        <v>2332</v>
      </c>
      <c r="C1092" t="s">
        <v>3186</v>
      </c>
      <c r="D1092" t="s">
        <v>1111</v>
      </c>
      <c r="E1092">
        <v>2334.5926375499998</v>
      </c>
      <c r="F1092">
        <v>443.15</v>
      </c>
      <c r="G1092">
        <v>53.593298265215203</v>
      </c>
      <c r="H1092">
        <v>-3.6780213946273599</v>
      </c>
      <c r="I1092">
        <v>32.0477160193551</v>
      </c>
      <c r="J1092">
        <v>7.3532941727280399</v>
      </c>
      <c r="K1092">
        <v>443.562373899573</v>
      </c>
      <c r="L1092">
        <v>403.815479102805</v>
      </c>
      <c r="M1092">
        <v>66.339429116563494</v>
      </c>
      <c r="N1092">
        <v>0.58049746423208803</v>
      </c>
      <c r="O1092">
        <v>38.485840009026298</v>
      </c>
      <c r="P1092">
        <v>91.798312053667999</v>
      </c>
      <c r="Q1092">
        <v>8.2263720054622E-2</v>
      </c>
    </row>
    <row r="1093" spans="1:17" hidden="1" x14ac:dyDescent="0.3">
      <c r="A1093" t="s">
        <v>2333</v>
      </c>
      <c r="B1093" t="s">
        <v>2334</v>
      </c>
      <c r="C1093" t="s">
        <v>3186</v>
      </c>
      <c r="D1093" t="s">
        <v>217</v>
      </c>
      <c r="E1093">
        <v>2332.3770502500001</v>
      </c>
      <c r="F1093">
        <v>419.25</v>
      </c>
      <c r="G1093">
        <v>-13.2107138641829</v>
      </c>
      <c r="H1093">
        <v>0.40919516808589201</v>
      </c>
      <c r="I1093">
        <v>0.60851333794518303</v>
      </c>
      <c r="J1093">
        <v>0.51130437924305605</v>
      </c>
      <c r="K1093">
        <v>409.57773468865702</v>
      </c>
      <c r="L1093">
        <v>404.407576509276</v>
      </c>
      <c r="M1093">
        <v>75.527809102488703</v>
      </c>
      <c r="N1093">
        <v>0.64481361552627903</v>
      </c>
      <c r="O1093">
        <v>16.636851520572399</v>
      </c>
      <c r="P1093">
        <v>33.924293243890702</v>
      </c>
      <c r="Q1093">
        <v>5.4398154022882998E-2</v>
      </c>
    </row>
    <row r="1094" spans="1:17" hidden="1" x14ac:dyDescent="0.3">
      <c r="A1094" t="s">
        <v>2335</v>
      </c>
      <c r="B1094" t="s">
        <v>2336</v>
      </c>
      <c r="C1094" t="s">
        <v>3186</v>
      </c>
      <c r="D1094" t="s">
        <v>365</v>
      </c>
      <c r="E1094">
        <v>2331.4074868799999</v>
      </c>
      <c r="F1094">
        <v>956.7</v>
      </c>
      <c r="G1094">
        <v>-10.779652386741301</v>
      </c>
      <c r="H1094">
        <v>3.8504228730753902</v>
      </c>
      <c r="I1094">
        <v>33.002486155979398</v>
      </c>
      <c r="J1094">
        <v>13.8012107479265</v>
      </c>
      <c r="K1094">
        <v>918.81470208164103</v>
      </c>
      <c r="L1094">
        <v>851.77907086082098</v>
      </c>
      <c r="M1094">
        <v>55.1461760801567</v>
      </c>
      <c r="N1094">
        <v>0.86746625403393496</v>
      </c>
      <c r="O1094">
        <v>20.413922859830599</v>
      </c>
      <c r="P1094">
        <v>48.4521685157886</v>
      </c>
      <c r="Q1094">
        <v>-2.9143390456634999E-2</v>
      </c>
    </row>
    <row r="1095" spans="1:17" hidden="1" x14ac:dyDescent="0.3">
      <c r="A1095" t="s">
        <v>2337</v>
      </c>
      <c r="B1095" t="s">
        <v>2338</v>
      </c>
      <c r="C1095" t="s">
        <v>3186</v>
      </c>
      <c r="D1095" t="s">
        <v>458</v>
      </c>
      <c r="E1095">
        <v>2327.1770574409902</v>
      </c>
      <c r="F1095">
        <v>154.61000000000001</v>
      </c>
      <c r="G1095">
        <v>54.228806438659099</v>
      </c>
      <c r="H1095">
        <v>13.9843367828284</v>
      </c>
      <c r="I1095">
        <v>54.180442629082897</v>
      </c>
      <c r="J1095">
        <v>13.776053215454599</v>
      </c>
      <c r="K1095">
        <v>135.67203926451501</v>
      </c>
      <c r="L1095">
        <v>121.12871223890301</v>
      </c>
      <c r="M1095">
        <v>79.740244465218098</v>
      </c>
      <c r="N1095">
        <v>1.7007756918474399</v>
      </c>
      <c r="O1095">
        <v>6.3320613155682004</v>
      </c>
      <c r="P1095">
        <v>103.300460223537</v>
      </c>
      <c r="Q1095">
        <v>0.116781451270266</v>
      </c>
    </row>
    <row r="1096" spans="1:17" hidden="1" x14ac:dyDescent="0.3">
      <c r="A1096" t="s">
        <v>2339</v>
      </c>
      <c r="B1096" t="s">
        <v>2340</v>
      </c>
      <c r="C1096" t="s">
        <v>3186</v>
      </c>
      <c r="D1096" t="s">
        <v>650</v>
      </c>
      <c r="E1096">
        <v>2317.1335375499998</v>
      </c>
      <c r="F1096">
        <v>426.1</v>
      </c>
      <c r="G1096">
        <v>-30.0387338139703</v>
      </c>
      <c r="H1096">
        <v>3.4123265920341401</v>
      </c>
      <c r="I1096">
        <v>-2.13185051168053</v>
      </c>
      <c r="J1096">
        <v>7.5856800316869997</v>
      </c>
      <c r="K1096">
        <v>419.94409973406601</v>
      </c>
      <c r="L1096">
        <v>456.11240424327002</v>
      </c>
      <c r="M1096">
        <v>76.343282165985201</v>
      </c>
      <c r="N1096">
        <v>1.3758863464800699</v>
      </c>
      <c r="O1096">
        <v>34.804036611124097</v>
      </c>
      <c r="P1096">
        <v>12.7248677248677</v>
      </c>
      <c r="Q1096">
        <v>-6.7362895507008996E-2</v>
      </c>
    </row>
    <row r="1097" spans="1:17" hidden="1" x14ac:dyDescent="0.3">
      <c r="A1097" t="s">
        <v>2341</v>
      </c>
      <c r="B1097" t="s">
        <v>2342</v>
      </c>
      <c r="C1097" t="s">
        <v>3186</v>
      </c>
      <c r="D1097" t="s">
        <v>1646</v>
      </c>
      <c r="E1097">
        <v>2312.924</v>
      </c>
      <c r="F1097">
        <v>203.2</v>
      </c>
      <c r="G1097">
        <v>1602.09449939468</v>
      </c>
      <c r="H1097">
        <v>86.630500355429504</v>
      </c>
      <c r="I1097">
        <v>547.19825625297801</v>
      </c>
      <c r="J1097">
        <v>8.8630088176257402</v>
      </c>
      <c r="K1097">
        <v>136.42110679582501</v>
      </c>
      <c r="L1097">
        <v>76.584204321606506</v>
      </c>
      <c r="M1097">
        <v>67.5630584903558</v>
      </c>
      <c r="N1097">
        <v>0.34395865273210202</v>
      </c>
      <c r="O1097">
        <v>10.7775590551181</v>
      </c>
      <c r="P1097">
        <v>1835.23809523809</v>
      </c>
    </row>
    <row r="1098" spans="1:17" hidden="1" x14ac:dyDescent="0.3">
      <c r="A1098" t="s">
        <v>2343</v>
      </c>
      <c r="B1098" t="s">
        <v>2344</v>
      </c>
      <c r="C1098" t="s">
        <v>3186</v>
      </c>
      <c r="D1098" t="s">
        <v>285</v>
      </c>
      <c r="E1098">
        <v>2312.70325129</v>
      </c>
      <c r="F1098">
        <v>393.95</v>
      </c>
      <c r="G1098">
        <v>-34.153516691030198</v>
      </c>
      <c r="H1098">
        <v>-5.3911924819581003</v>
      </c>
      <c r="I1098">
        <v>4.1950764926194699</v>
      </c>
      <c r="J1098">
        <v>6.7337593260498902</v>
      </c>
      <c r="K1098">
        <v>398.77322905515598</v>
      </c>
      <c r="L1098">
        <v>414.00226646240498</v>
      </c>
      <c r="M1098">
        <v>71.206863461330201</v>
      </c>
      <c r="N1098">
        <v>0.279923420195901</v>
      </c>
      <c r="O1098">
        <v>36.489402208401998</v>
      </c>
      <c r="P1098">
        <v>19.072087048511399</v>
      </c>
      <c r="Q1098">
        <v>-2.5487226560985999E-2</v>
      </c>
    </row>
    <row r="1099" spans="1:17" hidden="1" x14ac:dyDescent="0.3">
      <c r="A1099" t="s">
        <v>2345</v>
      </c>
      <c r="B1099" t="s">
        <v>2346</v>
      </c>
      <c r="C1099" t="s">
        <v>3186</v>
      </c>
      <c r="D1099" t="s">
        <v>199</v>
      </c>
      <c r="E1099">
        <v>2308.9262479200002</v>
      </c>
      <c r="F1099">
        <v>86.04</v>
      </c>
      <c r="G1099">
        <v>78.716515240522199</v>
      </c>
      <c r="H1099">
        <v>3.0076695959963602</v>
      </c>
      <c r="I1099">
        <v>-11.096404694841601</v>
      </c>
      <c r="J1099">
        <v>0.34994292715883901</v>
      </c>
      <c r="K1099">
        <v>83.270318914854997</v>
      </c>
      <c r="L1099">
        <v>82.884309950892302</v>
      </c>
      <c r="M1099">
        <v>69.121893736675005</v>
      </c>
      <c r="N1099">
        <v>0.95844371966234199</v>
      </c>
      <c r="O1099">
        <v>62.715016271501597</v>
      </c>
      <c r="P1099">
        <v>108.480736612551</v>
      </c>
      <c r="Q1099">
        <v>0.19210062229795</v>
      </c>
    </row>
    <row r="1100" spans="1:17" hidden="1" x14ac:dyDescent="0.3">
      <c r="A1100" t="s">
        <v>2347</v>
      </c>
      <c r="B1100" t="s">
        <v>2348</v>
      </c>
      <c r="C1100" t="s">
        <v>3186</v>
      </c>
      <c r="D1100" t="s">
        <v>51</v>
      </c>
      <c r="E1100">
        <v>2306.8718266249998</v>
      </c>
      <c r="F1100">
        <v>1123.8499999999999</v>
      </c>
      <c r="G1100">
        <v>150.824758197976</v>
      </c>
      <c r="H1100">
        <v>0.16502793272689001</v>
      </c>
      <c r="I1100">
        <v>72.878252785161393</v>
      </c>
      <c r="J1100">
        <v>5.31442269937381</v>
      </c>
      <c r="K1100">
        <v>971.89902341797199</v>
      </c>
      <c r="L1100">
        <v>766.73221603025797</v>
      </c>
      <c r="M1100">
        <v>63.842975376300501</v>
      </c>
      <c r="N1100">
        <v>1.18056695454161</v>
      </c>
      <c r="O1100">
        <v>6.6201005472260599</v>
      </c>
      <c r="P1100">
        <v>180.892276930767</v>
      </c>
      <c r="Q1100">
        <v>0.14591103201943401</v>
      </c>
    </row>
    <row r="1101" spans="1:17" hidden="1" x14ac:dyDescent="0.3">
      <c r="A1101" t="s">
        <v>2349</v>
      </c>
      <c r="B1101" t="s">
        <v>2350</v>
      </c>
      <c r="C1101" t="s">
        <v>3186</v>
      </c>
      <c r="D1101" t="s">
        <v>2351</v>
      </c>
      <c r="E1101">
        <v>2298.8308350000002</v>
      </c>
      <c r="F1101">
        <v>2246.1</v>
      </c>
      <c r="G1101">
        <v>37.863930904985601</v>
      </c>
      <c r="H1101">
        <v>18.287142031439501</v>
      </c>
      <c r="I1101">
        <v>74.601943892425695</v>
      </c>
      <c r="J1101">
        <v>4.2173254674650096</v>
      </c>
      <c r="K1101">
        <v>1871.85865393888</v>
      </c>
      <c r="L1101">
        <v>1570.0661631195701</v>
      </c>
      <c r="N1101">
        <v>0.80839902830627497</v>
      </c>
      <c r="O1101">
        <v>6.5112862294643898</v>
      </c>
      <c r="P1101">
        <v>123.492537313432</v>
      </c>
    </row>
    <row r="1102" spans="1:17" hidden="1" x14ac:dyDescent="0.3">
      <c r="A1102" t="s">
        <v>2352</v>
      </c>
      <c r="B1102" t="s">
        <v>2353</v>
      </c>
      <c r="C1102" t="s">
        <v>3186</v>
      </c>
      <c r="D1102" t="s">
        <v>1006</v>
      </c>
      <c r="E1102">
        <v>2292.4504207499999</v>
      </c>
      <c r="F1102">
        <v>119.3</v>
      </c>
      <c r="G1102">
        <v>-16.993360316418499</v>
      </c>
      <c r="H1102">
        <v>-2.33422258943212</v>
      </c>
      <c r="I1102">
        <v>-1.45316828991639</v>
      </c>
      <c r="J1102">
        <v>4.4896439383118603</v>
      </c>
      <c r="K1102">
        <v>121.00754810022001</v>
      </c>
      <c r="M1102">
        <v>73.470877162112103</v>
      </c>
      <c r="N1102">
        <v>0.40424083358290103</v>
      </c>
      <c r="O1102">
        <v>33.109807208717498</v>
      </c>
      <c r="P1102">
        <v>13.673177703668401</v>
      </c>
    </row>
    <row r="1103" spans="1:17" hidden="1" x14ac:dyDescent="0.3">
      <c r="A1103" t="s">
        <v>2354</v>
      </c>
      <c r="B1103" t="s">
        <v>2355</v>
      </c>
      <c r="C1103" t="s">
        <v>3186</v>
      </c>
      <c r="D1103" t="s">
        <v>217</v>
      </c>
      <c r="E1103">
        <v>2288.9791348399999</v>
      </c>
      <c r="F1103">
        <v>2448.6999999999998</v>
      </c>
      <c r="G1103">
        <v>-30.199614704071799</v>
      </c>
      <c r="H1103">
        <v>-5.3259051957457597</v>
      </c>
      <c r="I1103">
        <v>-10.4220693043629</v>
      </c>
      <c r="J1103">
        <v>4.0639864260491301</v>
      </c>
      <c r="K1103">
        <v>2468.7970444022098</v>
      </c>
      <c r="L1103">
        <v>2553.7245996254101</v>
      </c>
      <c r="M1103">
        <v>70.898634677241006</v>
      </c>
      <c r="N1103">
        <v>0.85306004200767704</v>
      </c>
      <c r="O1103">
        <v>23.894311267203001</v>
      </c>
      <c r="P1103">
        <v>14.962441314553899</v>
      </c>
      <c r="Q1103">
        <v>5.4214552011206001E-2</v>
      </c>
    </row>
    <row r="1104" spans="1:17" hidden="1" x14ac:dyDescent="0.3">
      <c r="A1104" t="s">
        <v>2356</v>
      </c>
      <c r="B1104" t="s">
        <v>2357</v>
      </c>
      <c r="C1104" t="s">
        <v>3186</v>
      </c>
      <c r="D1104" t="s">
        <v>391</v>
      </c>
      <c r="E1104">
        <v>2284.9862712099998</v>
      </c>
      <c r="F1104">
        <v>687.65</v>
      </c>
      <c r="G1104">
        <v>-42.695690444099597</v>
      </c>
      <c r="H1104">
        <v>-8.8004484851844396</v>
      </c>
      <c r="I1104">
        <v>-12.5849482586422</v>
      </c>
      <c r="J1104">
        <v>0.89639125611326698</v>
      </c>
      <c r="K1104">
        <v>713.79619417339404</v>
      </c>
      <c r="L1104">
        <v>780.51933431188399</v>
      </c>
      <c r="M1104">
        <v>51.987130078290797</v>
      </c>
      <c r="N1104">
        <v>0.51711252990616097</v>
      </c>
      <c r="O1104">
        <v>36.6538209845124</v>
      </c>
      <c r="P1104">
        <v>4.6651445966514302</v>
      </c>
      <c r="Q1104">
        <v>-5.9853180864926997E-2</v>
      </c>
    </row>
    <row r="1105" spans="1:17" hidden="1" x14ac:dyDescent="0.3">
      <c r="A1105" t="s">
        <v>2358</v>
      </c>
      <c r="B1105" t="s">
        <v>2359</v>
      </c>
      <c r="C1105" t="s">
        <v>3186</v>
      </c>
      <c r="D1105" t="s">
        <v>285</v>
      </c>
      <c r="E1105">
        <v>2284.48614481</v>
      </c>
      <c r="F1105">
        <v>882.7</v>
      </c>
      <c r="G1105">
        <v>286.43311841116599</v>
      </c>
      <c r="H1105">
        <v>-10.4871369119547</v>
      </c>
      <c r="I1105">
        <v>168.427793001922</v>
      </c>
      <c r="J1105">
        <v>2.2587686102298998</v>
      </c>
      <c r="K1105">
        <v>909.36261888345405</v>
      </c>
      <c r="L1105">
        <v>686.15802137489698</v>
      </c>
      <c r="M1105">
        <v>48.891853233418601</v>
      </c>
      <c r="N1105">
        <v>0.47717067960154402</v>
      </c>
      <c r="O1105">
        <v>34.813639968279098</v>
      </c>
      <c r="P1105">
        <v>361.60282389854802</v>
      </c>
    </row>
    <row r="1106" spans="1:17" hidden="1" x14ac:dyDescent="0.3">
      <c r="A1106" t="s">
        <v>2360</v>
      </c>
      <c r="B1106" t="s">
        <v>2361</v>
      </c>
      <c r="C1106" t="s">
        <v>3186</v>
      </c>
      <c r="D1106" t="s">
        <v>111</v>
      </c>
      <c r="E1106">
        <v>2282.0338165799999</v>
      </c>
      <c r="F1106">
        <v>43.05</v>
      </c>
      <c r="G1106">
        <v>-14.895427832633899</v>
      </c>
      <c r="H1106">
        <v>-10.928479907604901</v>
      </c>
      <c r="I1106">
        <v>13.7606178648171</v>
      </c>
      <c r="J1106">
        <v>-0.14581826448160101</v>
      </c>
      <c r="K1106">
        <v>45.463240558408202</v>
      </c>
      <c r="L1106">
        <v>43.6650580396918</v>
      </c>
      <c r="M1106">
        <v>52.300262477763098</v>
      </c>
      <c r="N1106">
        <v>0.56973027426385203</v>
      </c>
      <c r="O1106">
        <v>36.817653890824602</v>
      </c>
      <c r="P1106">
        <v>40.3194263363754</v>
      </c>
      <c r="Q1106">
        <v>9.7263210071271006E-2</v>
      </c>
    </row>
    <row r="1107" spans="1:17" hidden="1" x14ac:dyDescent="0.3">
      <c r="A1107" t="s">
        <v>2362</v>
      </c>
      <c r="B1107" t="s">
        <v>2363</v>
      </c>
      <c r="C1107" t="s">
        <v>3186</v>
      </c>
      <c r="D1107" t="s">
        <v>1300</v>
      </c>
      <c r="E1107">
        <v>2269.8117263700001</v>
      </c>
      <c r="F1107">
        <v>300.55</v>
      </c>
      <c r="G1107">
        <v>-18.788027674386299</v>
      </c>
      <c r="H1107">
        <v>2.28560152783413</v>
      </c>
      <c r="I1107">
        <v>-6.9743907962861504</v>
      </c>
      <c r="J1107">
        <v>10.382483961981199</v>
      </c>
      <c r="K1107">
        <v>317.73568742233999</v>
      </c>
      <c r="L1107">
        <v>338.00925511586797</v>
      </c>
      <c r="M1107">
        <v>69.603651161592396</v>
      </c>
      <c r="N1107">
        <v>0.92803042430715899</v>
      </c>
      <c r="O1107">
        <v>50.341041424055902</v>
      </c>
      <c r="P1107">
        <v>15.9529320987654</v>
      </c>
      <c r="Q1107">
        <v>2.1832421692370999E-2</v>
      </c>
    </row>
    <row r="1108" spans="1:17" hidden="1" x14ac:dyDescent="0.3">
      <c r="A1108" t="s">
        <v>2364</v>
      </c>
      <c r="B1108" t="s">
        <v>2365</v>
      </c>
      <c r="C1108" t="s">
        <v>3186</v>
      </c>
      <c r="D1108" t="s">
        <v>144</v>
      </c>
      <c r="E1108">
        <v>2264.7292777600001</v>
      </c>
      <c r="F1108">
        <v>22000</v>
      </c>
      <c r="G1108">
        <v>602.66981315811097</v>
      </c>
      <c r="H1108">
        <v>-5.1076070838455303</v>
      </c>
      <c r="I1108">
        <v>182.26842301971101</v>
      </c>
      <c r="J1108">
        <v>3.03693454771504</v>
      </c>
      <c r="K1108">
        <v>20739.629495768299</v>
      </c>
      <c r="L1108">
        <v>13671.487369406001</v>
      </c>
      <c r="M1108">
        <v>51.4183459870425</v>
      </c>
      <c r="N1108">
        <v>0.49644839067702501</v>
      </c>
      <c r="O1108">
        <v>26.249999999999901</v>
      </c>
      <c r="P1108">
        <v>685.71428571428498</v>
      </c>
      <c r="Q1108">
        <v>0.16762470846256</v>
      </c>
    </row>
    <row r="1109" spans="1:17" hidden="1" x14ac:dyDescent="0.3">
      <c r="A1109" t="s">
        <v>2366</v>
      </c>
      <c r="B1109" t="s">
        <v>2367</v>
      </c>
      <c r="C1109" t="s">
        <v>3186</v>
      </c>
      <c r="D1109" t="s">
        <v>18</v>
      </c>
      <c r="E1109">
        <v>2254.9206988800001</v>
      </c>
      <c r="F1109">
        <v>230.4</v>
      </c>
      <c r="G1109">
        <v>-36.103408198257902</v>
      </c>
      <c r="H1109">
        <v>0.93714225856510402</v>
      </c>
      <c r="I1109">
        <v>10.3305929350715</v>
      </c>
      <c r="J1109">
        <v>8.9746781826227906</v>
      </c>
      <c r="K1109">
        <v>217.80894522948401</v>
      </c>
      <c r="L1109">
        <v>226.01480888580701</v>
      </c>
      <c r="M1109">
        <v>78.608724777349707</v>
      </c>
      <c r="N1109">
        <v>0.51546658105155196</v>
      </c>
      <c r="O1109">
        <v>38.8020833333333</v>
      </c>
      <c r="P1109">
        <v>26.2811729240888</v>
      </c>
    </row>
    <row r="1110" spans="1:17" hidden="1" x14ac:dyDescent="0.3">
      <c r="A1110" t="s">
        <v>2368</v>
      </c>
      <c r="B1110" t="s">
        <v>2369</v>
      </c>
      <c r="C1110" t="s">
        <v>3186</v>
      </c>
      <c r="D1110" t="s">
        <v>520</v>
      </c>
      <c r="E1110">
        <v>2253.5689601899999</v>
      </c>
      <c r="F1110">
        <v>930.1</v>
      </c>
      <c r="G1110">
        <v>98.978744861942502</v>
      </c>
      <c r="H1110">
        <v>11.6094191198384</v>
      </c>
      <c r="I1110">
        <v>59.242991860753598</v>
      </c>
      <c r="J1110">
        <v>-3.25081323479426</v>
      </c>
      <c r="K1110">
        <v>747.75014609775599</v>
      </c>
      <c r="L1110">
        <v>585.98946353626604</v>
      </c>
      <c r="M1110">
        <v>61.553494277403502</v>
      </c>
      <c r="N1110">
        <v>0.65748094807385304</v>
      </c>
      <c r="O1110">
        <v>4.8650682722287897</v>
      </c>
      <c r="P1110">
        <v>175.54436379795499</v>
      </c>
      <c r="Q1110">
        <v>0.19242304381855099</v>
      </c>
    </row>
    <row r="1111" spans="1:17" hidden="1" x14ac:dyDescent="0.3">
      <c r="A1111" t="s">
        <v>2370</v>
      </c>
      <c r="B1111" t="s">
        <v>2371</v>
      </c>
      <c r="C1111" t="s">
        <v>3186</v>
      </c>
      <c r="D1111" t="s">
        <v>166</v>
      </c>
      <c r="E1111">
        <v>2246.419875</v>
      </c>
      <c r="F1111">
        <v>2252.0500000000002</v>
      </c>
      <c r="G1111">
        <v>-34.957000878088699</v>
      </c>
      <c r="H1111">
        <v>5.1695058648909002</v>
      </c>
      <c r="I1111">
        <v>7.9425561730880796</v>
      </c>
      <c r="J1111">
        <v>5.0141851696826096</v>
      </c>
      <c r="K1111">
        <v>2112.2964735927299</v>
      </c>
      <c r="L1111">
        <v>2086.44225425779</v>
      </c>
      <c r="M1111">
        <v>61.621929526908303</v>
      </c>
      <c r="N1111">
        <v>0.67449611999375003</v>
      </c>
      <c r="O1111">
        <v>23.385360005328401</v>
      </c>
      <c r="P1111">
        <v>33.257396449704103</v>
      </c>
      <c r="Q1111">
        <v>0.14054968813008301</v>
      </c>
    </row>
    <row r="1112" spans="1:17" hidden="1" x14ac:dyDescent="0.3">
      <c r="A1112" t="s">
        <v>2372</v>
      </c>
      <c r="B1112" t="s">
        <v>2373</v>
      </c>
      <c r="C1112" t="s">
        <v>3186</v>
      </c>
      <c r="D1112" t="s">
        <v>426</v>
      </c>
      <c r="E1112">
        <v>2243.108025</v>
      </c>
      <c r="F1112">
        <v>1309.5</v>
      </c>
      <c r="G1112">
        <v>94.319944910895003</v>
      </c>
      <c r="H1112">
        <v>-21.1392265621174</v>
      </c>
      <c r="I1112">
        <v>-0.84057612195835496</v>
      </c>
      <c r="J1112">
        <v>-5.1509619160107896</v>
      </c>
      <c r="K1112">
        <v>1455.9007866663101</v>
      </c>
      <c r="L1112">
        <v>1322.2270842434</v>
      </c>
      <c r="M1112">
        <v>47.897795077384998</v>
      </c>
      <c r="N1112">
        <v>1.8733154689064799</v>
      </c>
      <c r="O1112">
        <v>66.414662084765098</v>
      </c>
      <c r="P1112">
        <v>153.45978902545201</v>
      </c>
      <c r="Q1112">
        <v>0.222905588285437</v>
      </c>
    </row>
    <row r="1113" spans="1:17" x14ac:dyDescent="0.3">
      <c r="A1113" t="s">
        <v>2374</v>
      </c>
      <c r="B1113" t="s">
        <v>2375</v>
      </c>
      <c r="C1113" t="s">
        <v>3182</v>
      </c>
      <c r="D1113" t="s">
        <v>458</v>
      </c>
      <c r="E1113">
        <v>2238.9503979699998</v>
      </c>
      <c r="F1113">
        <v>421.85</v>
      </c>
      <c r="G1113">
        <v>-45.062250350921602</v>
      </c>
      <c r="H1113">
        <v>-9.6438455555187801</v>
      </c>
      <c r="I1113">
        <v>-15.877102296262301</v>
      </c>
      <c r="J1113">
        <v>-0.29430527089353198</v>
      </c>
      <c r="K1113">
        <v>444.92989652894698</v>
      </c>
      <c r="L1113">
        <v>475.18215107306099</v>
      </c>
      <c r="M1113">
        <v>41.374959418882</v>
      </c>
      <c r="N1113">
        <v>0.37486741773187499</v>
      </c>
      <c r="O1113">
        <v>37.963731184070099</v>
      </c>
      <c r="P1113">
        <v>3.8016732283464498</v>
      </c>
      <c r="Q1113">
        <v>-2.3221214981592998E-2</v>
      </c>
    </row>
    <row r="1114" spans="1:17" hidden="1" x14ac:dyDescent="0.3">
      <c r="A1114" t="s">
        <v>2376</v>
      </c>
      <c r="B1114" t="s">
        <v>2377</v>
      </c>
      <c r="C1114" t="s">
        <v>3186</v>
      </c>
      <c r="D1114" t="s">
        <v>2378</v>
      </c>
      <c r="E1114">
        <v>2234.03712</v>
      </c>
      <c r="F1114">
        <v>904</v>
      </c>
      <c r="G1114">
        <v>294.28143606554102</v>
      </c>
      <c r="H1114">
        <v>-12.5731384848117</v>
      </c>
      <c r="I1114">
        <v>35.014983290077502</v>
      </c>
      <c r="J1114">
        <v>-3.5621193710768702</v>
      </c>
      <c r="K1114">
        <v>951.94490470901098</v>
      </c>
      <c r="L1114">
        <v>714.20325467572104</v>
      </c>
      <c r="M1114">
        <v>28.258628479233099</v>
      </c>
      <c r="N1114">
        <v>0.76598118922365599</v>
      </c>
      <c r="O1114">
        <v>26.465707964601702</v>
      </c>
      <c r="P1114">
        <v>550.05906826236503</v>
      </c>
      <c r="Q1114">
        <v>0.28591758294511999</v>
      </c>
    </row>
    <row r="1115" spans="1:17" hidden="1" x14ac:dyDescent="0.3">
      <c r="A1115" t="s">
        <v>2379</v>
      </c>
      <c r="B1115" t="s">
        <v>2380</v>
      </c>
      <c r="C1115" t="s">
        <v>3186</v>
      </c>
      <c r="D1115" t="s">
        <v>365</v>
      </c>
      <c r="E1115">
        <v>2229.4270160400001</v>
      </c>
      <c r="F1115">
        <v>44.52</v>
      </c>
      <c r="G1115">
        <v>-52.736218122497199</v>
      </c>
      <c r="H1115">
        <v>-6.0050381263887704</v>
      </c>
      <c r="I1115">
        <v>-19.760064063308999</v>
      </c>
      <c r="J1115">
        <v>-0.85778686782435498</v>
      </c>
      <c r="K1115">
        <v>44.859699244385098</v>
      </c>
      <c r="L1115">
        <v>52.689934937011202</v>
      </c>
      <c r="M1115">
        <v>62.784549325276402</v>
      </c>
      <c r="N1115">
        <v>0.62624130531770805</v>
      </c>
      <c r="O1115">
        <v>88.791554357592005</v>
      </c>
      <c r="P1115">
        <v>13.8036809815951</v>
      </c>
    </row>
    <row r="1116" spans="1:17" hidden="1" x14ac:dyDescent="0.3">
      <c r="A1116" t="s">
        <v>2381</v>
      </c>
      <c r="B1116" t="s">
        <v>2382</v>
      </c>
      <c r="C1116" t="s">
        <v>3186</v>
      </c>
      <c r="D1116" t="s">
        <v>491</v>
      </c>
      <c r="E1116">
        <v>2225.4384183249999</v>
      </c>
      <c r="F1116">
        <v>2616.0500000000002</v>
      </c>
      <c r="G1116">
        <v>53.681644418336099</v>
      </c>
      <c r="H1116">
        <v>6.8386440950685099</v>
      </c>
      <c r="I1116">
        <v>40.283665205438098</v>
      </c>
      <c r="J1116">
        <v>-2.4700469975958801</v>
      </c>
      <c r="K1116">
        <v>2472.2431702420899</v>
      </c>
      <c r="L1116">
        <v>2222.9127527537298</v>
      </c>
      <c r="M1116">
        <v>62.190802967309402</v>
      </c>
      <c r="N1116">
        <v>0.77412291870600503</v>
      </c>
      <c r="O1116">
        <v>29.1641979319966</v>
      </c>
      <c r="P1116">
        <v>102.34752678191499</v>
      </c>
      <c r="Q1116">
        <v>-4.2104050731610002E-3</v>
      </c>
    </row>
    <row r="1117" spans="1:17" hidden="1" x14ac:dyDescent="0.3">
      <c r="A1117" t="s">
        <v>2383</v>
      </c>
      <c r="B1117" t="s">
        <v>2384</v>
      </c>
      <c r="C1117" t="s">
        <v>3186</v>
      </c>
      <c r="D1117" t="s">
        <v>494</v>
      </c>
      <c r="E1117">
        <v>2218.3002386599901</v>
      </c>
      <c r="F1117">
        <v>366.7</v>
      </c>
      <c r="G1117">
        <v>-3.09964971752271</v>
      </c>
      <c r="H1117">
        <v>-5.2630363923629799</v>
      </c>
      <c r="I1117">
        <v>-2.6131166569676698</v>
      </c>
      <c r="J1117">
        <v>5.96599389167572</v>
      </c>
      <c r="K1117">
        <v>365.75706476028603</v>
      </c>
      <c r="L1117">
        <v>369.334822740736</v>
      </c>
      <c r="M1117">
        <v>70.5321442789743</v>
      </c>
      <c r="N1117">
        <v>1.14299049130111</v>
      </c>
      <c r="O1117">
        <v>23.397872920643501</v>
      </c>
      <c r="P1117">
        <v>24.9403747870528</v>
      </c>
      <c r="Q1117">
        <v>3.2285542603926E-2</v>
      </c>
    </row>
    <row r="1118" spans="1:17" hidden="1" x14ac:dyDescent="0.3">
      <c r="A1118" t="s">
        <v>2385</v>
      </c>
      <c r="B1118" t="s">
        <v>2386</v>
      </c>
      <c r="C1118" t="s">
        <v>3186</v>
      </c>
      <c r="D1118" t="s">
        <v>236</v>
      </c>
      <c r="E1118">
        <v>2216.3423057599998</v>
      </c>
      <c r="F1118">
        <v>91.96</v>
      </c>
      <c r="G1118">
        <v>139.84053140757399</v>
      </c>
      <c r="H1118">
        <v>-7.6223649264432103</v>
      </c>
      <c r="I1118">
        <v>84.088915415797103</v>
      </c>
      <c r="J1118">
        <v>3.7663670447180899</v>
      </c>
      <c r="K1118">
        <v>88.388250762317696</v>
      </c>
      <c r="L1118">
        <v>72.748753556174506</v>
      </c>
      <c r="M1118">
        <v>71.444672847129894</v>
      </c>
      <c r="N1118">
        <v>0.614414339169847</v>
      </c>
      <c r="O1118">
        <v>24.826011309264899</v>
      </c>
      <c r="P1118">
        <v>187.82472613458501</v>
      </c>
      <c r="Q1118">
        <v>0.13693102014245401</v>
      </c>
    </row>
    <row r="1119" spans="1:17" hidden="1" x14ac:dyDescent="0.3">
      <c r="A1119" t="s">
        <v>2387</v>
      </c>
      <c r="B1119" t="s">
        <v>2388</v>
      </c>
      <c r="C1119" t="s">
        <v>3186</v>
      </c>
      <c r="D1119" t="s">
        <v>243</v>
      </c>
      <c r="E1119">
        <v>2216.1411305050001</v>
      </c>
      <c r="F1119">
        <v>1427.95</v>
      </c>
      <c r="G1119">
        <v>-10.556027653474301</v>
      </c>
      <c r="H1119">
        <v>12.553124141450899</v>
      </c>
      <c r="I1119">
        <v>13.634063711632701</v>
      </c>
      <c r="J1119">
        <v>0.73598403766378095</v>
      </c>
      <c r="K1119">
        <v>1290.8258190433301</v>
      </c>
      <c r="L1119">
        <v>1301.4535633846599</v>
      </c>
      <c r="M1119">
        <v>80.410891096825907</v>
      </c>
      <c r="N1119">
        <v>2.1074200566834098</v>
      </c>
      <c r="O1119">
        <v>6.7019153331699197</v>
      </c>
      <c r="P1119">
        <v>24.6138406492713</v>
      </c>
      <c r="Q1119">
        <v>-4.043443878459E-2</v>
      </c>
    </row>
    <row r="1120" spans="1:17" hidden="1" x14ac:dyDescent="0.3">
      <c r="A1120" t="s">
        <v>2389</v>
      </c>
      <c r="B1120" t="s">
        <v>2390</v>
      </c>
      <c r="C1120" t="s">
        <v>3186</v>
      </c>
      <c r="D1120" t="s">
        <v>714</v>
      </c>
      <c r="E1120">
        <v>2207.7145848310001</v>
      </c>
      <c r="F1120">
        <v>19.489999999999998</v>
      </c>
      <c r="G1120">
        <v>-24.6595313898409</v>
      </c>
      <c r="H1120">
        <v>-6.3061749563978102</v>
      </c>
      <c r="I1120">
        <v>16.912135908954301</v>
      </c>
      <c r="J1120">
        <v>2.4222761025151698</v>
      </c>
      <c r="K1120">
        <v>19.732914811871598</v>
      </c>
      <c r="L1120">
        <v>18.923824052362601</v>
      </c>
      <c r="M1120">
        <v>50.4117014133449</v>
      </c>
      <c r="N1120">
        <v>0.46017497698706999</v>
      </c>
      <c r="O1120">
        <v>41.097998973832702</v>
      </c>
      <c r="P1120">
        <v>38.1289865343727</v>
      </c>
      <c r="Q1120">
        <v>6.3123865350759006E-2</v>
      </c>
    </row>
    <row r="1121" spans="1:17" hidden="1" x14ac:dyDescent="0.3">
      <c r="A1121" t="s">
        <v>2391</v>
      </c>
      <c r="B1121" t="s">
        <v>2392</v>
      </c>
      <c r="C1121" t="s">
        <v>3186</v>
      </c>
      <c r="D1121" t="s">
        <v>1300</v>
      </c>
      <c r="E1121">
        <v>2206.4170689749999</v>
      </c>
      <c r="F1121">
        <v>849.45</v>
      </c>
      <c r="G1121">
        <v>17.430112410317999</v>
      </c>
      <c r="H1121">
        <v>10.7621219490612</v>
      </c>
      <c r="I1121">
        <v>43.233396840137701</v>
      </c>
      <c r="J1121">
        <v>10.2978793589932</v>
      </c>
      <c r="K1121">
        <v>774.95443219630499</v>
      </c>
      <c r="L1121">
        <v>735.98101599497897</v>
      </c>
      <c r="M1121">
        <v>82.038114398830004</v>
      </c>
      <c r="N1121">
        <v>1.4610734820033899</v>
      </c>
      <c r="O1121">
        <v>17.5466478309494</v>
      </c>
      <c r="P1121">
        <v>88.139534883720899</v>
      </c>
      <c r="Q1121">
        <v>-2.0105798093139001E-2</v>
      </c>
    </row>
    <row r="1122" spans="1:17" hidden="1" x14ac:dyDescent="0.3">
      <c r="A1122" t="s">
        <v>2393</v>
      </c>
      <c r="B1122" t="s">
        <v>2394</v>
      </c>
      <c r="C1122" t="s">
        <v>3186</v>
      </c>
      <c r="D1122" t="s">
        <v>51</v>
      </c>
      <c r="E1122">
        <v>2205.6086416500002</v>
      </c>
      <c r="F1122">
        <v>260.55</v>
      </c>
      <c r="G1122">
        <v>96.908904493619005</v>
      </c>
      <c r="H1122">
        <v>-14.5129915610284</v>
      </c>
      <c r="I1122">
        <v>29.278855879288201</v>
      </c>
      <c r="J1122">
        <v>4.7657026668666997</v>
      </c>
      <c r="K1122">
        <v>290.10713750703297</v>
      </c>
      <c r="L1122">
        <v>255.989168798946</v>
      </c>
      <c r="M1122">
        <v>46.528437815581299</v>
      </c>
      <c r="N1122">
        <v>0.53489594494858705</v>
      </c>
      <c r="O1122">
        <v>52.753790059489504</v>
      </c>
      <c r="P1122">
        <v>129.96469549867601</v>
      </c>
      <c r="Q1122">
        <v>7.2046370727987002E-2</v>
      </c>
    </row>
    <row r="1123" spans="1:17" hidden="1" x14ac:dyDescent="0.3">
      <c r="A1123" t="s">
        <v>2395</v>
      </c>
      <c r="B1123" t="s">
        <v>2396</v>
      </c>
      <c r="C1123" t="s">
        <v>3186</v>
      </c>
      <c r="D1123" t="s">
        <v>488</v>
      </c>
      <c r="E1123">
        <v>2205.3542342149999</v>
      </c>
      <c r="F1123">
        <v>242.07</v>
      </c>
      <c r="G1123">
        <v>-29.270478566000701</v>
      </c>
      <c r="H1123">
        <v>-4.4546773538356801</v>
      </c>
      <c r="I1123">
        <v>-21.338952743119702</v>
      </c>
      <c r="J1123">
        <v>2.3631406480917598</v>
      </c>
      <c r="K1123">
        <v>242.69915824562699</v>
      </c>
      <c r="L1123">
        <v>251.88966779475101</v>
      </c>
      <c r="M1123">
        <v>53.374768782352703</v>
      </c>
      <c r="N1123">
        <v>0.36967164849421702</v>
      </c>
      <c r="O1123">
        <v>30.953856322551299</v>
      </c>
      <c r="P1123">
        <v>13.6478873239436</v>
      </c>
      <c r="Q1123">
        <v>5.643802856982E-3</v>
      </c>
    </row>
    <row r="1124" spans="1:17" x14ac:dyDescent="0.3">
      <c r="A1124" t="s">
        <v>2397</v>
      </c>
      <c r="B1124" t="s">
        <v>2398</v>
      </c>
      <c r="C1124" t="s">
        <v>3185</v>
      </c>
      <c r="D1124" t="s">
        <v>377</v>
      </c>
      <c r="E1124">
        <v>2199.6230028</v>
      </c>
      <c r="F1124">
        <v>191</v>
      </c>
      <c r="G1124">
        <v>-60.445514774806597</v>
      </c>
      <c r="H1124">
        <v>-1.3250291189012999</v>
      </c>
      <c r="I1124">
        <v>-15.0985528810539</v>
      </c>
      <c r="J1124">
        <v>3.0428882497443799</v>
      </c>
      <c r="K1124">
        <v>194.82991777819001</v>
      </c>
      <c r="L1124">
        <v>226.80912906537699</v>
      </c>
      <c r="M1124">
        <v>64.402660872073596</v>
      </c>
      <c r="N1124">
        <v>0.936612243940945</v>
      </c>
      <c r="O1124">
        <v>126.047120418848</v>
      </c>
      <c r="P1124">
        <v>10.0864553314121</v>
      </c>
      <c r="Q1124">
        <v>-4.7820028857317003E-2</v>
      </c>
    </row>
    <row r="1125" spans="1:17" x14ac:dyDescent="0.3">
      <c r="A1125" t="s">
        <v>2399</v>
      </c>
      <c r="B1125" t="s">
        <v>2400</v>
      </c>
      <c r="C1125" t="s">
        <v>3189</v>
      </c>
      <c r="D1125" t="s">
        <v>2087</v>
      </c>
      <c r="E1125">
        <v>2197.4140976260001</v>
      </c>
      <c r="F1125">
        <v>46.09</v>
      </c>
      <c r="G1125">
        <v>-35.553963477319101</v>
      </c>
      <c r="H1125">
        <v>-6.2375347409510802</v>
      </c>
      <c r="I1125">
        <v>-13.680778881674801</v>
      </c>
      <c r="J1125">
        <v>1.8007863357374601</v>
      </c>
      <c r="K1125">
        <v>47.287091407975502</v>
      </c>
      <c r="L1125">
        <v>50.227790513308001</v>
      </c>
      <c r="M1125">
        <v>64.541924785410302</v>
      </c>
      <c r="N1125">
        <v>0.43545937252903699</v>
      </c>
      <c r="O1125">
        <v>50.574962030809203</v>
      </c>
      <c r="P1125">
        <v>9.3216318785579002</v>
      </c>
      <c r="Q1125">
        <v>-1.6412412834974001E-2</v>
      </c>
    </row>
    <row r="1126" spans="1:17" hidden="1" x14ac:dyDescent="0.3">
      <c r="A1126" t="s">
        <v>2401</v>
      </c>
      <c r="B1126" t="s">
        <v>2402</v>
      </c>
      <c r="C1126" t="s">
        <v>3186</v>
      </c>
      <c r="D1126" t="s">
        <v>1992</v>
      </c>
      <c r="E1126">
        <v>2196.8515106999998</v>
      </c>
      <c r="F1126">
        <v>549.15</v>
      </c>
      <c r="G1126">
        <v>490.85622886557002</v>
      </c>
      <c r="H1126">
        <v>-17.174148585821801</v>
      </c>
      <c r="I1126">
        <v>-28.8000512645688</v>
      </c>
      <c r="J1126">
        <v>4.8374996224507303</v>
      </c>
      <c r="K1126">
        <v>557.965886911496</v>
      </c>
      <c r="L1126">
        <v>489.70196360593798</v>
      </c>
      <c r="M1126">
        <v>57.192725766279104</v>
      </c>
      <c r="N1126">
        <v>0.63265355905742304</v>
      </c>
      <c r="O1126">
        <v>72.757898570517995</v>
      </c>
    </row>
    <row r="1127" spans="1:17" hidden="1" x14ac:dyDescent="0.3">
      <c r="A1127" t="s">
        <v>2403</v>
      </c>
      <c r="B1127" t="s">
        <v>2404</v>
      </c>
      <c r="C1127" t="s">
        <v>3186</v>
      </c>
      <c r="D1127" t="s">
        <v>1281</v>
      </c>
      <c r="E1127">
        <v>2192.8323150199999</v>
      </c>
      <c r="F1127">
        <v>771.7</v>
      </c>
      <c r="G1127">
        <v>-39.765677573146299</v>
      </c>
      <c r="H1127">
        <v>-6.3545004919801702</v>
      </c>
      <c r="I1127">
        <v>-6.8985398489267</v>
      </c>
      <c r="J1127">
        <v>-0.78858680432206296</v>
      </c>
      <c r="K1127">
        <v>787.64822110796001</v>
      </c>
      <c r="L1127">
        <v>818.52895690147204</v>
      </c>
      <c r="M1127">
        <v>54.632034881432901</v>
      </c>
      <c r="N1127">
        <v>0.873097656690632</v>
      </c>
      <c r="O1127">
        <v>49.144745367370703</v>
      </c>
      <c r="P1127">
        <v>7.0987440149885499</v>
      </c>
      <c r="Q1127">
        <v>-3.3401671365924E-2</v>
      </c>
    </row>
    <row r="1128" spans="1:17" hidden="1" x14ac:dyDescent="0.3">
      <c r="A1128" t="s">
        <v>2405</v>
      </c>
      <c r="B1128" t="s">
        <v>2406</v>
      </c>
      <c r="C1128" t="s">
        <v>3186</v>
      </c>
      <c r="D1128" t="s">
        <v>466</v>
      </c>
      <c r="E1128">
        <v>2189.7293941799999</v>
      </c>
      <c r="F1128">
        <v>499.05</v>
      </c>
      <c r="G1128">
        <v>-46.965351705836497</v>
      </c>
      <c r="H1128">
        <v>-6.7318024558335399</v>
      </c>
      <c r="I1128">
        <v>-32.671841307855303</v>
      </c>
      <c r="J1128">
        <v>-1.5876861578264201</v>
      </c>
      <c r="K1128">
        <v>525.674675669679</v>
      </c>
      <c r="L1128">
        <v>594.496712441348</v>
      </c>
      <c r="M1128">
        <v>56.331316383990803</v>
      </c>
      <c r="N1128">
        <v>0.65169632727640303</v>
      </c>
      <c r="O1128">
        <v>60.034064722973604</v>
      </c>
      <c r="P1128">
        <v>10.2385685884691</v>
      </c>
      <c r="Q1128">
        <v>-4.7118215890105002E-2</v>
      </c>
    </row>
    <row r="1129" spans="1:17" hidden="1" x14ac:dyDescent="0.3">
      <c r="A1129" t="s">
        <v>2407</v>
      </c>
      <c r="B1129" t="s">
        <v>2408</v>
      </c>
      <c r="C1129" t="s">
        <v>3186</v>
      </c>
      <c r="D1129" t="s">
        <v>222</v>
      </c>
      <c r="E1129">
        <v>2185.7741157</v>
      </c>
      <c r="F1129">
        <v>351.4</v>
      </c>
      <c r="G1129">
        <v>37.940411022162202</v>
      </c>
      <c r="H1129">
        <v>13.8898003379934</v>
      </c>
      <c r="I1129">
        <v>1.77680172687923</v>
      </c>
      <c r="J1129">
        <v>2.2521671487194901</v>
      </c>
      <c r="K1129">
        <v>320.98412424954898</v>
      </c>
      <c r="L1129">
        <v>314.97283938195699</v>
      </c>
      <c r="M1129">
        <v>69.122798551478596</v>
      </c>
      <c r="N1129">
        <v>1.1851853473779199</v>
      </c>
      <c r="O1129">
        <v>20.276038702333501</v>
      </c>
      <c r="P1129">
        <v>59.690979322881098</v>
      </c>
      <c r="Q1129">
        <v>0.111174601226026</v>
      </c>
    </row>
    <row r="1130" spans="1:17" hidden="1" x14ac:dyDescent="0.3">
      <c r="A1130" t="s">
        <v>2409</v>
      </c>
      <c r="B1130" t="s">
        <v>2410</v>
      </c>
      <c r="C1130" t="s">
        <v>3186</v>
      </c>
      <c r="D1130" t="s">
        <v>149</v>
      </c>
      <c r="E1130">
        <v>2181.2513760699999</v>
      </c>
      <c r="F1130">
        <v>1199.6500000000001</v>
      </c>
      <c r="G1130">
        <v>336.34014020293398</v>
      </c>
      <c r="H1130">
        <v>-17.330155418237801</v>
      </c>
      <c r="I1130">
        <v>-10.754019491820999</v>
      </c>
      <c r="J1130">
        <v>-2.1599574659154301</v>
      </c>
      <c r="K1130">
        <v>1268.6303467206001</v>
      </c>
      <c r="M1130">
        <v>46.327204172336998</v>
      </c>
      <c r="N1130">
        <v>0.55532879818594105</v>
      </c>
      <c r="O1130">
        <v>30.7881465427416</v>
      </c>
      <c r="P1130">
        <v>418.54333261292402</v>
      </c>
    </row>
    <row r="1131" spans="1:17" hidden="1" x14ac:dyDescent="0.3">
      <c r="A1131" t="s">
        <v>2411</v>
      </c>
      <c r="B1131" t="s">
        <v>2412</v>
      </c>
      <c r="C1131" t="s">
        <v>3186</v>
      </c>
      <c r="D1131" t="s">
        <v>757</v>
      </c>
      <c r="E1131">
        <v>2180.653534008</v>
      </c>
      <c r="F1131">
        <v>271.61</v>
      </c>
      <c r="G1131">
        <v>-0.99104035917839095</v>
      </c>
      <c r="H1131">
        <v>-0.16025772539961899</v>
      </c>
      <c r="I1131">
        <v>0.44882287999170301</v>
      </c>
      <c r="J1131">
        <v>-1.0263355944650301</v>
      </c>
      <c r="K1131">
        <v>271.07158324295</v>
      </c>
      <c r="L1131">
        <v>261.15554413772497</v>
      </c>
      <c r="M1131">
        <v>58.290846172297002</v>
      </c>
      <c r="N1131">
        <v>0.65609366453162599</v>
      </c>
      <c r="O1131">
        <v>8.7220647251573897</v>
      </c>
      <c r="P1131">
        <v>22.0719101123595</v>
      </c>
      <c r="Q1131">
        <v>3.2968413234804997E-2</v>
      </c>
    </row>
    <row r="1132" spans="1:17" hidden="1" x14ac:dyDescent="0.3">
      <c r="A1132" t="s">
        <v>2413</v>
      </c>
      <c r="B1132" t="s">
        <v>2414</v>
      </c>
      <c r="C1132" t="s">
        <v>3186</v>
      </c>
      <c r="D1132" t="s">
        <v>51</v>
      </c>
      <c r="E1132">
        <v>2166.4907819099999</v>
      </c>
      <c r="F1132">
        <v>749.7</v>
      </c>
      <c r="G1132">
        <v>3.5559685060863302</v>
      </c>
      <c r="H1132">
        <v>-2.5492238416917701</v>
      </c>
      <c r="I1132">
        <v>4.28411840239926</v>
      </c>
      <c r="J1132">
        <v>2.9756930759898901</v>
      </c>
      <c r="K1132">
        <v>738.11643436526003</v>
      </c>
      <c r="L1132">
        <v>724.81294920823802</v>
      </c>
      <c r="M1132">
        <v>70.230226999539795</v>
      </c>
      <c r="N1132">
        <v>0.50533651181497796</v>
      </c>
      <c r="O1132">
        <v>15.0593570761637</v>
      </c>
      <c r="P1132">
        <v>31.5263157894736</v>
      </c>
      <c r="Q1132">
        <v>-7.4793395407735996E-2</v>
      </c>
    </row>
    <row r="1133" spans="1:17" hidden="1" x14ac:dyDescent="0.3">
      <c r="A1133" t="s">
        <v>2415</v>
      </c>
      <c r="B1133" t="s">
        <v>2416</v>
      </c>
      <c r="C1133" t="s">
        <v>3186</v>
      </c>
      <c r="D1133" t="s">
        <v>488</v>
      </c>
      <c r="E1133">
        <v>2165.7019221539999</v>
      </c>
      <c r="F1133">
        <v>120.31</v>
      </c>
      <c r="G1133">
        <v>3.5536416902610801</v>
      </c>
      <c r="H1133">
        <v>-1.56508681917611</v>
      </c>
      <c r="I1133">
        <v>10.6091441582481</v>
      </c>
      <c r="J1133">
        <v>1.38388168715742</v>
      </c>
      <c r="K1133">
        <v>118.018647489598</v>
      </c>
      <c r="L1133">
        <v>114.12644873280099</v>
      </c>
      <c r="M1133">
        <v>66.915376142872901</v>
      </c>
      <c r="N1133">
        <v>0.62819966555850404</v>
      </c>
      <c r="O1133">
        <v>23.846729282686301</v>
      </c>
      <c r="P1133">
        <v>34.424581005586496</v>
      </c>
      <c r="Q1133">
        <v>5.4499962883256002E-2</v>
      </c>
    </row>
    <row r="1134" spans="1:17" hidden="1" x14ac:dyDescent="0.3">
      <c r="A1134" t="s">
        <v>2417</v>
      </c>
      <c r="B1134" t="s">
        <v>2418</v>
      </c>
      <c r="C1134" t="s">
        <v>3186</v>
      </c>
      <c r="D1134" t="s">
        <v>51</v>
      </c>
      <c r="E1134">
        <v>2158.1964107549902</v>
      </c>
      <c r="F1134">
        <v>1490.55</v>
      </c>
      <c r="G1134">
        <v>-11.102344500444399</v>
      </c>
      <c r="H1134">
        <v>-3.7275787020263</v>
      </c>
      <c r="I1134">
        <v>-3.34347729437332</v>
      </c>
      <c r="J1134">
        <v>-0.54915815147466496</v>
      </c>
      <c r="K1134">
        <v>1541.5917523323401</v>
      </c>
      <c r="L1134">
        <v>1516.20075469945</v>
      </c>
      <c r="M1134">
        <v>62.975322317142499</v>
      </c>
      <c r="N1134">
        <v>0.366380384412969</v>
      </c>
      <c r="O1134">
        <v>27.063835496964199</v>
      </c>
      <c r="P1134">
        <v>13.769415715757701</v>
      </c>
      <c r="Q1134">
        <v>6.4850554987390993E-2</v>
      </c>
    </row>
    <row r="1135" spans="1:17" hidden="1" x14ac:dyDescent="0.3">
      <c r="A1135" t="s">
        <v>2419</v>
      </c>
      <c r="B1135" t="s">
        <v>2420</v>
      </c>
      <c r="C1135" t="s">
        <v>3186</v>
      </c>
      <c r="D1135" t="s">
        <v>51</v>
      </c>
      <c r="E1135">
        <v>2155.7001316999999</v>
      </c>
      <c r="F1135">
        <v>2242.3000000000002</v>
      </c>
      <c r="G1135">
        <v>66.986487177576294</v>
      </c>
      <c r="H1135">
        <v>11.782547083745101</v>
      </c>
      <c r="I1135">
        <v>83.212331245497197</v>
      </c>
      <c r="J1135">
        <v>2.9403366281105101</v>
      </c>
      <c r="K1135">
        <v>1933.3000938718201</v>
      </c>
      <c r="L1135">
        <v>1552.7629229758199</v>
      </c>
      <c r="M1135">
        <v>66.6660875452867</v>
      </c>
      <c r="N1135">
        <v>0.88521642619311802</v>
      </c>
      <c r="O1135">
        <v>3.7327743834455598</v>
      </c>
      <c r="P1135">
        <v>111.527758124616</v>
      </c>
      <c r="Q1135">
        <v>0.12162572439378599</v>
      </c>
    </row>
    <row r="1136" spans="1:17" hidden="1" x14ac:dyDescent="0.3">
      <c r="A1136" t="s">
        <v>2421</v>
      </c>
      <c r="B1136" t="s">
        <v>2422</v>
      </c>
      <c r="C1136" t="s">
        <v>3186</v>
      </c>
      <c r="D1136" t="s">
        <v>270</v>
      </c>
      <c r="E1136">
        <v>2155.5126658999998</v>
      </c>
      <c r="F1136">
        <v>1238.5999999999999</v>
      </c>
      <c r="G1136">
        <v>-39.9735728045831</v>
      </c>
      <c r="H1136">
        <v>-6.1040226743927901</v>
      </c>
      <c r="I1136">
        <v>-6.3218045592268499</v>
      </c>
      <c r="J1136">
        <v>5.2632888201780501</v>
      </c>
      <c r="K1136">
        <v>1264.1253767528401</v>
      </c>
      <c r="L1136">
        <v>1322.64224892165</v>
      </c>
      <c r="M1136">
        <v>61.6097803510307</v>
      </c>
      <c r="N1136">
        <v>0.69313976143304501</v>
      </c>
      <c r="O1136">
        <v>42.903277894396901</v>
      </c>
      <c r="P1136">
        <v>11.882932116887201</v>
      </c>
      <c r="Q1136">
        <v>5.5406384516437999E-2</v>
      </c>
    </row>
    <row r="1137" spans="1:17" hidden="1" x14ac:dyDescent="0.3">
      <c r="A1137" t="s">
        <v>2423</v>
      </c>
      <c r="B1137" t="s">
        <v>2424</v>
      </c>
      <c r="C1137" t="s">
        <v>3186</v>
      </c>
      <c r="D1137" t="s">
        <v>377</v>
      </c>
      <c r="E1137">
        <v>2155.4222757749999</v>
      </c>
      <c r="F1137">
        <v>740.75</v>
      </c>
      <c r="G1137">
        <v>-9.8367360416911005</v>
      </c>
      <c r="H1137">
        <v>-13.3968601303326</v>
      </c>
      <c r="I1137">
        <v>37.638467666322697</v>
      </c>
      <c r="J1137">
        <v>1.30391704717047</v>
      </c>
      <c r="K1137">
        <v>799.34412872873099</v>
      </c>
      <c r="L1137">
        <v>739.04202840780999</v>
      </c>
      <c r="M1137">
        <v>42.3393432792097</v>
      </c>
      <c r="N1137">
        <v>0.74348111915341297</v>
      </c>
      <c r="O1137">
        <v>46.371920350995602</v>
      </c>
      <c r="P1137">
        <v>59.095790378006797</v>
      </c>
      <c r="Q1137">
        <v>4.8167658302297002E-2</v>
      </c>
    </row>
    <row r="1138" spans="1:17" hidden="1" x14ac:dyDescent="0.3">
      <c r="A1138" t="s">
        <v>2425</v>
      </c>
      <c r="B1138" t="s">
        <v>2426</v>
      </c>
      <c r="C1138" t="s">
        <v>3186</v>
      </c>
      <c r="D1138" t="s">
        <v>953</v>
      </c>
      <c r="E1138">
        <v>2154.2567737499999</v>
      </c>
      <c r="F1138">
        <v>606.75</v>
      </c>
      <c r="G1138">
        <v>68.821559553934904</v>
      </c>
      <c r="H1138">
        <v>6.8851960733993502</v>
      </c>
      <c r="I1138">
        <v>40.304653098723499</v>
      </c>
      <c r="J1138">
        <v>11.108422331252999</v>
      </c>
      <c r="K1138">
        <v>565.37025163484805</v>
      </c>
      <c r="L1138">
        <v>498.34770951885997</v>
      </c>
      <c r="M1138">
        <v>76.232260434411899</v>
      </c>
      <c r="N1138">
        <v>0.76971849233366996</v>
      </c>
      <c r="O1138">
        <v>20.1153687680263</v>
      </c>
      <c r="P1138">
        <v>137.847902783222</v>
      </c>
      <c r="Q1138">
        <v>0.14185764791331901</v>
      </c>
    </row>
    <row r="1139" spans="1:17" x14ac:dyDescent="0.3">
      <c r="A1139" t="s">
        <v>2427</v>
      </c>
      <c r="B1139" t="s">
        <v>2428</v>
      </c>
      <c r="C1139" t="s">
        <v>3178</v>
      </c>
      <c r="D1139" t="s">
        <v>69</v>
      </c>
      <c r="E1139">
        <v>2149.0139939999999</v>
      </c>
      <c r="F1139">
        <v>83.19</v>
      </c>
      <c r="G1139">
        <v>-53.0901797073208</v>
      </c>
      <c r="H1139">
        <v>-6.51308710395109</v>
      </c>
      <c r="I1139">
        <v>-16.203483402642298</v>
      </c>
      <c r="J1139">
        <v>-0.57940446112001198</v>
      </c>
      <c r="K1139">
        <v>83.142512276995703</v>
      </c>
      <c r="L1139">
        <v>91.226371812114394</v>
      </c>
      <c r="M1139">
        <v>59.140739154834698</v>
      </c>
      <c r="N1139">
        <v>1.2358945427328401</v>
      </c>
      <c r="O1139">
        <v>87.522538766678593</v>
      </c>
      <c r="P1139">
        <v>14.4134231880071</v>
      </c>
      <c r="Q1139">
        <v>4.1042736209446998E-2</v>
      </c>
    </row>
    <row r="1140" spans="1:17" hidden="1" x14ac:dyDescent="0.3">
      <c r="A1140" t="s">
        <v>2429</v>
      </c>
      <c r="B1140" t="s">
        <v>2430</v>
      </c>
      <c r="C1140" t="s">
        <v>3186</v>
      </c>
      <c r="D1140" t="s">
        <v>270</v>
      </c>
      <c r="E1140">
        <v>2148.14479248</v>
      </c>
      <c r="F1140">
        <v>702.4</v>
      </c>
      <c r="G1140">
        <v>-50.583572391263402</v>
      </c>
      <c r="H1140">
        <v>5.7127693742668697</v>
      </c>
      <c r="I1140">
        <v>-6.1856784092184602</v>
      </c>
      <c r="J1140">
        <v>9.4165611438534693</v>
      </c>
      <c r="K1140">
        <v>640.68190057246704</v>
      </c>
      <c r="L1140">
        <v>701.95824393373596</v>
      </c>
      <c r="M1140">
        <v>76.531015031754507</v>
      </c>
      <c r="N1140">
        <v>0.96080208302063197</v>
      </c>
      <c r="O1140">
        <v>52.512813211845099</v>
      </c>
      <c r="P1140">
        <v>22.797202797202701</v>
      </c>
    </row>
    <row r="1141" spans="1:17" hidden="1" x14ac:dyDescent="0.3">
      <c r="A1141" t="s">
        <v>2431</v>
      </c>
      <c r="B1141" t="s">
        <v>2432</v>
      </c>
      <c r="C1141" t="s">
        <v>3186</v>
      </c>
      <c r="D1141" t="s">
        <v>111</v>
      </c>
      <c r="E1141">
        <v>2147.8319841299999</v>
      </c>
      <c r="F1141">
        <v>260.35000000000002</v>
      </c>
      <c r="G1141">
        <v>-3.99898253107997</v>
      </c>
      <c r="H1141">
        <v>-6.6225557482567696</v>
      </c>
      <c r="I1141">
        <v>-20.393634216377201</v>
      </c>
      <c r="J1141">
        <v>-2.3746768266925198</v>
      </c>
      <c r="K1141">
        <v>270.618848426162</v>
      </c>
      <c r="L1141">
        <v>265.124210141052</v>
      </c>
      <c r="M1141">
        <v>54.267185890770399</v>
      </c>
      <c r="N1141">
        <v>0.37748826940137198</v>
      </c>
      <c r="O1141">
        <v>30.670251584405499</v>
      </c>
      <c r="P1141">
        <v>40.426105717367797</v>
      </c>
      <c r="Q1141">
        <v>8.4415299027370994E-2</v>
      </c>
    </row>
    <row r="1142" spans="1:17" hidden="1" x14ac:dyDescent="0.3">
      <c r="A1142" t="s">
        <v>2433</v>
      </c>
      <c r="B1142" t="s">
        <v>2434</v>
      </c>
      <c r="C1142" t="s">
        <v>3186</v>
      </c>
      <c r="D1142" t="s">
        <v>520</v>
      </c>
      <c r="E1142">
        <v>2140.3580538900001</v>
      </c>
      <c r="F1142">
        <v>606.65</v>
      </c>
      <c r="G1142">
        <v>-2.17148342102473</v>
      </c>
      <c r="H1142">
        <v>-8.6841653953233102</v>
      </c>
      <c r="I1142">
        <v>-11.038458737900701</v>
      </c>
      <c r="J1142">
        <v>-2.28264570453497</v>
      </c>
      <c r="K1142">
        <v>645.293050280903</v>
      </c>
      <c r="L1142">
        <v>629.44480038985796</v>
      </c>
      <c r="M1142">
        <v>52.082404515429403</v>
      </c>
      <c r="N1142">
        <v>0.35010246224539099</v>
      </c>
      <c r="O1142">
        <v>54.619632407483699</v>
      </c>
      <c r="P1142">
        <v>57.571428571428498</v>
      </c>
      <c r="Q1142">
        <v>0.15783637063000899</v>
      </c>
    </row>
    <row r="1143" spans="1:17" hidden="1" x14ac:dyDescent="0.3">
      <c r="A1143" t="s">
        <v>2435</v>
      </c>
      <c r="B1143" t="s">
        <v>2436</v>
      </c>
      <c r="C1143" t="s">
        <v>3186</v>
      </c>
      <c r="D1143" t="s">
        <v>377</v>
      </c>
      <c r="E1143">
        <v>2129.892947455</v>
      </c>
      <c r="F1143">
        <v>1086.05</v>
      </c>
      <c r="G1143">
        <v>-26.667565975568799</v>
      </c>
      <c r="H1143">
        <v>-6.2217637871464797</v>
      </c>
      <c r="I1143">
        <v>-6.4198073492309797</v>
      </c>
      <c r="J1143">
        <v>-0.80243823215371601</v>
      </c>
      <c r="K1143">
        <v>1100.06193596444</v>
      </c>
      <c r="L1143">
        <v>1168.21594237265</v>
      </c>
      <c r="M1143">
        <v>65.922506748155001</v>
      </c>
      <c r="N1143">
        <v>0.44597949597085801</v>
      </c>
      <c r="O1143">
        <v>35.7580221905069</v>
      </c>
      <c r="P1143">
        <v>31.634446397188</v>
      </c>
      <c r="Q1143">
        <v>-5.1130165231044002E-2</v>
      </c>
    </row>
    <row r="1144" spans="1:17" hidden="1" x14ac:dyDescent="0.3">
      <c r="A1144" t="s">
        <v>2437</v>
      </c>
      <c r="B1144" t="s">
        <v>2438</v>
      </c>
      <c r="C1144" t="s">
        <v>3186</v>
      </c>
      <c r="D1144" t="s">
        <v>466</v>
      </c>
      <c r="E1144">
        <v>2124.633777</v>
      </c>
      <c r="F1144">
        <v>13.67</v>
      </c>
      <c r="G1144">
        <v>-12.6061424998703</v>
      </c>
      <c r="H1144">
        <v>-4.67124723185663</v>
      </c>
      <c r="I1144">
        <v>10.229458208941899</v>
      </c>
      <c r="J1144">
        <v>10.089443241690899</v>
      </c>
      <c r="K1144">
        <v>13.025367315179199</v>
      </c>
      <c r="L1144">
        <v>12.7030304405791</v>
      </c>
      <c r="M1144">
        <v>71.783105120280297</v>
      </c>
      <c r="N1144">
        <v>0.28333190549418003</v>
      </c>
      <c r="O1144">
        <v>28.383321141185</v>
      </c>
      <c r="P1144">
        <v>38.080808080807998</v>
      </c>
      <c r="Q1144">
        <v>0.120411721199254</v>
      </c>
    </row>
    <row r="1145" spans="1:17" hidden="1" x14ac:dyDescent="0.3">
      <c r="A1145" t="s">
        <v>2439</v>
      </c>
      <c r="B1145" t="s">
        <v>2440</v>
      </c>
      <c r="C1145" t="s">
        <v>3186</v>
      </c>
      <c r="D1145" t="s">
        <v>46</v>
      </c>
      <c r="E1145">
        <v>2122.6674986099902</v>
      </c>
      <c r="F1145">
        <v>500.1</v>
      </c>
      <c r="G1145">
        <v>-29.849443535764301</v>
      </c>
      <c r="H1145">
        <v>-7.6177269416633804</v>
      </c>
      <c r="I1145">
        <v>-5.2091116600076699</v>
      </c>
      <c r="J1145">
        <v>2.2713914562982498</v>
      </c>
      <c r="K1145">
        <v>500.96682281075198</v>
      </c>
      <c r="L1145">
        <v>544.52066731991204</v>
      </c>
      <c r="M1145">
        <v>65.0532280819954</v>
      </c>
      <c r="N1145">
        <v>1.51075701084184</v>
      </c>
      <c r="O1145">
        <v>69.966006798640194</v>
      </c>
      <c r="P1145">
        <v>18.8168210976479</v>
      </c>
      <c r="Q1145">
        <v>0.15195291551094101</v>
      </c>
    </row>
    <row r="1146" spans="1:17" hidden="1" x14ac:dyDescent="0.3">
      <c r="A1146" t="s">
        <v>2441</v>
      </c>
      <c r="B1146" t="s">
        <v>2442</v>
      </c>
      <c r="C1146" t="s">
        <v>3186</v>
      </c>
      <c r="D1146" t="s">
        <v>520</v>
      </c>
      <c r="E1146">
        <v>2122.3466951999999</v>
      </c>
      <c r="F1146">
        <v>69.599999999999994</v>
      </c>
      <c r="G1146">
        <v>-10.105443971959</v>
      </c>
      <c r="H1146">
        <v>-6.46191326534331</v>
      </c>
      <c r="I1146">
        <v>-13.308611105153499</v>
      </c>
      <c r="J1146">
        <v>-1.4189106339595201</v>
      </c>
      <c r="K1146">
        <v>73.765322351692006</v>
      </c>
      <c r="L1146">
        <v>75.791832717357593</v>
      </c>
      <c r="M1146">
        <v>50.420770010468701</v>
      </c>
      <c r="N1146">
        <v>0.35254566406021398</v>
      </c>
      <c r="O1146">
        <v>67.887931034482705</v>
      </c>
      <c r="P1146">
        <v>12.712550607287399</v>
      </c>
      <c r="Q1146">
        <v>0.132216157113761</v>
      </c>
    </row>
    <row r="1147" spans="1:17" hidden="1" x14ac:dyDescent="0.3">
      <c r="A1147" t="s">
        <v>2443</v>
      </c>
      <c r="B1147" t="s">
        <v>2444</v>
      </c>
      <c r="C1147" t="s">
        <v>3186</v>
      </c>
      <c r="D1147" t="s">
        <v>120</v>
      </c>
      <c r="E1147">
        <v>2115.011863965</v>
      </c>
      <c r="F1147">
        <v>1639.95</v>
      </c>
      <c r="G1147">
        <v>-6.2715600217827703</v>
      </c>
      <c r="H1147">
        <v>-10.9786009356731</v>
      </c>
      <c r="I1147">
        <v>-11.5380944192943</v>
      </c>
      <c r="J1147">
        <v>4.7653119820410001</v>
      </c>
      <c r="K1147">
        <v>1693.156470596</v>
      </c>
      <c r="L1147">
        <v>1661.1064545813799</v>
      </c>
      <c r="M1147">
        <v>56.136249802515003</v>
      </c>
      <c r="N1147">
        <v>2.0537389753997299</v>
      </c>
      <c r="O1147">
        <v>27.991707064239701</v>
      </c>
      <c r="P1147">
        <v>22.279387093166299</v>
      </c>
      <c r="Q1147">
        <v>0.104218451512296</v>
      </c>
    </row>
    <row r="1148" spans="1:17" hidden="1" x14ac:dyDescent="0.3">
      <c r="A1148" t="s">
        <v>2445</v>
      </c>
      <c r="B1148" t="s">
        <v>2446</v>
      </c>
      <c r="C1148" t="s">
        <v>3186</v>
      </c>
      <c r="D1148" t="s">
        <v>455</v>
      </c>
      <c r="E1148">
        <v>2107.7984627999999</v>
      </c>
      <c r="F1148">
        <v>265.05</v>
      </c>
      <c r="G1148">
        <v>-22.466345444307301</v>
      </c>
      <c r="H1148">
        <v>-0.95231863583651399</v>
      </c>
      <c r="I1148">
        <v>2.4398019264059001</v>
      </c>
      <c r="J1148">
        <v>5.7279681910098903</v>
      </c>
      <c r="K1148">
        <v>268.58481560047102</v>
      </c>
      <c r="L1148">
        <v>278.07383758150598</v>
      </c>
      <c r="M1148">
        <v>69.929104481135795</v>
      </c>
      <c r="N1148">
        <v>0.58286343269319196</v>
      </c>
      <c r="O1148">
        <v>36.578004150160297</v>
      </c>
      <c r="P1148">
        <v>16.839321137315402</v>
      </c>
      <c r="Q1148">
        <v>-6.7831597119115003E-2</v>
      </c>
    </row>
    <row r="1149" spans="1:17" hidden="1" x14ac:dyDescent="0.3">
      <c r="A1149" t="s">
        <v>2447</v>
      </c>
      <c r="B1149" t="s">
        <v>2448</v>
      </c>
      <c r="C1149" t="s">
        <v>3186</v>
      </c>
      <c r="D1149" t="s">
        <v>83</v>
      </c>
      <c r="E1149">
        <v>2102.2837500000001</v>
      </c>
      <c r="F1149">
        <v>208.25</v>
      </c>
      <c r="G1149">
        <v>-6.3719083047236396</v>
      </c>
      <c r="H1149">
        <v>12.7028217720645</v>
      </c>
      <c r="I1149">
        <v>51.2146522637562</v>
      </c>
      <c r="J1149">
        <v>-8.0461860741266307</v>
      </c>
      <c r="K1149">
        <v>176.139746366606</v>
      </c>
      <c r="L1149">
        <v>156.77233742715899</v>
      </c>
      <c r="M1149">
        <v>58.222985968934701</v>
      </c>
      <c r="N1149">
        <v>1.32841575950102</v>
      </c>
      <c r="O1149">
        <v>9.4597839135654098</v>
      </c>
      <c r="P1149">
        <v>83.561040105773401</v>
      </c>
      <c r="Q1149">
        <v>8.0829518196690001E-2</v>
      </c>
    </row>
    <row r="1150" spans="1:17" x14ac:dyDescent="0.3">
      <c r="A1150" t="s">
        <v>2449</v>
      </c>
      <c r="B1150" t="s">
        <v>2450</v>
      </c>
      <c r="C1150" t="s">
        <v>3171</v>
      </c>
      <c r="D1150" t="s">
        <v>24</v>
      </c>
      <c r="E1150">
        <v>2096.529305472</v>
      </c>
      <c r="F1150">
        <v>40.71</v>
      </c>
      <c r="G1150">
        <v>-61.497871978682703</v>
      </c>
      <c r="H1150">
        <v>-11.4599844348401</v>
      </c>
      <c r="I1150">
        <v>-29.3896566963666</v>
      </c>
      <c r="J1150">
        <v>-0.15217669517714599</v>
      </c>
      <c r="K1150">
        <v>43.6134970990217</v>
      </c>
      <c r="L1150">
        <v>52.884105738409303</v>
      </c>
      <c r="M1150">
        <v>53.828125552465899</v>
      </c>
      <c r="N1150">
        <v>0.63683538966659403</v>
      </c>
      <c r="O1150">
        <v>102.4072709408</v>
      </c>
      <c r="P1150">
        <v>7.4142480211081896</v>
      </c>
    </row>
    <row r="1151" spans="1:17" hidden="1" x14ac:dyDescent="0.3">
      <c r="A1151" t="s">
        <v>2451</v>
      </c>
      <c r="B1151" t="s">
        <v>2452</v>
      </c>
      <c r="C1151" t="s">
        <v>3186</v>
      </c>
      <c r="D1151" t="s">
        <v>139</v>
      </c>
      <c r="E1151">
        <v>2095.0345608339999</v>
      </c>
      <c r="F1151">
        <v>17.86</v>
      </c>
      <c r="G1151">
        <v>-37.671707937319198</v>
      </c>
      <c r="H1151">
        <v>-9.6960515533206397</v>
      </c>
      <c r="I1151">
        <v>-11.454630448508</v>
      </c>
      <c r="J1151">
        <v>1.54600164674223</v>
      </c>
      <c r="K1151">
        <v>18.728051114327801</v>
      </c>
      <c r="L1151">
        <v>19.027933025470698</v>
      </c>
      <c r="M1151">
        <v>53.573314043100403</v>
      </c>
      <c r="N1151">
        <v>0.68590023017023205</v>
      </c>
      <c r="O1151">
        <v>78.525533174193001</v>
      </c>
      <c r="P1151">
        <v>7.8042435369016703</v>
      </c>
      <c r="Q1151">
        <v>7.0025221870558998E-2</v>
      </c>
    </row>
    <row r="1152" spans="1:17" x14ac:dyDescent="0.3">
      <c r="A1152" t="s">
        <v>2453</v>
      </c>
      <c r="B1152" t="s">
        <v>2454</v>
      </c>
      <c r="C1152" t="s">
        <v>3189</v>
      </c>
      <c r="D1152" t="s">
        <v>2087</v>
      </c>
      <c r="E1152">
        <v>2093.5082470980001</v>
      </c>
      <c r="F1152">
        <v>11.37</v>
      </c>
      <c r="G1152">
        <v>-59.867244569156497</v>
      </c>
      <c r="H1152">
        <v>-14.4112361536904</v>
      </c>
      <c r="I1152">
        <v>-29.8311783350544</v>
      </c>
      <c r="J1152">
        <v>5.9486432316932101</v>
      </c>
      <c r="K1152">
        <v>12.464169875804499</v>
      </c>
      <c r="L1152">
        <v>14.9842962805272</v>
      </c>
      <c r="M1152">
        <v>56.532141689141298</v>
      </c>
      <c r="N1152">
        <v>1.1033663274768599</v>
      </c>
      <c r="O1152">
        <v>129.11169744942799</v>
      </c>
      <c r="P1152">
        <v>10.9268292682926</v>
      </c>
      <c r="Q1152">
        <v>-4.8444823273342E-2</v>
      </c>
    </row>
    <row r="1153" spans="1:17" hidden="1" x14ac:dyDescent="0.3">
      <c r="A1153" t="s">
        <v>1738</v>
      </c>
      <c r="B1153" t="s">
        <v>2455</v>
      </c>
      <c r="C1153" t="s">
        <v>3186</v>
      </c>
      <c r="D1153" t="s">
        <v>1740</v>
      </c>
      <c r="E1153">
        <v>2091.9342556299998</v>
      </c>
      <c r="F1153">
        <v>33.869999999999997</v>
      </c>
      <c r="G1153">
        <v>-25.7954340267578</v>
      </c>
      <c r="H1153">
        <v>2.2215182094811299</v>
      </c>
      <c r="I1153">
        <v>1.5479737742430899</v>
      </c>
      <c r="J1153">
        <v>0.22864014262353399</v>
      </c>
      <c r="K1153">
        <v>33.581847401898401</v>
      </c>
      <c r="L1153">
        <v>34.573701056809</v>
      </c>
      <c r="M1153">
        <v>49.333103027404697</v>
      </c>
      <c r="N1153">
        <v>0.74583250351080499</v>
      </c>
      <c r="O1153">
        <v>35.665780927074103</v>
      </c>
      <c r="P1153">
        <v>24.7513812154696</v>
      </c>
      <c r="Q1153">
        <v>7.0291434656782004E-2</v>
      </c>
    </row>
    <row r="1154" spans="1:17" hidden="1" x14ac:dyDescent="0.3">
      <c r="A1154" t="s">
        <v>2456</v>
      </c>
      <c r="B1154" t="s">
        <v>2457</v>
      </c>
      <c r="C1154" t="s">
        <v>3186</v>
      </c>
      <c r="D1154" t="s">
        <v>111</v>
      </c>
      <c r="E1154">
        <v>2087.382903098</v>
      </c>
      <c r="F1154">
        <v>144.46</v>
      </c>
      <c r="G1154">
        <v>-39.489276835024597</v>
      </c>
      <c r="H1154">
        <v>-2.1964586006368099</v>
      </c>
      <c r="I1154">
        <v>-12.733924550986201</v>
      </c>
      <c r="J1154">
        <v>6.4489779878353497</v>
      </c>
      <c r="K1154">
        <v>145.49256633295701</v>
      </c>
      <c r="L1154">
        <v>156.754909431692</v>
      </c>
      <c r="M1154">
        <v>69.842494894610795</v>
      </c>
      <c r="N1154">
        <v>0.38971823893478802</v>
      </c>
      <c r="O1154">
        <v>47.307213069361701</v>
      </c>
      <c r="P1154">
        <v>14.369408597893999</v>
      </c>
      <c r="Q1154">
        <v>7.2866879724780001E-3</v>
      </c>
    </row>
    <row r="1155" spans="1:17" hidden="1" x14ac:dyDescent="0.3">
      <c r="A1155" t="s">
        <v>2458</v>
      </c>
      <c r="B1155" t="s">
        <v>2459</v>
      </c>
      <c r="C1155" t="s">
        <v>3186</v>
      </c>
      <c r="D1155" t="s">
        <v>288</v>
      </c>
      <c r="E1155">
        <v>2087.331725082</v>
      </c>
      <c r="F1155">
        <v>42.69</v>
      </c>
      <c r="G1155">
        <v>15.8949158175945</v>
      </c>
      <c r="H1155">
        <v>-0.123764970879428</v>
      </c>
      <c r="I1155">
        <v>-1.4371828358563701</v>
      </c>
      <c r="J1155">
        <v>4.3368691054267696</v>
      </c>
      <c r="K1155">
        <v>42.243929921477203</v>
      </c>
      <c r="L1155">
        <v>43.432262670308397</v>
      </c>
      <c r="M1155">
        <v>76.634518737448104</v>
      </c>
      <c r="N1155">
        <v>0.59213140270664799</v>
      </c>
      <c r="O1155">
        <v>61.349262122276798</v>
      </c>
      <c r="P1155">
        <v>41.123966942148698</v>
      </c>
      <c r="Q1155">
        <v>6.1637203555492001E-2</v>
      </c>
    </row>
    <row r="1156" spans="1:17" hidden="1" x14ac:dyDescent="0.3">
      <c r="A1156" t="s">
        <v>2460</v>
      </c>
      <c r="B1156" t="s">
        <v>2461</v>
      </c>
      <c r="C1156" t="s">
        <v>3186</v>
      </c>
      <c r="D1156" t="s">
        <v>236</v>
      </c>
      <c r="E1156">
        <v>2086.9653305050001</v>
      </c>
      <c r="F1156">
        <v>270.05</v>
      </c>
      <c r="G1156">
        <v>-41.903159310250203</v>
      </c>
      <c r="H1156">
        <v>-2.7070896647975302</v>
      </c>
      <c r="I1156">
        <v>-2.5071129177277101</v>
      </c>
      <c r="J1156">
        <v>2.6417305402390299</v>
      </c>
      <c r="K1156">
        <v>272.02499146181299</v>
      </c>
      <c r="L1156">
        <v>297.15438270689799</v>
      </c>
      <c r="M1156">
        <v>67.262896707040895</v>
      </c>
      <c r="N1156">
        <v>0.44232307130757098</v>
      </c>
      <c r="O1156">
        <v>34.771338640992397</v>
      </c>
      <c r="P1156">
        <v>10.022407822367001</v>
      </c>
    </row>
    <row r="1157" spans="1:17" hidden="1" x14ac:dyDescent="0.3">
      <c r="A1157" t="s">
        <v>2462</v>
      </c>
      <c r="B1157" t="s">
        <v>2463</v>
      </c>
      <c r="C1157" t="s">
        <v>3186</v>
      </c>
      <c r="D1157" t="s">
        <v>466</v>
      </c>
      <c r="E1157">
        <v>2083.17834984</v>
      </c>
      <c r="F1157">
        <v>321.8</v>
      </c>
      <c r="G1157">
        <v>9.6403957009624097</v>
      </c>
      <c r="H1157">
        <v>-5.0462432082946602</v>
      </c>
      <c r="I1157">
        <v>-19.2242262837715</v>
      </c>
      <c r="J1157">
        <v>3.1890554770598998</v>
      </c>
      <c r="K1157">
        <v>328.71907858003902</v>
      </c>
      <c r="L1157">
        <v>351.36075030299202</v>
      </c>
      <c r="M1157">
        <v>66.633601337533307</v>
      </c>
      <c r="N1157">
        <v>0.81457223761376696</v>
      </c>
      <c r="O1157">
        <v>59.633312616532002</v>
      </c>
      <c r="P1157">
        <v>34.898344162649302</v>
      </c>
      <c r="Q1157">
        <v>0.12099937370457001</v>
      </c>
    </row>
    <row r="1158" spans="1:17" hidden="1" x14ac:dyDescent="0.3">
      <c r="A1158" t="s">
        <v>2464</v>
      </c>
      <c r="B1158" t="s">
        <v>2465</v>
      </c>
      <c r="C1158" t="s">
        <v>3186</v>
      </c>
      <c r="D1158" t="s">
        <v>231</v>
      </c>
      <c r="E1158">
        <v>2082.6714421919901</v>
      </c>
      <c r="F1158">
        <v>107.25</v>
      </c>
      <c r="G1158">
        <v>-30.724734160095199</v>
      </c>
      <c r="H1158">
        <v>5.0363305901746003</v>
      </c>
      <c r="I1158">
        <v>-17.147239160071202</v>
      </c>
      <c r="J1158">
        <v>4.0717910688218</v>
      </c>
      <c r="K1158">
        <v>106.578804029594</v>
      </c>
      <c r="L1158">
        <v>110.858931628646</v>
      </c>
      <c r="M1158">
        <v>61.5346721396985</v>
      </c>
      <c r="N1158">
        <v>0.59610766598394904</v>
      </c>
      <c r="O1158">
        <v>38.834498834498802</v>
      </c>
      <c r="P1158">
        <v>24.045801526717501</v>
      </c>
      <c r="Q1158">
        <v>0.18722811066978701</v>
      </c>
    </row>
    <row r="1159" spans="1:17" hidden="1" x14ac:dyDescent="0.3">
      <c r="A1159" t="s">
        <v>2466</v>
      </c>
      <c r="B1159" t="s">
        <v>2467</v>
      </c>
      <c r="C1159" t="s">
        <v>3186</v>
      </c>
      <c r="D1159" t="s">
        <v>236</v>
      </c>
      <c r="E1159">
        <v>2081.6117996399998</v>
      </c>
      <c r="F1159">
        <v>1177.2</v>
      </c>
      <c r="G1159">
        <v>182.771781492005</v>
      </c>
      <c r="H1159">
        <v>7.7529134904075399</v>
      </c>
      <c r="I1159">
        <v>55.208591040451701</v>
      </c>
      <c r="J1159">
        <v>16.884866049127499</v>
      </c>
      <c r="K1159">
        <v>1041.3503497974</v>
      </c>
      <c r="L1159">
        <v>876.342681391562</v>
      </c>
      <c r="M1159">
        <v>74.180828992314403</v>
      </c>
      <c r="N1159">
        <v>1.0373642089522499</v>
      </c>
      <c r="O1159">
        <v>5.3346924906557902</v>
      </c>
      <c r="P1159">
        <v>208.53099200629001</v>
      </c>
      <c r="Q1159">
        <v>0.16668380092870699</v>
      </c>
    </row>
    <row r="1160" spans="1:17" hidden="1" x14ac:dyDescent="0.3">
      <c r="A1160" t="s">
        <v>2468</v>
      </c>
      <c r="B1160" t="s">
        <v>2469</v>
      </c>
      <c r="C1160" t="s">
        <v>3186</v>
      </c>
      <c r="D1160" t="s">
        <v>944</v>
      </c>
      <c r="E1160">
        <v>2076.9851163599901</v>
      </c>
      <c r="F1160">
        <v>310.8</v>
      </c>
      <c r="G1160">
        <v>157.62052191103399</v>
      </c>
      <c r="H1160">
        <v>-5.1741485858218104</v>
      </c>
      <c r="I1160">
        <v>17.233013144321799</v>
      </c>
      <c r="J1160">
        <v>12.1423163010992</v>
      </c>
      <c r="K1160">
        <v>318.32791303308898</v>
      </c>
      <c r="L1160">
        <v>275.66136085539301</v>
      </c>
      <c r="M1160">
        <v>64.001559476623697</v>
      </c>
      <c r="N1160">
        <v>0.87501567479460896</v>
      </c>
      <c r="O1160">
        <v>40.009652509652497</v>
      </c>
      <c r="Q1160">
        <v>0.16550131751373501</v>
      </c>
    </row>
    <row r="1161" spans="1:17" hidden="1" x14ac:dyDescent="0.3">
      <c r="A1161" t="s">
        <v>2470</v>
      </c>
      <c r="B1161" t="s">
        <v>2471</v>
      </c>
      <c r="C1161" t="s">
        <v>3186</v>
      </c>
      <c r="D1161" t="s">
        <v>136</v>
      </c>
      <c r="E1161">
        <v>2071.8823642500001</v>
      </c>
      <c r="F1161">
        <v>122.25</v>
      </c>
      <c r="G1161">
        <v>17.185826136306002</v>
      </c>
      <c r="H1161">
        <v>3.98872020765383</v>
      </c>
      <c r="I1161">
        <v>29.108208222262199</v>
      </c>
      <c r="J1161">
        <v>4.1799094250375299</v>
      </c>
      <c r="K1161">
        <v>114.175924545265</v>
      </c>
      <c r="L1161">
        <v>103.557158728058</v>
      </c>
      <c r="M1161">
        <v>68.409985973543598</v>
      </c>
      <c r="N1161">
        <v>0.92106343664419299</v>
      </c>
      <c r="O1161">
        <v>20.8179959100204</v>
      </c>
      <c r="P1161">
        <v>67.465753424657507</v>
      </c>
      <c r="Q1161">
        <v>5.8670021831510002E-2</v>
      </c>
    </row>
    <row r="1162" spans="1:17" hidden="1" x14ac:dyDescent="0.3">
      <c r="A1162" t="s">
        <v>2472</v>
      </c>
      <c r="B1162" t="s">
        <v>2473</v>
      </c>
      <c r="C1162" t="s">
        <v>3186</v>
      </c>
      <c r="D1162" t="s">
        <v>163</v>
      </c>
      <c r="E1162">
        <v>2052.1737804149998</v>
      </c>
      <c r="F1162">
        <v>908.5</v>
      </c>
      <c r="G1162">
        <v>95.7947574465434</v>
      </c>
      <c r="H1162">
        <v>57.743135472401796</v>
      </c>
      <c r="I1162">
        <v>85.832447936465201</v>
      </c>
      <c r="J1162">
        <v>2.7429941279452401</v>
      </c>
      <c r="K1162">
        <v>666.30665152239203</v>
      </c>
      <c r="L1162">
        <v>558.24583198342305</v>
      </c>
      <c r="M1162">
        <v>84.476329100137306</v>
      </c>
      <c r="N1162">
        <v>2.4258402261123</v>
      </c>
      <c r="O1162">
        <v>2.5866813428728701</v>
      </c>
      <c r="P1162">
        <v>132.76966436074801</v>
      </c>
      <c r="Q1162">
        <v>7.9301035177872001E-2</v>
      </c>
    </row>
    <row r="1163" spans="1:17" hidden="1" x14ac:dyDescent="0.3">
      <c r="A1163" t="s">
        <v>2474</v>
      </c>
      <c r="B1163" t="s">
        <v>2475</v>
      </c>
      <c r="C1163" t="s">
        <v>3186</v>
      </c>
      <c r="D1163" t="s">
        <v>494</v>
      </c>
      <c r="E1163">
        <v>2049.6118590999999</v>
      </c>
      <c r="F1163">
        <v>869.15</v>
      </c>
      <c r="G1163">
        <v>-64.300617798171501</v>
      </c>
      <c r="H1163">
        <v>-1.3766670904986</v>
      </c>
      <c r="I1163">
        <v>-20.1267465923125</v>
      </c>
      <c r="J1163">
        <v>2.86729914955919</v>
      </c>
      <c r="K1163">
        <v>908.78792969063898</v>
      </c>
      <c r="L1163">
        <v>1088.8255556972699</v>
      </c>
      <c r="M1163">
        <v>56.493017987246297</v>
      </c>
      <c r="N1163">
        <v>0.29796029269468999</v>
      </c>
      <c r="O1163">
        <v>89.938445607777695</v>
      </c>
      <c r="P1163">
        <v>10.2282815472416</v>
      </c>
      <c r="Q1163">
        <v>-0.20831098160492301</v>
      </c>
    </row>
    <row r="1164" spans="1:17" hidden="1" x14ac:dyDescent="0.3">
      <c r="A1164" t="s">
        <v>2476</v>
      </c>
      <c r="B1164" t="s">
        <v>2477</v>
      </c>
      <c r="C1164" t="s">
        <v>3186</v>
      </c>
      <c r="D1164" t="s">
        <v>1418</v>
      </c>
      <c r="E1164">
        <v>2045.2997802</v>
      </c>
      <c r="F1164">
        <v>324.3</v>
      </c>
      <c r="G1164">
        <v>-25.273001785733701</v>
      </c>
      <c r="H1164">
        <v>5.6172814908625899</v>
      </c>
      <c r="I1164">
        <v>-2.2258122369176698</v>
      </c>
      <c r="J1164">
        <v>12.044350707601399</v>
      </c>
      <c r="K1164">
        <v>313.33355986451801</v>
      </c>
      <c r="L1164">
        <v>327.34439883239202</v>
      </c>
      <c r="M1164">
        <v>73.175361241700998</v>
      </c>
      <c r="N1164">
        <v>1.2046927518060599</v>
      </c>
      <c r="O1164">
        <v>18.193031144002401</v>
      </c>
      <c r="P1164">
        <v>16.111707841031102</v>
      </c>
      <c r="Q1164">
        <v>7.9183408171424996E-2</v>
      </c>
    </row>
    <row r="1165" spans="1:17" hidden="1" x14ac:dyDescent="0.3">
      <c r="A1165" t="s">
        <v>2478</v>
      </c>
      <c r="B1165" t="s">
        <v>2479</v>
      </c>
      <c r="C1165" t="s">
        <v>3186</v>
      </c>
      <c r="D1165" t="s">
        <v>243</v>
      </c>
      <c r="E1165">
        <v>2044.5492795</v>
      </c>
      <c r="F1165">
        <v>3207.75</v>
      </c>
      <c r="G1165">
        <v>883.63556316861298</v>
      </c>
      <c r="H1165">
        <v>-5.2784479214729103</v>
      </c>
      <c r="I1165">
        <v>54.468300832470199</v>
      </c>
      <c r="J1165">
        <v>5.6178125298822899</v>
      </c>
      <c r="K1165">
        <v>3167.1669657082002</v>
      </c>
      <c r="L1165">
        <v>2489.2084358655902</v>
      </c>
      <c r="M1165">
        <v>69.478263787561701</v>
      </c>
      <c r="N1165">
        <v>0.58716577540106896</v>
      </c>
      <c r="O1165">
        <v>30.153534408853499</v>
      </c>
      <c r="P1165">
        <v>994.79522184300299</v>
      </c>
    </row>
    <row r="1166" spans="1:17" hidden="1" x14ac:dyDescent="0.3">
      <c r="A1166" t="s">
        <v>2480</v>
      </c>
      <c r="B1166" t="s">
        <v>2481</v>
      </c>
      <c r="C1166" t="s">
        <v>3186</v>
      </c>
      <c r="D1166" t="s">
        <v>144</v>
      </c>
      <c r="E1166">
        <v>2043.1073710319999</v>
      </c>
      <c r="F1166">
        <v>125.06</v>
      </c>
      <c r="G1166">
        <v>-14.0538678350637</v>
      </c>
      <c r="H1166">
        <v>10.5128988799867</v>
      </c>
      <c r="I1166">
        <v>5.1529953687659997</v>
      </c>
      <c r="J1166">
        <v>5.6723281737022804</v>
      </c>
      <c r="K1166">
        <v>115.355176822329</v>
      </c>
      <c r="L1166">
        <v>120.622469916265</v>
      </c>
      <c r="M1166">
        <v>67.489713337835795</v>
      </c>
      <c r="N1166">
        <v>1.2599944995152099</v>
      </c>
      <c r="O1166">
        <v>119.414680953142</v>
      </c>
      <c r="P1166">
        <v>37.959183673469298</v>
      </c>
    </row>
    <row r="1167" spans="1:17" hidden="1" x14ac:dyDescent="0.3">
      <c r="A1167" t="s">
        <v>2482</v>
      </c>
      <c r="B1167" t="s">
        <v>2483</v>
      </c>
      <c r="C1167" t="s">
        <v>3186</v>
      </c>
      <c r="D1167" t="s">
        <v>494</v>
      </c>
      <c r="E1167">
        <v>2030.0132392539999</v>
      </c>
      <c r="F1167">
        <v>121.22</v>
      </c>
      <c r="G1167">
        <v>-30.408773033246401</v>
      </c>
      <c r="H1167">
        <v>11.1120467003734</v>
      </c>
      <c r="I1167">
        <v>24.1032178015755</v>
      </c>
      <c r="J1167">
        <v>2.5112979676371898</v>
      </c>
      <c r="K1167">
        <v>111.65461705643099</v>
      </c>
      <c r="L1167">
        <v>112.734561726793</v>
      </c>
      <c r="M1167">
        <v>58.376399748906103</v>
      </c>
      <c r="N1167">
        <v>0.90674518687713801</v>
      </c>
      <c r="O1167">
        <v>18.297310674806099</v>
      </c>
      <c r="P1167">
        <v>51.619762351469603</v>
      </c>
      <c r="Q1167">
        <v>-2.2212562567131E-2</v>
      </c>
    </row>
    <row r="1168" spans="1:17" hidden="1" x14ac:dyDescent="0.3">
      <c r="A1168" t="s">
        <v>2484</v>
      </c>
      <c r="B1168" t="s">
        <v>2485</v>
      </c>
      <c r="C1168" t="s">
        <v>3186</v>
      </c>
      <c r="D1168" t="s">
        <v>136</v>
      </c>
      <c r="E1168">
        <v>2030.0128466399999</v>
      </c>
      <c r="F1168">
        <v>115.82</v>
      </c>
      <c r="G1168">
        <v>98.873787656797603</v>
      </c>
      <c r="H1168">
        <v>0.96779718770289802</v>
      </c>
      <c r="I1168">
        <v>-9.6075420955515192</v>
      </c>
      <c r="J1168">
        <v>4.2053317902828997</v>
      </c>
      <c r="K1168">
        <v>116.913588200813</v>
      </c>
      <c r="L1168">
        <v>105.94251387351601</v>
      </c>
      <c r="M1168">
        <v>58.507472401962502</v>
      </c>
      <c r="N1168">
        <v>0.86428130847544204</v>
      </c>
      <c r="O1168">
        <v>22.983940597478799</v>
      </c>
      <c r="P1168">
        <v>125.725979341258</v>
      </c>
    </row>
    <row r="1169" spans="1:17" hidden="1" x14ac:dyDescent="0.3">
      <c r="A1169" t="s">
        <v>2486</v>
      </c>
      <c r="B1169" t="s">
        <v>2487</v>
      </c>
      <c r="C1169" t="s">
        <v>3186</v>
      </c>
      <c r="D1169" t="s">
        <v>21</v>
      </c>
      <c r="E1169">
        <v>2027.9167451999999</v>
      </c>
      <c r="F1169">
        <v>223.2</v>
      </c>
      <c r="G1169">
        <v>-59.685777049212597</v>
      </c>
      <c r="H1169">
        <v>-0.87015189913720303</v>
      </c>
      <c r="I1169">
        <v>-16.977532812315001</v>
      </c>
      <c r="J1169">
        <v>4.1935226561025001</v>
      </c>
      <c r="K1169">
        <v>218.324105641763</v>
      </c>
      <c r="L1169">
        <v>262.79411898964202</v>
      </c>
      <c r="M1169">
        <v>70.510701113258904</v>
      </c>
      <c r="N1169">
        <v>0.57177699023032502</v>
      </c>
      <c r="O1169">
        <v>89.829749103942603</v>
      </c>
      <c r="P1169">
        <v>12.8298453139217</v>
      </c>
    </row>
    <row r="1170" spans="1:17" hidden="1" x14ac:dyDescent="0.3">
      <c r="A1170" t="s">
        <v>2488</v>
      </c>
      <c r="B1170" t="s">
        <v>2489</v>
      </c>
      <c r="C1170" t="s">
        <v>3186</v>
      </c>
      <c r="D1170" t="s">
        <v>511</v>
      </c>
      <c r="E1170">
        <v>2025.55121517</v>
      </c>
      <c r="F1170">
        <v>518.35</v>
      </c>
      <c r="G1170">
        <v>-41.610434472142899</v>
      </c>
      <c r="H1170">
        <v>-10.6015034430512</v>
      </c>
      <c r="I1170">
        <v>-4.0173218834134499</v>
      </c>
      <c r="J1170">
        <v>-0.10171268039791299</v>
      </c>
      <c r="K1170">
        <v>561.31528250096505</v>
      </c>
      <c r="L1170">
        <v>591.263036289512</v>
      </c>
      <c r="M1170">
        <v>50.883802805099599</v>
      </c>
      <c r="N1170">
        <v>0.67895252655426197</v>
      </c>
      <c r="O1170">
        <v>38.902286100125302</v>
      </c>
      <c r="P1170">
        <v>12.428153128727899</v>
      </c>
      <c r="Q1170">
        <v>-0.16341478170999599</v>
      </c>
    </row>
    <row r="1171" spans="1:17" hidden="1" x14ac:dyDescent="0.3">
      <c r="A1171" t="s">
        <v>2490</v>
      </c>
      <c r="B1171" t="s">
        <v>2491</v>
      </c>
      <c r="C1171" t="s">
        <v>3186</v>
      </c>
      <c r="D1171" t="s">
        <v>1418</v>
      </c>
      <c r="E1171">
        <v>2024.89153568499</v>
      </c>
      <c r="F1171">
        <v>101.83</v>
      </c>
      <c r="G1171">
        <v>-30.848443322563899</v>
      </c>
      <c r="H1171">
        <v>0.973964026670743</v>
      </c>
      <c r="I1171">
        <v>-3.0030256990325501</v>
      </c>
      <c r="J1171">
        <v>6.5326816787755302</v>
      </c>
      <c r="K1171">
        <v>100.04281759023</v>
      </c>
      <c r="L1171">
        <v>104.719733494407</v>
      </c>
      <c r="M1171">
        <v>65.373674021422801</v>
      </c>
      <c r="N1171">
        <v>0.75914754748399804</v>
      </c>
      <c r="O1171">
        <v>27.595011293332</v>
      </c>
      <c r="P1171">
        <v>12.5815367606412</v>
      </c>
      <c r="Q1171">
        <v>9.3314977696338994E-2</v>
      </c>
    </row>
    <row r="1172" spans="1:17" hidden="1" x14ac:dyDescent="0.3">
      <c r="A1172" t="s">
        <v>2492</v>
      </c>
      <c r="B1172" t="s">
        <v>2493</v>
      </c>
      <c r="C1172" t="s">
        <v>3186</v>
      </c>
      <c r="D1172" t="s">
        <v>488</v>
      </c>
      <c r="E1172">
        <v>2022.808788</v>
      </c>
      <c r="F1172">
        <v>180.18</v>
      </c>
      <c r="G1172">
        <v>73.657622433099604</v>
      </c>
      <c r="H1172">
        <v>-9.0540187156919494</v>
      </c>
      <c r="I1172">
        <v>20.300672673306</v>
      </c>
      <c r="J1172">
        <v>5.2681180236573599</v>
      </c>
      <c r="K1172">
        <v>172.78855514190101</v>
      </c>
      <c r="L1172">
        <v>153.81442387589701</v>
      </c>
      <c r="N1172">
        <v>0.80585905872547603</v>
      </c>
      <c r="O1172">
        <v>14.885114885114801</v>
      </c>
      <c r="P1172">
        <v>129.23664122137399</v>
      </c>
    </row>
    <row r="1173" spans="1:17" hidden="1" x14ac:dyDescent="0.3">
      <c r="A1173" t="s">
        <v>2494</v>
      </c>
      <c r="B1173" t="s">
        <v>2495</v>
      </c>
      <c r="C1173" t="s">
        <v>3186</v>
      </c>
      <c r="D1173" t="s">
        <v>217</v>
      </c>
      <c r="E1173">
        <v>2021.2882717499999</v>
      </c>
      <c r="F1173">
        <v>325.14999999999998</v>
      </c>
      <c r="G1173">
        <v>-13.3768576207788</v>
      </c>
      <c r="H1173">
        <v>4.2076754582624201</v>
      </c>
      <c r="I1173">
        <v>8.1043100741001002</v>
      </c>
      <c r="J1173">
        <v>11.306403342305</v>
      </c>
      <c r="K1173">
        <v>313.40983614947299</v>
      </c>
      <c r="L1173">
        <v>304.99604161212397</v>
      </c>
      <c r="M1173">
        <v>64.491378644997596</v>
      </c>
      <c r="N1173">
        <v>1.8964148855490199</v>
      </c>
      <c r="O1173">
        <v>21.7284330309088</v>
      </c>
      <c r="P1173">
        <v>47.661217075385998</v>
      </c>
      <c r="Q1173">
        <v>0.130748288468306</v>
      </c>
    </row>
    <row r="1174" spans="1:17" hidden="1" x14ac:dyDescent="0.3">
      <c r="A1174" t="s">
        <v>2496</v>
      </c>
      <c r="B1174" t="s">
        <v>2497</v>
      </c>
      <c r="C1174" t="s">
        <v>3186</v>
      </c>
      <c r="D1174" t="s">
        <v>169</v>
      </c>
      <c r="E1174">
        <v>2005.6889365500001</v>
      </c>
      <c r="F1174">
        <v>1018.55</v>
      </c>
      <c r="G1174">
        <v>49.514409208781998</v>
      </c>
      <c r="H1174">
        <v>35.9355460091274</v>
      </c>
      <c r="I1174">
        <v>65.054601235284096</v>
      </c>
      <c r="J1174">
        <v>4.6971703032076704</v>
      </c>
      <c r="M1174">
        <v>73.745847636166701</v>
      </c>
      <c r="O1174">
        <v>5.8367286829316098</v>
      </c>
      <c r="P1174">
        <v>88.097876269621395</v>
      </c>
    </row>
    <row r="1175" spans="1:17" hidden="1" x14ac:dyDescent="0.3">
      <c r="A1175" t="s">
        <v>2498</v>
      </c>
      <c r="B1175" t="s">
        <v>2499</v>
      </c>
      <c r="C1175" t="s">
        <v>3186</v>
      </c>
      <c r="D1175" t="s">
        <v>310</v>
      </c>
      <c r="E1175">
        <v>2004.2490929999999</v>
      </c>
      <c r="F1175">
        <v>818.95</v>
      </c>
      <c r="G1175">
        <v>116.398209388054</v>
      </c>
      <c r="H1175">
        <v>-8.7346330451826795</v>
      </c>
      <c r="I1175">
        <v>23.545488284787801</v>
      </c>
      <c r="J1175">
        <v>-2.0126477579809401</v>
      </c>
      <c r="K1175">
        <v>853.506953484571</v>
      </c>
      <c r="M1175">
        <v>43.355651475277398</v>
      </c>
      <c r="N1175">
        <v>0.92753841931942904</v>
      </c>
      <c r="O1175">
        <v>38.189144636424601</v>
      </c>
      <c r="P1175">
        <v>248.48936170212701</v>
      </c>
    </row>
    <row r="1176" spans="1:17" hidden="1" x14ac:dyDescent="0.3">
      <c r="A1176" t="s">
        <v>2500</v>
      </c>
      <c r="B1176" t="s">
        <v>2501</v>
      </c>
      <c r="C1176" t="s">
        <v>3186</v>
      </c>
      <c r="D1176" t="s">
        <v>282</v>
      </c>
      <c r="E1176">
        <v>1993.70795589</v>
      </c>
      <c r="F1176">
        <v>775.65</v>
      </c>
      <c r="G1176">
        <v>20.281007089394201</v>
      </c>
      <c r="H1176">
        <v>-15.223138484811701</v>
      </c>
      <c r="I1176">
        <v>-13.8279144333628</v>
      </c>
      <c r="J1176">
        <v>-0.14664099071154199</v>
      </c>
      <c r="K1176">
        <v>825.570139273378</v>
      </c>
      <c r="L1176">
        <v>782.889641777414</v>
      </c>
      <c r="M1176">
        <v>49.843359777939199</v>
      </c>
      <c r="N1176">
        <v>0.71827938181720596</v>
      </c>
      <c r="O1176">
        <v>56.642815702958799</v>
      </c>
      <c r="P1176">
        <v>76.645411068093793</v>
      </c>
      <c r="Q1176">
        <v>0.13308015577554699</v>
      </c>
    </row>
    <row r="1177" spans="1:17" hidden="1" x14ac:dyDescent="0.3">
      <c r="A1177" t="s">
        <v>2502</v>
      </c>
      <c r="B1177" t="s">
        <v>2503</v>
      </c>
      <c r="C1177" t="s">
        <v>3186</v>
      </c>
      <c r="D1177" t="s">
        <v>494</v>
      </c>
      <c r="E1177">
        <v>1992.2951800000001</v>
      </c>
      <c r="F1177">
        <v>1753.7</v>
      </c>
      <c r="G1177">
        <v>-10.1583243085873</v>
      </c>
      <c r="H1177">
        <v>-7.3467791467502401</v>
      </c>
      <c r="I1177">
        <v>-6.4847996349869099</v>
      </c>
      <c r="J1177">
        <v>2.0611113242414798</v>
      </c>
      <c r="K1177">
        <v>1849.03404089983</v>
      </c>
      <c r="L1177">
        <v>1849.91522664534</v>
      </c>
      <c r="M1177">
        <v>45.399717867125098</v>
      </c>
      <c r="N1177">
        <v>0.80606895756879404</v>
      </c>
      <c r="O1177">
        <v>38.373153903176103</v>
      </c>
      <c r="P1177">
        <v>15.755775577557699</v>
      </c>
    </row>
    <row r="1178" spans="1:17" hidden="1" x14ac:dyDescent="0.3">
      <c r="A1178" t="s">
        <v>2504</v>
      </c>
      <c r="B1178" t="s">
        <v>2505</v>
      </c>
      <c r="C1178" t="s">
        <v>3186</v>
      </c>
      <c r="D1178" t="s">
        <v>939</v>
      </c>
      <c r="E1178">
        <v>1984.2</v>
      </c>
      <c r="F1178">
        <v>330.7</v>
      </c>
      <c r="G1178">
        <v>-46.044538745932996</v>
      </c>
      <c r="H1178">
        <v>-17.564077117482601</v>
      </c>
      <c r="I1178">
        <v>-30.504346719430899</v>
      </c>
      <c r="J1178">
        <v>0.53521780640746097</v>
      </c>
      <c r="K1178">
        <v>410.36462168954102</v>
      </c>
      <c r="M1178">
        <v>31.567046856459999</v>
      </c>
      <c r="O1178">
        <v>79.528273359540293</v>
      </c>
      <c r="P1178">
        <v>2.2098593725853699</v>
      </c>
    </row>
    <row r="1179" spans="1:17" hidden="1" x14ac:dyDescent="0.3">
      <c r="A1179" t="s">
        <v>2506</v>
      </c>
      <c r="B1179" t="s">
        <v>2507</v>
      </c>
      <c r="C1179" t="s">
        <v>3186</v>
      </c>
      <c r="D1179" t="s">
        <v>1709</v>
      </c>
      <c r="E1179">
        <v>1984.1380216</v>
      </c>
      <c r="F1179">
        <v>64.61</v>
      </c>
      <c r="G1179">
        <v>-1.2203172357263601</v>
      </c>
      <c r="H1179">
        <v>-3.8429263620895102</v>
      </c>
      <c r="I1179">
        <v>0.63279892572348795</v>
      </c>
      <c r="J1179">
        <v>8.6480833457258197E-2</v>
      </c>
      <c r="K1179">
        <v>64.290492244005094</v>
      </c>
      <c r="L1179">
        <v>60.856970403476403</v>
      </c>
      <c r="M1179">
        <v>58.880462682991599</v>
      </c>
      <c r="N1179">
        <v>0.51297389172034902</v>
      </c>
      <c r="O1179">
        <v>5.94335242222565</v>
      </c>
      <c r="P1179">
        <v>24.369586140519701</v>
      </c>
      <c r="Q1179">
        <v>-2.8254867209200001E-2</v>
      </c>
    </row>
    <row r="1180" spans="1:17" hidden="1" x14ac:dyDescent="0.3">
      <c r="A1180" t="s">
        <v>2508</v>
      </c>
      <c r="B1180" t="s">
        <v>2509</v>
      </c>
      <c r="C1180" t="s">
        <v>3186</v>
      </c>
      <c r="D1180" t="s">
        <v>21</v>
      </c>
      <c r="E1180">
        <v>1974.5343726399999</v>
      </c>
      <c r="F1180">
        <v>1088.2</v>
      </c>
      <c r="G1180">
        <v>935.32285317167305</v>
      </c>
      <c r="H1180">
        <v>45.047343442899098</v>
      </c>
      <c r="I1180">
        <v>113.868594694816</v>
      </c>
      <c r="J1180">
        <v>-1.1452733101775301</v>
      </c>
      <c r="K1180">
        <v>859.22208740667804</v>
      </c>
      <c r="L1180">
        <v>590.98526801251603</v>
      </c>
      <c r="M1180">
        <v>74.560704868878702</v>
      </c>
      <c r="N1180">
        <v>1.6612398024194901</v>
      </c>
      <c r="O1180">
        <v>5.0588127182503202</v>
      </c>
      <c r="P1180">
        <v>1066.97050938337</v>
      </c>
    </row>
    <row r="1181" spans="1:17" hidden="1" x14ac:dyDescent="0.3">
      <c r="A1181" t="s">
        <v>2510</v>
      </c>
      <c r="B1181" t="s">
        <v>2511</v>
      </c>
      <c r="C1181" t="s">
        <v>3186</v>
      </c>
      <c r="D1181" t="s">
        <v>69</v>
      </c>
      <c r="E1181">
        <v>1965.7615513200001</v>
      </c>
      <c r="F1181">
        <v>2606.8000000000002</v>
      </c>
      <c r="G1181">
        <v>-31.0501313504659</v>
      </c>
      <c r="H1181">
        <v>-9.7329656448629294</v>
      </c>
      <c r="I1181">
        <v>-1.57173800972311</v>
      </c>
      <c r="J1181">
        <v>0.94259171345832904</v>
      </c>
      <c r="K1181">
        <v>2673.5921519170802</v>
      </c>
      <c r="L1181">
        <v>2776.1101267721201</v>
      </c>
      <c r="M1181">
        <v>67.689579261932707</v>
      </c>
      <c r="N1181">
        <v>0.525798771933914</v>
      </c>
      <c r="O1181">
        <v>21.649148381156898</v>
      </c>
      <c r="P1181">
        <v>11.1333745443693</v>
      </c>
      <c r="Q1181">
        <v>-0.123136681259415</v>
      </c>
    </row>
    <row r="1182" spans="1:17" hidden="1" x14ac:dyDescent="0.3">
      <c r="A1182" t="s">
        <v>2512</v>
      </c>
      <c r="B1182" t="s">
        <v>2513</v>
      </c>
      <c r="C1182" t="s">
        <v>3186</v>
      </c>
      <c r="D1182" t="s">
        <v>285</v>
      </c>
      <c r="E1182">
        <v>1961.0877043999999</v>
      </c>
      <c r="F1182">
        <v>395.6</v>
      </c>
      <c r="G1182">
        <v>-47.151450136974397</v>
      </c>
      <c r="H1182">
        <v>-8.4883262961057593</v>
      </c>
      <c r="I1182">
        <v>-2.3892876715042899</v>
      </c>
      <c r="J1182">
        <v>1.9654979681910201</v>
      </c>
      <c r="K1182">
        <v>405.58122312321598</v>
      </c>
      <c r="L1182">
        <v>429.78277997682102</v>
      </c>
      <c r="M1182">
        <v>60.401844445265702</v>
      </c>
      <c r="N1182">
        <v>0.75065062431229901</v>
      </c>
      <c r="O1182">
        <v>41.051567239635901</v>
      </c>
      <c r="P1182">
        <v>19.878787878787801</v>
      </c>
      <c r="Q1182">
        <v>1.2582445829146E-2</v>
      </c>
    </row>
    <row r="1183" spans="1:17" hidden="1" x14ac:dyDescent="0.3">
      <c r="A1183" t="s">
        <v>2514</v>
      </c>
      <c r="B1183" t="s">
        <v>2515</v>
      </c>
      <c r="C1183" t="s">
        <v>3186</v>
      </c>
      <c r="D1183" t="s">
        <v>136</v>
      </c>
      <c r="E1183">
        <v>1958.2767425560701</v>
      </c>
      <c r="F1183">
        <v>1640.05</v>
      </c>
      <c r="G1183">
        <v>85.237709927622404</v>
      </c>
      <c r="H1183">
        <v>33.302200268575803</v>
      </c>
      <c r="I1183">
        <v>86.925378359604395</v>
      </c>
      <c r="J1183">
        <v>-1.2461833612322399</v>
      </c>
      <c r="K1183">
        <v>1275.19785157211</v>
      </c>
      <c r="L1183">
        <v>1004.5084058659</v>
      </c>
      <c r="M1183">
        <v>95.851689174423399</v>
      </c>
      <c r="N1183">
        <v>2.6610293377518501</v>
      </c>
      <c r="O1183">
        <v>3.5456236090363098</v>
      </c>
      <c r="P1183">
        <v>149.60809679628599</v>
      </c>
    </row>
    <row r="1184" spans="1:17" hidden="1" x14ac:dyDescent="0.3">
      <c r="A1184" t="s">
        <v>2516</v>
      </c>
      <c r="B1184" t="s">
        <v>2517</v>
      </c>
      <c r="C1184" t="s">
        <v>3186</v>
      </c>
      <c r="D1184" t="s">
        <v>136</v>
      </c>
      <c r="E1184">
        <v>1956.1212753</v>
      </c>
      <c r="F1184">
        <v>106.95</v>
      </c>
      <c r="G1184">
        <v>10.396792863998501</v>
      </c>
      <c r="H1184">
        <v>-17.475944549532201</v>
      </c>
      <c r="I1184">
        <v>9.3783030665933307</v>
      </c>
      <c r="J1184">
        <v>1.0150528884305301</v>
      </c>
      <c r="K1184">
        <v>111.966444934054</v>
      </c>
      <c r="L1184">
        <v>108.01501333956401</v>
      </c>
      <c r="M1184">
        <v>57.018467638384799</v>
      </c>
      <c r="N1184">
        <v>1.30084978542727</v>
      </c>
      <c r="O1184">
        <v>51.8934081346423</v>
      </c>
      <c r="P1184">
        <v>47.314049586776797</v>
      </c>
      <c r="Q1184">
        <v>4.1446484079972E-2</v>
      </c>
    </row>
    <row r="1185" spans="1:17" hidden="1" x14ac:dyDescent="0.3">
      <c r="A1185" t="s">
        <v>2518</v>
      </c>
      <c r="B1185" t="s">
        <v>2519</v>
      </c>
      <c r="C1185" t="s">
        <v>3186</v>
      </c>
      <c r="D1185" t="s">
        <v>377</v>
      </c>
      <c r="E1185">
        <v>1954.080762</v>
      </c>
      <c r="F1185">
        <v>223</v>
      </c>
      <c r="G1185">
        <v>-43.839064915805899</v>
      </c>
      <c r="H1185">
        <v>-1.44840210156045</v>
      </c>
      <c r="I1185">
        <v>-10.094032833017501</v>
      </c>
      <c r="J1185">
        <v>-0.33751424959760401</v>
      </c>
      <c r="K1185">
        <v>222.56807807396501</v>
      </c>
      <c r="L1185">
        <v>234.00311135591301</v>
      </c>
      <c r="M1185">
        <v>49.773926398641102</v>
      </c>
      <c r="N1185">
        <v>1.1600049712706799</v>
      </c>
      <c r="O1185">
        <v>54.260089686098603</v>
      </c>
      <c r="P1185">
        <v>13.197969543147201</v>
      </c>
      <c r="Q1185">
        <v>0.14827923542194299</v>
      </c>
    </row>
    <row r="1186" spans="1:17" hidden="1" x14ac:dyDescent="0.3">
      <c r="A1186" t="s">
        <v>2520</v>
      </c>
      <c r="B1186" t="s">
        <v>2521</v>
      </c>
      <c r="C1186" t="s">
        <v>3186</v>
      </c>
      <c r="D1186" t="s">
        <v>2522</v>
      </c>
      <c r="E1186">
        <v>1947.2440672499999</v>
      </c>
      <c r="F1186">
        <v>67</v>
      </c>
      <c r="G1186">
        <v>5.1548920270224103</v>
      </c>
      <c r="H1186">
        <v>-4.5291341678524697</v>
      </c>
      <c r="I1186">
        <v>14.968387996989801</v>
      </c>
      <c r="J1186">
        <v>1.0434549574383301</v>
      </c>
      <c r="K1186">
        <v>67.217893438903502</v>
      </c>
      <c r="L1186">
        <v>64.290200466088393</v>
      </c>
      <c r="M1186">
        <v>67.994575977116099</v>
      </c>
      <c r="N1186">
        <v>1.2082770147473501</v>
      </c>
      <c r="O1186">
        <v>48.958345622664702</v>
      </c>
      <c r="P1186">
        <v>57.829386187500297</v>
      </c>
      <c r="Q1186">
        <v>0.113573796259586</v>
      </c>
    </row>
    <row r="1187" spans="1:17" hidden="1" x14ac:dyDescent="0.3">
      <c r="A1187" t="s">
        <v>2523</v>
      </c>
      <c r="B1187" t="s">
        <v>2524</v>
      </c>
      <c r="C1187" t="s">
        <v>3186</v>
      </c>
      <c r="D1187" t="s">
        <v>377</v>
      </c>
      <c r="E1187">
        <v>1944.5965811999999</v>
      </c>
      <c r="F1187">
        <v>164.08</v>
      </c>
      <c r="G1187">
        <v>18.381463851037399</v>
      </c>
      <c r="H1187">
        <v>18.917452555732101</v>
      </c>
      <c r="I1187">
        <v>49.153836158511297</v>
      </c>
      <c r="J1187">
        <v>12.6630430084245</v>
      </c>
      <c r="K1187">
        <v>141.77286653002099</v>
      </c>
      <c r="L1187">
        <v>128.73618635592001</v>
      </c>
      <c r="M1187">
        <v>79.218429285115107</v>
      </c>
      <c r="N1187">
        <v>1.3106133805343601</v>
      </c>
      <c r="O1187">
        <v>4.2174549000487396</v>
      </c>
      <c r="P1187">
        <v>73.813559322033896</v>
      </c>
      <c r="Q1187">
        <v>8.1861763259338E-2</v>
      </c>
    </row>
    <row r="1188" spans="1:17" hidden="1" x14ac:dyDescent="0.3">
      <c r="A1188" t="s">
        <v>2525</v>
      </c>
      <c r="B1188" t="s">
        <v>2526</v>
      </c>
      <c r="C1188" t="s">
        <v>3186</v>
      </c>
      <c r="D1188" t="s">
        <v>494</v>
      </c>
      <c r="E1188">
        <v>1937.1869303999999</v>
      </c>
      <c r="F1188">
        <v>373.65</v>
      </c>
      <c r="G1188">
        <v>-50.388183568971002</v>
      </c>
      <c r="H1188">
        <v>-6.7299598631520796</v>
      </c>
      <c r="I1188">
        <v>-12.0076962529848</v>
      </c>
      <c r="J1188">
        <v>-5.4188246568294298</v>
      </c>
      <c r="K1188">
        <v>399.05234382606102</v>
      </c>
      <c r="L1188">
        <v>432.71161864910999</v>
      </c>
      <c r="M1188">
        <v>40.976412270478598</v>
      </c>
      <c r="N1188">
        <v>0.92912586223913496</v>
      </c>
      <c r="O1188">
        <v>44.6540880503144</v>
      </c>
      <c r="P1188">
        <v>4.3277956163618496</v>
      </c>
      <c r="Q1188">
        <v>-1.8002091593851001E-2</v>
      </c>
    </row>
    <row r="1189" spans="1:17" hidden="1" x14ac:dyDescent="0.3">
      <c r="A1189" t="s">
        <v>2527</v>
      </c>
      <c r="B1189" t="s">
        <v>2528</v>
      </c>
      <c r="C1189" t="s">
        <v>3186</v>
      </c>
      <c r="D1189" t="s">
        <v>455</v>
      </c>
      <c r="E1189">
        <v>1924.5949384400001</v>
      </c>
      <c r="F1189">
        <v>230.11</v>
      </c>
      <c r="G1189">
        <v>-23.247707061289098</v>
      </c>
      <c r="H1189">
        <v>-3.2939392429258998</v>
      </c>
      <c r="I1189">
        <v>5.2088568495455698</v>
      </c>
      <c r="J1189">
        <v>-0.88803559737772197</v>
      </c>
      <c r="K1189">
        <v>232.71658312542499</v>
      </c>
      <c r="L1189">
        <v>236.40096054213001</v>
      </c>
      <c r="M1189">
        <v>61.364884514527901</v>
      </c>
      <c r="N1189">
        <v>0.57628673046651901</v>
      </c>
      <c r="O1189">
        <v>34.500890878275499</v>
      </c>
      <c r="P1189">
        <v>27.449459983384099</v>
      </c>
      <c r="Q1189">
        <v>5.1442184174621E-2</v>
      </c>
    </row>
    <row r="1190" spans="1:17" hidden="1" x14ac:dyDescent="0.3">
      <c r="A1190" t="s">
        <v>2529</v>
      </c>
      <c r="B1190" t="s">
        <v>2530</v>
      </c>
      <c r="C1190" t="s">
        <v>3186</v>
      </c>
      <c r="D1190" t="s">
        <v>488</v>
      </c>
      <c r="E1190">
        <v>1921.9206999999999</v>
      </c>
      <c r="F1190">
        <v>763</v>
      </c>
      <c r="G1190">
        <v>1407.7761292139201</v>
      </c>
      <c r="H1190">
        <v>31.136912355278199</v>
      </c>
      <c r="I1190">
        <v>1218.3747112820099</v>
      </c>
      <c r="J1190">
        <v>7.13599297039924</v>
      </c>
      <c r="K1190">
        <v>554.73253856038696</v>
      </c>
      <c r="L1190">
        <v>291.78021086739199</v>
      </c>
      <c r="M1190">
        <v>83.955549033954199</v>
      </c>
      <c r="N1190">
        <v>0.63558315909233998</v>
      </c>
      <c r="O1190">
        <v>3.5517693315858501</v>
      </c>
      <c r="P1190">
        <v>1573.2456140350801</v>
      </c>
    </row>
    <row r="1191" spans="1:17" hidden="1" x14ac:dyDescent="0.3">
      <c r="A1191" t="s">
        <v>2531</v>
      </c>
      <c r="B1191" t="s">
        <v>2532</v>
      </c>
      <c r="C1191" t="s">
        <v>3186</v>
      </c>
      <c r="D1191" t="s">
        <v>377</v>
      </c>
      <c r="E1191">
        <v>1915.0445306199999</v>
      </c>
      <c r="F1191">
        <v>478.6</v>
      </c>
      <c r="G1191">
        <v>16.1125540898949</v>
      </c>
      <c r="H1191">
        <v>-4.3542041408646801</v>
      </c>
      <c r="I1191">
        <v>57.273251582450499</v>
      </c>
      <c r="J1191">
        <v>1.1457474810920301</v>
      </c>
      <c r="K1191">
        <v>474.42550099864701</v>
      </c>
      <c r="L1191">
        <v>423.73715952536202</v>
      </c>
      <c r="M1191">
        <v>53.442194658049601</v>
      </c>
      <c r="N1191">
        <v>0.656730042699748</v>
      </c>
      <c r="O1191">
        <v>17.425825323861201</v>
      </c>
      <c r="P1191">
        <v>70.684736091298106</v>
      </c>
      <c r="Q1191">
        <v>-5.0265050886757E-2</v>
      </c>
    </row>
    <row r="1192" spans="1:17" hidden="1" x14ac:dyDescent="0.3">
      <c r="A1192" t="s">
        <v>2533</v>
      </c>
      <c r="B1192" t="s">
        <v>2534</v>
      </c>
      <c r="C1192" t="s">
        <v>3186</v>
      </c>
      <c r="D1192" t="s">
        <v>46</v>
      </c>
      <c r="E1192">
        <v>1909.1592072000001</v>
      </c>
      <c r="F1192">
        <v>1857.2</v>
      </c>
      <c r="G1192">
        <v>79.040278203184897</v>
      </c>
      <c r="H1192">
        <v>10.252227778194399</v>
      </c>
      <c r="I1192">
        <v>62.261524958893901</v>
      </c>
      <c r="J1192">
        <v>2.6048922432295498</v>
      </c>
      <c r="K1192">
        <v>1674.1700962648299</v>
      </c>
      <c r="L1192">
        <v>1382.37164972492</v>
      </c>
      <c r="M1192">
        <v>64.322823772866201</v>
      </c>
      <c r="N1192">
        <v>1.26994383972859</v>
      </c>
      <c r="O1192">
        <v>4.7302390695670802</v>
      </c>
      <c r="P1192">
        <v>122.153110047846</v>
      </c>
    </row>
    <row r="1193" spans="1:17" hidden="1" x14ac:dyDescent="0.3">
      <c r="A1193" t="s">
        <v>2535</v>
      </c>
      <c r="B1193" t="s">
        <v>2536</v>
      </c>
      <c r="C1193" t="s">
        <v>3186</v>
      </c>
      <c r="D1193" t="s">
        <v>455</v>
      </c>
      <c r="E1193">
        <v>1908.1791705599901</v>
      </c>
      <c r="F1193">
        <v>920.4</v>
      </c>
      <c r="G1193">
        <v>11.819460498779399</v>
      </c>
      <c r="H1193">
        <v>8.9706915989518095</v>
      </c>
      <c r="I1193">
        <v>47.583600853959098</v>
      </c>
      <c r="J1193">
        <v>9.6691274785240395</v>
      </c>
      <c r="K1193">
        <v>795.21380859048702</v>
      </c>
      <c r="L1193">
        <v>734.97584589788198</v>
      </c>
      <c r="M1193">
        <v>81.211442934575203</v>
      </c>
      <c r="N1193">
        <v>1.20056082638031</v>
      </c>
      <c r="O1193">
        <v>0.93437635810518205</v>
      </c>
      <c r="P1193">
        <v>62.902654867256601</v>
      </c>
      <c r="Q1193">
        <v>4.6337387551059997E-2</v>
      </c>
    </row>
    <row r="1194" spans="1:17" hidden="1" x14ac:dyDescent="0.3">
      <c r="A1194" t="s">
        <v>2537</v>
      </c>
      <c r="B1194" t="s">
        <v>2538</v>
      </c>
      <c r="C1194" t="s">
        <v>3186</v>
      </c>
      <c r="D1194" t="s">
        <v>1709</v>
      </c>
      <c r="E1194">
        <v>1906.0882018</v>
      </c>
      <c r="F1194">
        <v>66.08</v>
      </c>
      <c r="G1194">
        <v>-1.1541005535964199</v>
      </c>
      <c r="H1194">
        <v>-4.04461545951402</v>
      </c>
      <c r="I1194">
        <v>0.31200835608599797</v>
      </c>
      <c r="J1194">
        <v>-0.42858723187141801</v>
      </c>
      <c r="K1194">
        <v>65.781497585034103</v>
      </c>
      <c r="L1194">
        <v>62.315000051889697</v>
      </c>
      <c r="M1194">
        <v>59.453032016997597</v>
      </c>
      <c r="N1194">
        <v>0.69226027272274504</v>
      </c>
      <c r="O1194">
        <v>7.5817191283292997</v>
      </c>
      <c r="P1194">
        <v>25.986653956148601</v>
      </c>
      <c r="Q1194">
        <v>-2.8326200589973E-2</v>
      </c>
    </row>
    <row r="1195" spans="1:17" hidden="1" x14ac:dyDescent="0.3">
      <c r="A1195" t="s">
        <v>2539</v>
      </c>
      <c r="B1195" t="s">
        <v>2540</v>
      </c>
      <c r="C1195" t="s">
        <v>3186</v>
      </c>
      <c r="D1195" t="s">
        <v>1709</v>
      </c>
      <c r="E1195">
        <v>1905.052968</v>
      </c>
      <c r="F1195">
        <v>66.040000000000006</v>
      </c>
      <c r="G1195">
        <v>-1.1399718418838301</v>
      </c>
      <c r="H1195">
        <v>-4.4270870279494599</v>
      </c>
      <c r="I1195">
        <v>0.48411403321801699</v>
      </c>
      <c r="J1195">
        <v>-0.70447973965057098</v>
      </c>
      <c r="K1195">
        <v>65.882026868511602</v>
      </c>
      <c r="L1195">
        <v>62.372280906821999</v>
      </c>
      <c r="M1195">
        <v>55.931821315525497</v>
      </c>
      <c r="N1195">
        <v>0.914140862815082</v>
      </c>
      <c r="O1195">
        <v>6.1477892186553298</v>
      </c>
      <c r="P1195">
        <v>25.1943127962085</v>
      </c>
      <c r="Q1195">
        <v>-2.9924776916618E-2</v>
      </c>
    </row>
    <row r="1196" spans="1:17" hidden="1" x14ac:dyDescent="0.3">
      <c r="A1196" t="s">
        <v>2541</v>
      </c>
      <c r="B1196" t="s">
        <v>2542</v>
      </c>
      <c r="C1196" t="s">
        <v>3186</v>
      </c>
      <c r="D1196" t="s">
        <v>243</v>
      </c>
      <c r="E1196">
        <v>1904.5562544639999</v>
      </c>
      <c r="F1196">
        <v>183.69</v>
      </c>
      <c r="G1196">
        <v>-33.231264794708501</v>
      </c>
      <c r="H1196">
        <v>-9.7874893521718302</v>
      </c>
      <c r="I1196">
        <v>-17.6910727682064</v>
      </c>
      <c r="J1196">
        <v>4.4833882166151904</v>
      </c>
      <c r="K1196">
        <v>197.08081975984999</v>
      </c>
      <c r="M1196">
        <v>58.283826373332403</v>
      </c>
      <c r="N1196">
        <v>0.60716225020678405</v>
      </c>
      <c r="O1196">
        <v>43.714954542980003</v>
      </c>
      <c r="P1196">
        <v>7.1641094451898999</v>
      </c>
    </row>
    <row r="1197" spans="1:17" hidden="1" x14ac:dyDescent="0.3">
      <c r="A1197" t="s">
        <v>2543</v>
      </c>
      <c r="B1197" t="s">
        <v>2544</v>
      </c>
      <c r="C1197" t="s">
        <v>3186</v>
      </c>
      <c r="D1197" t="s">
        <v>117</v>
      </c>
      <c r="E1197">
        <v>1903.509624</v>
      </c>
      <c r="F1197">
        <v>347.3</v>
      </c>
      <c r="G1197">
        <v>-30.927781539406201</v>
      </c>
      <c r="H1197">
        <v>1.3067898306004699</v>
      </c>
      <c r="I1197">
        <v>6.5428341433850603</v>
      </c>
      <c r="J1197">
        <v>5.4911511985306598</v>
      </c>
      <c r="K1197">
        <v>336.465520588586</v>
      </c>
      <c r="L1197">
        <v>340.03048707275201</v>
      </c>
      <c r="M1197">
        <v>62.0381870417567</v>
      </c>
      <c r="N1197">
        <v>0.86585565066435999</v>
      </c>
      <c r="O1197">
        <v>27.8433630866685</v>
      </c>
      <c r="P1197">
        <v>23.134196064527501</v>
      </c>
      <c r="Q1197">
        <v>7.0630551538449996E-3</v>
      </c>
    </row>
    <row r="1198" spans="1:17" hidden="1" x14ac:dyDescent="0.3">
      <c r="A1198" t="s">
        <v>2545</v>
      </c>
      <c r="B1198" t="s">
        <v>2546</v>
      </c>
      <c r="C1198" t="s">
        <v>3186</v>
      </c>
      <c r="D1198" t="s">
        <v>128</v>
      </c>
      <c r="E1198">
        <v>1902.10278195</v>
      </c>
      <c r="F1198">
        <v>123.55</v>
      </c>
      <c r="G1198">
        <v>-24.1836358518064</v>
      </c>
      <c r="H1198">
        <v>-8.1119405035094907</v>
      </c>
      <c r="I1198">
        <v>6.6301933136256404</v>
      </c>
      <c r="J1198">
        <v>-1.1659954751336099</v>
      </c>
      <c r="K1198">
        <v>130.27994000067</v>
      </c>
      <c r="L1198">
        <v>125.437987165995</v>
      </c>
      <c r="M1198">
        <v>42.071015051779597</v>
      </c>
      <c r="N1198">
        <v>0.515139477285525</v>
      </c>
      <c r="O1198">
        <v>44.637798462161001</v>
      </c>
      <c r="P1198">
        <v>39.604519774011202</v>
      </c>
      <c r="Q1198">
        <v>0.15063609513645199</v>
      </c>
    </row>
    <row r="1199" spans="1:17" hidden="1" x14ac:dyDescent="0.3">
      <c r="A1199" t="s">
        <v>2547</v>
      </c>
      <c r="B1199" t="s">
        <v>2548</v>
      </c>
      <c r="C1199" t="s">
        <v>3186</v>
      </c>
      <c r="D1199" t="s">
        <v>757</v>
      </c>
      <c r="E1199">
        <v>1901.11000107</v>
      </c>
      <c r="F1199">
        <v>767.94</v>
      </c>
      <c r="G1199">
        <v>25.404572111282899</v>
      </c>
      <c r="H1199">
        <v>1.5788026129125099</v>
      </c>
      <c r="I1199">
        <v>-2.7644888341531799</v>
      </c>
      <c r="J1199">
        <v>1.85226818946414</v>
      </c>
      <c r="K1199">
        <v>761.07896139071602</v>
      </c>
      <c r="L1199">
        <v>721.28422971413499</v>
      </c>
      <c r="M1199">
        <v>43.078312623575101</v>
      </c>
      <c r="N1199">
        <v>0.91936482789235197</v>
      </c>
      <c r="O1199">
        <v>8.0813605229575103</v>
      </c>
      <c r="P1199">
        <v>48.883288096161301</v>
      </c>
      <c r="Q1199">
        <v>-3.6227040049000002E-5</v>
      </c>
    </row>
    <row r="1200" spans="1:17" hidden="1" x14ac:dyDescent="0.3">
      <c r="A1200" t="s">
        <v>2549</v>
      </c>
      <c r="B1200" t="s">
        <v>2550</v>
      </c>
      <c r="C1200" t="s">
        <v>3186</v>
      </c>
      <c r="D1200" t="s">
        <v>377</v>
      </c>
      <c r="E1200">
        <v>1899.36870774</v>
      </c>
      <c r="F1200">
        <v>1510.95</v>
      </c>
      <c r="G1200">
        <v>56.194715655964401</v>
      </c>
      <c r="H1200">
        <v>-3.5925948324721899</v>
      </c>
      <c r="I1200">
        <v>34.2766302587277</v>
      </c>
      <c r="J1200">
        <v>0.31890755197076098</v>
      </c>
      <c r="K1200">
        <v>1520.7605998889101</v>
      </c>
      <c r="L1200">
        <v>1301.9369222443399</v>
      </c>
      <c r="M1200">
        <v>48.8021286332391</v>
      </c>
      <c r="N1200">
        <v>0.75891600154204197</v>
      </c>
      <c r="O1200">
        <v>16.483007379463199</v>
      </c>
      <c r="P1200">
        <v>115.911689054015</v>
      </c>
      <c r="Q1200">
        <v>5.0419167202319003E-2</v>
      </c>
    </row>
    <row r="1201" spans="1:17" hidden="1" x14ac:dyDescent="0.3">
      <c r="A1201" t="s">
        <v>2551</v>
      </c>
      <c r="B1201" t="s">
        <v>2552</v>
      </c>
      <c r="C1201" t="s">
        <v>3186</v>
      </c>
      <c r="D1201" t="s">
        <v>1646</v>
      </c>
      <c r="E1201">
        <v>1897.292289024</v>
      </c>
      <c r="F1201">
        <v>87.17</v>
      </c>
      <c r="G1201">
        <v>-31.811075757456099</v>
      </c>
      <c r="H1201">
        <v>-7.24520211737544</v>
      </c>
      <c r="I1201">
        <v>-8.5954152788694298</v>
      </c>
      <c r="J1201">
        <v>-0.249257109467277</v>
      </c>
      <c r="K1201">
        <v>88.283616539856297</v>
      </c>
      <c r="L1201">
        <v>93.429018405460297</v>
      </c>
      <c r="M1201">
        <v>69.863304663390394</v>
      </c>
      <c r="N1201">
        <v>0.34439800160846601</v>
      </c>
      <c r="O1201">
        <v>48.560284501548701</v>
      </c>
      <c r="P1201">
        <v>6.3048780487804796</v>
      </c>
      <c r="Q1201">
        <v>1.9264826783895999E-2</v>
      </c>
    </row>
    <row r="1202" spans="1:17" hidden="1" x14ac:dyDescent="0.3">
      <c r="A1202" t="s">
        <v>2553</v>
      </c>
      <c r="B1202" t="s">
        <v>2554</v>
      </c>
      <c r="C1202" t="s">
        <v>3186</v>
      </c>
      <c r="D1202" t="s">
        <v>231</v>
      </c>
      <c r="E1202">
        <v>1895.8376705400001</v>
      </c>
      <c r="F1202">
        <v>829.8</v>
      </c>
      <c r="G1202">
        <v>32.838090124355901</v>
      </c>
      <c r="H1202">
        <v>1.3222845359122799</v>
      </c>
      <c r="I1202">
        <v>27.755747166008899</v>
      </c>
      <c r="J1202">
        <v>4.6314521487976297</v>
      </c>
      <c r="K1202">
        <v>810.02319958345697</v>
      </c>
      <c r="L1202">
        <v>738.02437303395197</v>
      </c>
      <c r="M1202">
        <v>71.934887635869998</v>
      </c>
      <c r="N1202">
        <v>0.18461569376067499</v>
      </c>
      <c r="O1202">
        <v>26.416003856350901</v>
      </c>
      <c r="P1202">
        <v>78.820791311093799</v>
      </c>
      <c r="Q1202">
        <v>3.2022732963451997E-2</v>
      </c>
    </row>
    <row r="1203" spans="1:17" hidden="1" x14ac:dyDescent="0.3">
      <c r="A1203" t="s">
        <v>2555</v>
      </c>
      <c r="B1203" t="s">
        <v>2556</v>
      </c>
      <c r="C1203" t="s">
        <v>3186</v>
      </c>
      <c r="D1203" t="s">
        <v>51</v>
      </c>
      <c r="E1203">
        <v>1893.43058002</v>
      </c>
      <c r="F1203">
        <v>714.1</v>
      </c>
      <c r="G1203">
        <v>53.543839130663201</v>
      </c>
      <c r="H1203">
        <v>32.144415203330198</v>
      </c>
      <c r="I1203">
        <v>114.66151325216801</v>
      </c>
      <c r="J1203">
        <v>6.2325646800924801</v>
      </c>
      <c r="K1203">
        <v>548.67037786050798</v>
      </c>
      <c r="L1203">
        <v>430.26420997900601</v>
      </c>
      <c r="M1203">
        <v>65.035685339793304</v>
      </c>
      <c r="N1203">
        <v>2.3667502021111999</v>
      </c>
      <c r="O1203">
        <v>14.843859403444901</v>
      </c>
      <c r="P1203">
        <v>161.00146198830399</v>
      </c>
      <c r="Q1203">
        <v>0.142907706887659</v>
      </c>
    </row>
    <row r="1204" spans="1:17" hidden="1" x14ac:dyDescent="0.3">
      <c r="A1204" t="s">
        <v>2557</v>
      </c>
      <c r="B1204" t="s">
        <v>2558</v>
      </c>
      <c r="C1204" t="s">
        <v>3186</v>
      </c>
      <c r="D1204" t="s">
        <v>1366</v>
      </c>
      <c r="E1204">
        <v>1893.3674589049999</v>
      </c>
      <c r="F1204">
        <v>667.55</v>
      </c>
      <c r="G1204">
        <v>18.7084220098629</v>
      </c>
      <c r="H1204">
        <v>-18.390870978736999</v>
      </c>
      <c r="I1204">
        <v>42.151558557805302</v>
      </c>
      <c r="J1204">
        <v>5.6041946023318197</v>
      </c>
      <c r="K1204">
        <v>699.99436179979296</v>
      </c>
      <c r="L1204">
        <v>624.44417065379105</v>
      </c>
      <c r="M1204">
        <v>56.259537847671403</v>
      </c>
      <c r="N1204">
        <v>0.62399723125349904</v>
      </c>
      <c r="O1204">
        <v>35.120964721743697</v>
      </c>
      <c r="P1204">
        <v>63.635249417820702</v>
      </c>
      <c r="Q1204">
        <v>7.7660424352254995E-2</v>
      </c>
    </row>
    <row r="1205" spans="1:17" hidden="1" x14ac:dyDescent="0.3">
      <c r="A1205" t="s">
        <v>2559</v>
      </c>
      <c r="B1205" t="s">
        <v>2560</v>
      </c>
      <c r="C1205" t="s">
        <v>3186</v>
      </c>
      <c r="D1205" t="s">
        <v>51</v>
      </c>
      <c r="E1205">
        <v>1890.34</v>
      </c>
      <c r="F1205">
        <v>21.36</v>
      </c>
      <c r="G1205">
        <v>63.468547427893</v>
      </c>
      <c r="H1205">
        <v>0.60353344778437701</v>
      </c>
      <c r="I1205">
        <v>73.615578294389294</v>
      </c>
      <c r="J1205">
        <v>7.1211096294650096</v>
      </c>
      <c r="K1205">
        <v>20.246391847761</v>
      </c>
      <c r="L1205">
        <v>17.062782301486301</v>
      </c>
      <c r="M1205">
        <v>50.773797762577402</v>
      </c>
      <c r="N1205">
        <v>0.300306722872134</v>
      </c>
      <c r="O1205">
        <v>30.617977528089799</v>
      </c>
      <c r="P1205">
        <v>102.464454976303</v>
      </c>
      <c r="Q1205">
        <v>0.116841936906044</v>
      </c>
    </row>
    <row r="1206" spans="1:17" hidden="1" x14ac:dyDescent="0.3">
      <c r="A1206" t="s">
        <v>2561</v>
      </c>
      <c r="B1206" t="s">
        <v>2562</v>
      </c>
      <c r="C1206" t="s">
        <v>3186</v>
      </c>
      <c r="D1206" t="s">
        <v>243</v>
      </c>
      <c r="E1206">
        <v>1886.4405403200001</v>
      </c>
      <c r="F1206">
        <v>1125.5999999999999</v>
      </c>
      <c r="G1206">
        <v>84.938434458986904</v>
      </c>
      <c r="H1206">
        <v>42.242131577409303</v>
      </c>
      <c r="I1206">
        <v>178.21882604105701</v>
      </c>
      <c r="J1206">
        <v>14.392333516880001</v>
      </c>
      <c r="K1206">
        <v>860.36156478962698</v>
      </c>
      <c r="L1206">
        <v>690.28016698541501</v>
      </c>
      <c r="M1206">
        <v>90.544636428531206</v>
      </c>
      <c r="N1206">
        <v>1.9767858373645399</v>
      </c>
      <c r="O1206">
        <v>3.7668798862828798</v>
      </c>
      <c r="P1206">
        <v>236</v>
      </c>
      <c r="Q1206">
        <v>0.21426524033128599</v>
      </c>
    </row>
    <row r="1207" spans="1:17" hidden="1" x14ac:dyDescent="0.3">
      <c r="A1207" t="s">
        <v>2563</v>
      </c>
      <c r="B1207" t="s">
        <v>2564</v>
      </c>
      <c r="C1207" t="s">
        <v>3186</v>
      </c>
      <c r="D1207" t="s">
        <v>21</v>
      </c>
      <c r="E1207">
        <v>1880.6533208999999</v>
      </c>
      <c r="F1207">
        <v>1479.3</v>
      </c>
      <c r="G1207">
        <v>103.19562849994701</v>
      </c>
      <c r="H1207">
        <v>10.5393071915391</v>
      </c>
      <c r="I1207">
        <v>20.988716259121201</v>
      </c>
      <c r="J1207">
        <v>10.1509404189423</v>
      </c>
      <c r="K1207">
        <v>1335.97259015395</v>
      </c>
      <c r="L1207">
        <v>1199.8596111029501</v>
      </c>
      <c r="M1207">
        <v>77.594299503388598</v>
      </c>
      <c r="N1207">
        <v>1.88742234096463</v>
      </c>
      <c r="O1207">
        <v>17.413641587237201</v>
      </c>
      <c r="P1207">
        <v>144.330663143116</v>
      </c>
      <c r="Q1207">
        <v>0.172281433727203</v>
      </c>
    </row>
    <row r="1208" spans="1:17" hidden="1" x14ac:dyDescent="0.3">
      <c r="A1208" t="s">
        <v>2565</v>
      </c>
      <c r="B1208" t="s">
        <v>2566</v>
      </c>
      <c r="C1208" t="s">
        <v>3186</v>
      </c>
      <c r="D1208" t="s">
        <v>270</v>
      </c>
      <c r="E1208">
        <v>1877.0922249299999</v>
      </c>
      <c r="F1208">
        <v>412</v>
      </c>
      <c r="G1208">
        <v>-44.3730873102934</v>
      </c>
      <c r="H1208">
        <v>-9.0934796435665604</v>
      </c>
      <c r="I1208">
        <v>-20.546970270294899</v>
      </c>
      <c r="J1208">
        <v>-1.8084688668912401</v>
      </c>
      <c r="K1208">
        <v>444.34393058102802</v>
      </c>
      <c r="L1208">
        <v>494.44913320224299</v>
      </c>
      <c r="M1208">
        <v>48.9537837053131</v>
      </c>
      <c r="N1208">
        <v>1.0696666172510501</v>
      </c>
      <c r="O1208">
        <v>54.890776699029097</v>
      </c>
      <c r="P1208">
        <v>1.20363547040038</v>
      </c>
    </row>
    <row r="1209" spans="1:17" hidden="1" x14ac:dyDescent="0.3">
      <c r="A1209" t="s">
        <v>2567</v>
      </c>
      <c r="B1209" t="s">
        <v>2568</v>
      </c>
      <c r="C1209" t="s">
        <v>3186</v>
      </c>
      <c r="D1209" t="s">
        <v>587</v>
      </c>
      <c r="E1209">
        <v>1875.2258745299901</v>
      </c>
      <c r="F1209">
        <v>376.85</v>
      </c>
      <c r="G1209">
        <v>-20.429990070215201</v>
      </c>
      <c r="H1209">
        <v>-5.3591111309064203</v>
      </c>
      <c r="I1209">
        <v>-1.2278957433078801</v>
      </c>
      <c r="J1209">
        <v>3.44909550528982</v>
      </c>
      <c r="K1209">
        <v>389.82072951028999</v>
      </c>
      <c r="L1209">
        <v>401.635812830264</v>
      </c>
      <c r="M1209">
        <v>60.777489076426797</v>
      </c>
      <c r="N1209">
        <v>0.34127178281520498</v>
      </c>
      <c r="O1209">
        <v>67.162000796072704</v>
      </c>
      <c r="P1209">
        <v>19.634920634920601</v>
      </c>
      <c r="Q1209">
        <v>3.2872898541309002E-2</v>
      </c>
    </row>
    <row r="1210" spans="1:17" hidden="1" x14ac:dyDescent="0.3">
      <c r="A1210" t="s">
        <v>2569</v>
      </c>
      <c r="B1210" t="s">
        <v>2570</v>
      </c>
      <c r="C1210" t="s">
        <v>3186</v>
      </c>
      <c r="D1210" t="s">
        <v>136</v>
      </c>
      <c r="E1210">
        <v>1864.559006622</v>
      </c>
      <c r="F1210">
        <v>109.47</v>
      </c>
      <c r="G1210">
        <v>-28.6777869679342</v>
      </c>
      <c r="H1210">
        <v>-1.62640571084782</v>
      </c>
      <c r="I1210">
        <v>-8.9341124939716092</v>
      </c>
      <c r="J1210">
        <v>6.96637075132187</v>
      </c>
      <c r="K1210">
        <v>110.58696141958301</v>
      </c>
      <c r="L1210">
        <v>112.99796012118099</v>
      </c>
      <c r="M1210">
        <v>67.536834036135801</v>
      </c>
      <c r="N1210">
        <v>0.517130739476514</v>
      </c>
      <c r="O1210">
        <v>34.831460674157299</v>
      </c>
      <c r="P1210">
        <v>20.230642504118599</v>
      </c>
      <c r="Q1210">
        <v>1.9654601392692001E-2</v>
      </c>
    </row>
    <row r="1211" spans="1:17" hidden="1" x14ac:dyDescent="0.3">
      <c r="A1211" t="s">
        <v>2571</v>
      </c>
      <c r="B1211" t="s">
        <v>2572</v>
      </c>
      <c r="C1211" t="s">
        <v>3186</v>
      </c>
      <c r="D1211" t="s">
        <v>231</v>
      </c>
      <c r="E1211">
        <v>1864.1463120000001</v>
      </c>
      <c r="F1211">
        <v>1031.0999999999999</v>
      </c>
      <c r="G1211">
        <v>106.52021648154501</v>
      </c>
      <c r="H1211">
        <v>6.1292822828264404</v>
      </c>
      <c r="I1211">
        <v>79.341691325360003</v>
      </c>
      <c r="J1211">
        <v>7.0327022692662897</v>
      </c>
      <c r="K1211">
        <v>921.47349597072105</v>
      </c>
      <c r="L1211">
        <v>764.15227588421305</v>
      </c>
      <c r="M1211">
        <v>84.551147094730894</v>
      </c>
      <c r="N1211">
        <v>0.94511961295635405</v>
      </c>
      <c r="O1211">
        <v>2.31791290854428</v>
      </c>
      <c r="P1211">
        <v>159.07035175879301</v>
      </c>
      <c r="Q1211">
        <v>6.9701237468956997E-2</v>
      </c>
    </row>
    <row r="1212" spans="1:17" hidden="1" x14ac:dyDescent="0.3">
      <c r="A1212" t="s">
        <v>2573</v>
      </c>
      <c r="B1212" t="s">
        <v>2574</v>
      </c>
      <c r="C1212" t="s">
        <v>3186</v>
      </c>
      <c r="D1212" t="s">
        <v>217</v>
      </c>
      <c r="E1212">
        <v>1862.12345</v>
      </c>
      <c r="F1212">
        <v>433.75</v>
      </c>
      <c r="G1212">
        <v>-21.1283623788215</v>
      </c>
      <c r="H1212">
        <v>2.7316046528498998</v>
      </c>
      <c r="I1212">
        <v>6.6188439731778903</v>
      </c>
      <c r="J1212">
        <v>2.1847534628654799</v>
      </c>
      <c r="K1212">
        <v>413.41692798675001</v>
      </c>
      <c r="L1212">
        <v>419.95169408674798</v>
      </c>
      <c r="M1212">
        <v>78.744640113445399</v>
      </c>
      <c r="N1212">
        <v>0.400770846540697</v>
      </c>
      <c r="O1212">
        <v>19.654178674351499</v>
      </c>
      <c r="P1212">
        <v>21.430571108622601</v>
      </c>
      <c r="Q1212">
        <v>2.917497939141E-3</v>
      </c>
    </row>
    <row r="1213" spans="1:17" hidden="1" x14ac:dyDescent="0.3">
      <c r="A1213" t="s">
        <v>2575</v>
      </c>
      <c r="B1213" t="s">
        <v>2576</v>
      </c>
      <c r="C1213" t="s">
        <v>3186</v>
      </c>
      <c r="D1213" t="s">
        <v>494</v>
      </c>
      <c r="E1213">
        <v>1856.77548075</v>
      </c>
      <c r="F1213">
        <v>602.95000000000005</v>
      </c>
      <c r="G1213">
        <v>12.2707552976104</v>
      </c>
      <c r="H1213">
        <v>5.42195856573524</v>
      </c>
      <c r="I1213">
        <v>16.7527570756633</v>
      </c>
      <c r="J1213">
        <v>6.8876692011779301</v>
      </c>
      <c r="K1213">
        <v>576.16446699245705</v>
      </c>
      <c r="L1213">
        <v>562.92014820376903</v>
      </c>
      <c r="M1213">
        <v>66.092256402833996</v>
      </c>
      <c r="N1213">
        <v>1.0288344806198699</v>
      </c>
      <c r="O1213">
        <v>20.573845260801001</v>
      </c>
      <c r="P1213">
        <v>49.801242236024798</v>
      </c>
      <c r="Q1213">
        <v>-5.1275261209574999E-2</v>
      </c>
    </row>
    <row r="1214" spans="1:17" hidden="1" x14ac:dyDescent="0.3">
      <c r="A1214" t="s">
        <v>2577</v>
      </c>
      <c r="B1214" t="s">
        <v>2578</v>
      </c>
      <c r="C1214" t="s">
        <v>3186</v>
      </c>
      <c r="D1214" t="s">
        <v>88</v>
      </c>
      <c r="E1214">
        <v>1854.327019138</v>
      </c>
      <c r="F1214">
        <v>98.43</v>
      </c>
      <c r="G1214">
        <v>-24.377072904183098</v>
      </c>
      <c r="H1214">
        <v>-18.192958684277901</v>
      </c>
      <c r="I1214">
        <v>34.507636338766098</v>
      </c>
      <c r="J1214">
        <v>-5.61461585601905</v>
      </c>
      <c r="K1214">
        <v>101.514509302053</v>
      </c>
      <c r="L1214">
        <v>87.305313089653097</v>
      </c>
      <c r="M1214">
        <v>37.738391567567596</v>
      </c>
      <c r="N1214">
        <v>0.163229361303253</v>
      </c>
      <c r="O1214">
        <v>46.093670628873298</v>
      </c>
      <c r="P1214">
        <v>53.031716417910403</v>
      </c>
      <c r="Q1214">
        <v>0.32213213398239798</v>
      </c>
    </row>
    <row r="1215" spans="1:17" hidden="1" x14ac:dyDescent="0.3">
      <c r="A1215" t="s">
        <v>2579</v>
      </c>
      <c r="B1215" t="s">
        <v>2580</v>
      </c>
      <c r="C1215" t="s">
        <v>3186</v>
      </c>
      <c r="D1215" t="s">
        <v>217</v>
      </c>
      <c r="E1215">
        <v>1845.8001492000001</v>
      </c>
      <c r="F1215">
        <v>1135.05</v>
      </c>
      <c r="G1215">
        <v>14.1426598639251</v>
      </c>
      <c r="H1215">
        <v>-18.5858352604291</v>
      </c>
      <c r="I1215">
        <v>1.89041996054977</v>
      </c>
      <c r="J1215">
        <v>-5.1030952878451803</v>
      </c>
      <c r="K1215">
        <v>1225.15640634123</v>
      </c>
      <c r="L1215">
        <v>1168.2172960999901</v>
      </c>
      <c r="M1215">
        <v>52.1384915515169</v>
      </c>
      <c r="N1215">
        <v>1.33217304394623</v>
      </c>
      <c r="O1215">
        <v>35.844235936742798</v>
      </c>
      <c r="P1215">
        <v>46.354200244987403</v>
      </c>
      <c r="Q1215">
        <v>6.0512515751919996E-3</v>
      </c>
    </row>
    <row r="1216" spans="1:17" hidden="1" x14ac:dyDescent="0.3">
      <c r="A1216" t="s">
        <v>2581</v>
      </c>
      <c r="B1216" t="s">
        <v>2582</v>
      </c>
      <c r="C1216" t="s">
        <v>3186</v>
      </c>
      <c r="D1216" t="s">
        <v>46</v>
      </c>
      <c r="E1216">
        <v>1843.4067848</v>
      </c>
      <c r="F1216">
        <v>145.88</v>
      </c>
      <c r="G1216">
        <v>84.795405125804606</v>
      </c>
      <c r="H1216">
        <v>-1.04707538467455</v>
      </c>
      <c r="I1216">
        <v>15.010812537680501</v>
      </c>
      <c r="J1216">
        <v>1.1681025359820201</v>
      </c>
      <c r="K1216">
        <v>141.43709917842401</v>
      </c>
      <c r="L1216">
        <v>129.90744378050599</v>
      </c>
      <c r="M1216">
        <v>64.533830224427803</v>
      </c>
      <c r="N1216">
        <v>1.70990943865756</v>
      </c>
      <c r="O1216">
        <v>39.840965176857601</v>
      </c>
      <c r="P1216">
        <v>112.963503649635</v>
      </c>
      <c r="Q1216">
        <v>0.18734358122752501</v>
      </c>
    </row>
    <row r="1217" spans="1:17" hidden="1" x14ac:dyDescent="0.3">
      <c r="A1217" t="s">
        <v>2583</v>
      </c>
      <c r="B1217" t="s">
        <v>2584</v>
      </c>
      <c r="C1217" t="s">
        <v>3186</v>
      </c>
      <c r="D1217" t="s">
        <v>270</v>
      </c>
      <c r="E1217">
        <v>1834.50011238</v>
      </c>
      <c r="F1217">
        <v>524.54999999999995</v>
      </c>
      <c r="G1217">
        <v>4.0156651217202199</v>
      </c>
      <c r="H1217">
        <v>23.247613581198401</v>
      </c>
      <c r="I1217">
        <v>28.344090862660401</v>
      </c>
      <c r="J1217">
        <v>13.079058783704699</v>
      </c>
      <c r="K1217">
        <v>455.48212722397301</v>
      </c>
      <c r="L1217">
        <v>423.56578131052902</v>
      </c>
      <c r="M1217">
        <v>70.158575479566593</v>
      </c>
      <c r="N1217">
        <v>1.7245420803176601</v>
      </c>
      <c r="O1217">
        <v>4.8327137546468402</v>
      </c>
      <c r="P1217">
        <v>80.474797866850096</v>
      </c>
      <c r="Q1217">
        <v>5.0494249111354E-2</v>
      </c>
    </row>
    <row r="1218" spans="1:17" hidden="1" x14ac:dyDescent="0.3">
      <c r="A1218" t="s">
        <v>2585</v>
      </c>
      <c r="B1218" t="s">
        <v>2586</v>
      </c>
      <c r="C1218" t="s">
        <v>3186</v>
      </c>
      <c r="D1218" t="s">
        <v>88</v>
      </c>
      <c r="E1218">
        <v>1824.2015890799901</v>
      </c>
      <c r="F1218">
        <v>330.2</v>
      </c>
      <c r="G1218">
        <v>93.259997669730296</v>
      </c>
      <c r="H1218">
        <v>9.9824073429281199</v>
      </c>
      <c r="I1218">
        <v>115.592733553602</v>
      </c>
      <c r="J1218">
        <v>13.477353421172801</v>
      </c>
      <c r="K1218">
        <v>280.70695071821501</v>
      </c>
      <c r="L1218">
        <v>231.184405778871</v>
      </c>
      <c r="M1218">
        <v>84.993450011406395</v>
      </c>
      <c r="N1218">
        <v>1.3568900352907001</v>
      </c>
      <c r="O1218">
        <v>12.537855844942399</v>
      </c>
      <c r="P1218">
        <v>132.53521126760501</v>
      </c>
      <c r="Q1218">
        <v>8.8249920132136006E-2</v>
      </c>
    </row>
    <row r="1219" spans="1:17" hidden="1" x14ac:dyDescent="0.3">
      <c r="A1219" t="s">
        <v>2587</v>
      </c>
      <c r="B1219" t="s">
        <v>2588</v>
      </c>
      <c r="C1219" t="s">
        <v>3186</v>
      </c>
      <c r="D1219" t="s">
        <v>285</v>
      </c>
      <c r="E1219">
        <v>1823.279690155</v>
      </c>
      <c r="F1219">
        <v>1218.95</v>
      </c>
      <c r="G1219">
        <v>2.5813747351696201</v>
      </c>
      <c r="H1219">
        <v>13.2229334417232</v>
      </c>
      <c r="I1219">
        <v>28.330051864375001</v>
      </c>
      <c r="J1219">
        <v>15.444121040990799</v>
      </c>
      <c r="K1219">
        <v>1106.5697700040901</v>
      </c>
      <c r="L1219">
        <v>1063.94867095378</v>
      </c>
      <c r="M1219">
        <v>79.493090857968298</v>
      </c>
      <c r="N1219">
        <v>1.67748871896148</v>
      </c>
      <c r="O1219">
        <v>10.0209196439558</v>
      </c>
      <c r="P1219">
        <v>57.0204817725106</v>
      </c>
      <c r="Q1219">
        <v>0.1042178466081</v>
      </c>
    </row>
    <row r="1220" spans="1:17" hidden="1" x14ac:dyDescent="0.3">
      <c r="A1220" t="s">
        <v>2589</v>
      </c>
      <c r="B1220" t="s">
        <v>2590</v>
      </c>
      <c r="C1220" t="s">
        <v>3186</v>
      </c>
      <c r="D1220" t="s">
        <v>2591</v>
      </c>
      <c r="E1220">
        <v>1821.19983009</v>
      </c>
      <c r="F1220">
        <v>732.65</v>
      </c>
      <c r="G1220">
        <v>219.38631377099199</v>
      </c>
      <c r="H1220">
        <v>31.6807485079831</v>
      </c>
      <c r="I1220">
        <v>234.926505797494</v>
      </c>
      <c r="J1220">
        <v>8.4419693953398998</v>
      </c>
      <c r="K1220">
        <v>525.05860825869695</v>
      </c>
      <c r="M1220">
        <v>87.266081100252805</v>
      </c>
      <c r="N1220">
        <v>0.76498685161548197</v>
      </c>
      <c r="O1220">
        <v>0</v>
      </c>
      <c r="P1220">
        <v>257.04191033138397</v>
      </c>
    </row>
    <row r="1221" spans="1:17" hidden="1" x14ac:dyDescent="0.3">
      <c r="A1221" t="s">
        <v>2592</v>
      </c>
      <c r="B1221" t="s">
        <v>2593</v>
      </c>
      <c r="C1221" t="s">
        <v>3186</v>
      </c>
      <c r="D1221" t="s">
        <v>714</v>
      </c>
      <c r="E1221">
        <v>1818.3831011699999</v>
      </c>
      <c r="F1221">
        <v>706.4</v>
      </c>
      <c r="G1221">
        <v>-13.897920486879899</v>
      </c>
      <c r="H1221">
        <v>6.5269945823872098</v>
      </c>
      <c r="I1221">
        <v>-26.215043113350099</v>
      </c>
      <c r="J1221">
        <v>5.90194231674172</v>
      </c>
      <c r="K1221">
        <v>722.81925174121898</v>
      </c>
      <c r="L1221">
        <v>772.38002852308102</v>
      </c>
      <c r="M1221">
        <v>53.128564953679202</v>
      </c>
      <c r="N1221">
        <v>0.713169783399355</v>
      </c>
      <c r="O1221">
        <v>84.0317100792752</v>
      </c>
      <c r="P1221">
        <v>12.6455110827619</v>
      </c>
      <c r="Q1221">
        <v>0.14501422719510701</v>
      </c>
    </row>
    <row r="1222" spans="1:17" hidden="1" x14ac:dyDescent="0.3">
      <c r="A1222" t="s">
        <v>2594</v>
      </c>
      <c r="B1222" t="s">
        <v>2595</v>
      </c>
      <c r="C1222" t="s">
        <v>3186</v>
      </c>
      <c r="D1222" t="s">
        <v>461</v>
      </c>
      <c r="E1222">
        <v>1815.9259999999999</v>
      </c>
      <c r="F1222">
        <v>1205.25</v>
      </c>
      <c r="G1222">
        <v>-12.6285069089966</v>
      </c>
      <c r="H1222">
        <v>7.2526163785371196</v>
      </c>
      <c r="I1222">
        <v>-7.7076986325872996</v>
      </c>
      <c r="J1222">
        <v>2.5472687870780302</v>
      </c>
      <c r="K1222">
        <v>1142.1345740310301</v>
      </c>
      <c r="L1222">
        <v>1197.21104856887</v>
      </c>
      <c r="M1222">
        <v>69.832659482445095</v>
      </c>
      <c r="N1222">
        <v>1.3598536535911101</v>
      </c>
      <c r="O1222">
        <v>33.167392657124999</v>
      </c>
      <c r="P1222">
        <v>21.484729361959399</v>
      </c>
      <c r="Q1222">
        <v>1.7113199741143999E-2</v>
      </c>
    </row>
    <row r="1223" spans="1:17" hidden="1" x14ac:dyDescent="0.3">
      <c r="A1223" t="s">
        <v>2596</v>
      </c>
      <c r="B1223" t="s">
        <v>2597</v>
      </c>
      <c r="C1223" t="s">
        <v>3186</v>
      </c>
      <c r="D1223" t="s">
        <v>488</v>
      </c>
      <c r="E1223">
        <v>1814.8409607000001</v>
      </c>
      <c r="F1223">
        <v>359</v>
      </c>
      <c r="G1223">
        <v>-12.013209272449201</v>
      </c>
      <c r="H1223">
        <v>-5.9128151237448696</v>
      </c>
      <c r="I1223">
        <v>-15.5136149450401</v>
      </c>
      <c r="J1223">
        <v>-7.3528220779222</v>
      </c>
      <c r="K1223">
        <v>393.93665538941701</v>
      </c>
      <c r="L1223">
        <v>410.77599237087401</v>
      </c>
      <c r="M1223">
        <v>35.375611791885397</v>
      </c>
      <c r="N1223">
        <v>0.24171828532773701</v>
      </c>
      <c r="O1223">
        <v>74.094707520891305</v>
      </c>
      <c r="P1223">
        <v>38.076923076923002</v>
      </c>
    </row>
    <row r="1224" spans="1:17" hidden="1" x14ac:dyDescent="0.3">
      <c r="A1224" t="s">
        <v>2598</v>
      </c>
      <c r="B1224" t="s">
        <v>2599</v>
      </c>
      <c r="C1224" t="s">
        <v>3186</v>
      </c>
      <c r="D1224" t="s">
        <v>21</v>
      </c>
      <c r="E1224">
        <v>1813.25035512</v>
      </c>
      <c r="F1224">
        <v>487.8</v>
      </c>
      <c r="G1224">
        <v>53.358443721273197</v>
      </c>
      <c r="H1224">
        <v>25.065139941800201</v>
      </c>
      <c r="I1224">
        <v>54.910178498652499</v>
      </c>
      <c r="J1224">
        <v>25.514473293859002</v>
      </c>
      <c r="K1224">
        <v>409.25289074333</v>
      </c>
      <c r="L1224">
        <v>370.21258089431899</v>
      </c>
      <c r="M1224">
        <v>75.110329230640303</v>
      </c>
      <c r="N1224">
        <v>3.15331337812784</v>
      </c>
      <c r="O1224">
        <v>4.9610496104960999</v>
      </c>
      <c r="P1224">
        <v>85.828571428571394</v>
      </c>
      <c r="Q1224">
        <v>4.1295945219380001E-3</v>
      </c>
    </row>
    <row r="1225" spans="1:17" hidden="1" x14ac:dyDescent="0.3">
      <c r="A1225" t="s">
        <v>2600</v>
      </c>
      <c r="B1225" t="s">
        <v>2601</v>
      </c>
      <c r="C1225" t="s">
        <v>3186</v>
      </c>
      <c r="D1225" t="s">
        <v>404</v>
      </c>
      <c r="E1225">
        <v>1811.192955</v>
      </c>
      <c r="F1225">
        <v>944</v>
      </c>
      <c r="G1225">
        <v>115.714740595238</v>
      </c>
      <c r="H1225">
        <v>1.14291748578</v>
      </c>
      <c r="I1225">
        <v>77.586379889959801</v>
      </c>
      <c r="J1225">
        <v>4.8699782549293698</v>
      </c>
      <c r="K1225">
        <v>929.26142568774605</v>
      </c>
      <c r="L1225">
        <v>753.71609405549998</v>
      </c>
      <c r="M1225">
        <v>53.841018079738298</v>
      </c>
      <c r="N1225">
        <v>0.66489252966673096</v>
      </c>
      <c r="O1225">
        <v>28.718220338982999</v>
      </c>
      <c r="P1225">
        <v>152.13675213675199</v>
      </c>
      <c r="Q1225">
        <v>0.20127724663612201</v>
      </c>
    </row>
    <row r="1226" spans="1:17" hidden="1" x14ac:dyDescent="0.3">
      <c r="A1226" t="s">
        <v>2602</v>
      </c>
      <c r="B1226" t="s">
        <v>2603</v>
      </c>
      <c r="C1226" t="s">
        <v>3186</v>
      </c>
      <c r="D1226" t="s">
        <v>270</v>
      </c>
      <c r="E1226">
        <v>1796.4138</v>
      </c>
      <c r="F1226">
        <v>498.45</v>
      </c>
      <c r="G1226">
        <v>-65.8464623571396</v>
      </c>
      <c r="H1226">
        <v>-17.654406340575701</v>
      </c>
      <c r="I1226">
        <v>-21.887708614155699</v>
      </c>
      <c r="J1226">
        <v>-2.6113504965024599</v>
      </c>
      <c r="K1226">
        <v>545.52497614850199</v>
      </c>
      <c r="L1226">
        <v>588.22112150325199</v>
      </c>
      <c r="M1226">
        <v>52.403045279086101</v>
      </c>
      <c r="N1226">
        <v>1.9515240970818699</v>
      </c>
      <c r="O1226">
        <v>87.581502658240495</v>
      </c>
      <c r="P1226">
        <v>7.0439171051218601</v>
      </c>
      <c r="Q1226">
        <v>5.4256214246520003E-2</v>
      </c>
    </row>
    <row r="1227" spans="1:17" x14ac:dyDescent="0.3">
      <c r="A1227" t="s">
        <v>2604</v>
      </c>
      <c r="B1227" t="s">
        <v>2605</v>
      </c>
      <c r="C1227" t="s">
        <v>3171</v>
      </c>
      <c r="D1227" t="s">
        <v>54</v>
      </c>
      <c r="E1227">
        <v>1796.3666731349999</v>
      </c>
      <c r="F1227">
        <v>178.47</v>
      </c>
      <c r="G1227">
        <v>-89.903998328189402</v>
      </c>
      <c r="H1227">
        <v>-22.978039018533199</v>
      </c>
      <c r="I1227">
        <v>-66.719636000619104</v>
      </c>
      <c r="J1227">
        <v>-2.8153369027261999</v>
      </c>
      <c r="K1227">
        <v>219.42719250311399</v>
      </c>
      <c r="L1227">
        <v>351.82353586123799</v>
      </c>
      <c r="M1227">
        <v>40.2615678099964</v>
      </c>
      <c r="N1227">
        <v>1.43990892085383</v>
      </c>
      <c r="O1227">
        <v>278.130778282064</v>
      </c>
      <c r="P1227">
        <v>11.0716952949962</v>
      </c>
      <c r="Q1227">
        <v>-0.109673643146044</v>
      </c>
    </row>
    <row r="1228" spans="1:17" hidden="1" x14ac:dyDescent="0.3">
      <c r="A1228" t="s">
        <v>2606</v>
      </c>
      <c r="B1228" t="s">
        <v>2607</v>
      </c>
      <c r="C1228" t="s">
        <v>3186</v>
      </c>
      <c r="D1228" t="s">
        <v>123</v>
      </c>
      <c r="E1228">
        <v>1795.628086915</v>
      </c>
      <c r="F1228">
        <v>1405</v>
      </c>
      <c r="G1228">
        <v>502.39048335571601</v>
      </c>
      <c r="H1228">
        <v>-3.9841409677415598</v>
      </c>
      <c r="I1228">
        <v>271.69795070233101</v>
      </c>
      <c r="J1228">
        <v>-2.5346978589114402</v>
      </c>
      <c r="K1228">
        <v>1454.67371624465</v>
      </c>
      <c r="L1228">
        <v>1091.5110560145399</v>
      </c>
      <c r="M1228">
        <v>53.809135183122798</v>
      </c>
      <c r="N1228">
        <v>0.238366700467117</v>
      </c>
      <c r="O1228">
        <v>85.669039145907405</v>
      </c>
      <c r="P1228">
        <v>559.62441314553905</v>
      </c>
      <c r="Q1228">
        <v>0.18927735525418099</v>
      </c>
    </row>
    <row r="1229" spans="1:17" hidden="1" x14ac:dyDescent="0.3">
      <c r="A1229" t="s">
        <v>2608</v>
      </c>
      <c r="B1229" t="s">
        <v>2609</v>
      </c>
      <c r="C1229" t="s">
        <v>3186</v>
      </c>
      <c r="D1229" t="s">
        <v>217</v>
      </c>
      <c r="E1229">
        <v>1794.6047314</v>
      </c>
      <c r="F1229">
        <v>736.65</v>
      </c>
      <c r="G1229">
        <v>-14.1709016057223</v>
      </c>
      <c r="H1229">
        <v>2.8551859905381098</v>
      </c>
      <c r="I1229">
        <v>2.6311946106672099</v>
      </c>
      <c r="J1229">
        <v>4.2479466859327504</v>
      </c>
      <c r="K1229">
        <v>729.45390048449599</v>
      </c>
      <c r="L1229">
        <v>729.749211796552</v>
      </c>
      <c r="M1229">
        <v>68.178199644870602</v>
      </c>
      <c r="N1229">
        <v>0.67318750850771503</v>
      </c>
      <c r="O1229">
        <v>24.2041675151021</v>
      </c>
      <c r="P1229">
        <v>34.425182481751797</v>
      </c>
      <c r="Q1229">
        <v>-8.2051494459720008E-3</v>
      </c>
    </row>
    <row r="1230" spans="1:17" hidden="1" x14ac:dyDescent="0.3">
      <c r="A1230" t="s">
        <v>2610</v>
      </c>
      <c r="B1230" t="s">
        <v>2611</v>
      </c>
      <c r="C1230" t="s">
        <v>3186</v>
      </c>
      <c r="D1230" t="s">
        <v>1418</v>
      </c>
      <c r="E1230">
        <v>1793.51055</v>
      </c>
      <c r="F1230">
        <v>188.89</v>
      </c>
      <c r="G1230">
        <v>279.097812160606</v>
      </c>
      <c r="H1230">
        <v>52.436219681900504</v>
      </c>
      <c r="I1230">
        <v>104.283225271353</v>
      </c>
      <c r="J1230">
        <v>29.180156965108001</v>
      </c>
      <c r="K1230">
        <v>132.05266083407699</v>
      </c>
      <c r="L1230">
        <v>106.323654635081</v>
      </c>
      <c r="M1230">
        <v>88.396999003370595</v>
      </c>
      <c r="N1230">
        <v>2.9042358186731398</v>
      </c>
      <c r="O1230">
        <v>5.8287892424162298</v>
      </c>
      <c r="P1230">
        <v>306.21505376343998</v>
      </c>
      <c r="Q1230">
        <v>0.170917304191014</v>
      </c>
    </row>
    <row r="1231" spans="1:17" hidden="1" x14ac:dyDescent="0.3">
      <c r="A1231" t="s">
        <v>2612</v>
      </c>
      <c r="B1231" t="s">
        <v>2613</v>
      </c>
      <c r="C1231" t="s">
        <v>3186</v>
      </c>
      <c r="D1231" t="s">
        <v>259</v>
      </c>
      <c r="E1231">
        <v>1787.130688</v>
      </c>
      <c r="F1231">
        <v>133.9</v>
      </c>
      <c r="G1231">
        <v>367.30437732635397</v>
      </c>
      <c r="H1231">
        <v>-12.242938734911601</v>
      </c>
      <c r="I1231">
        <v>36.714028758895402</v>
      </c>
      <c r="J1231">
        <v>-4.2670668161720897</v>
      </c>
      <c r="K1231">
        <v>141.998768035892</v>
      </c>
      <c r="L1231">
        <v>113.13724868298</v>
      </c>
      <c r="M1231">
        <v>40.821705112655302</v>
      </c>
      <c r="N1231">
        <v>0.49897798031059698</v>
      </c>
      <c r="O1231">
        <v>25.466766243465202</v>
      </c>
      <c r="P1231">
        <v>408.3523158694</v>
      </c>
      <c r="Q1231">
        <v>0.185067209780027</v>
      </c>
    </row>
    <row r="1232" spans="1:17" hidden="1" x14ac:dyDescent="0.3">
      <c r="A1232" t="s">
        <v>2614</v>
      </c>
      <c r="B1232" t="s">
        <v>2615</v>
      </c>
      <c r="C1232" t="s">
        <v>3186</v>
      </c>
      <c r="D1232" t="s">
        <v>166</v>
      </c>
      <c r="E1232">
        <v>1786.809236955</v>
      </c>
      <c r="F1232">
        <v>349.15</v>
      </c>
      <c r="G1232">
        <v>-18.935700622906701</v>
      </c>
      <c r="H1232">
        <v>-2.6539029342916498</v>
      </c>
      <c r="I1232">
        <v>-3.3955085964046199</v>
      </c>
      <c r="J1232">
        <v>22.8929173230297</v>
      </c>
      <c r="M1232">
        <v>63.613891243428498</v>
      </c>
      <c r="O1232">
        <v>6.8308749820993997</v>
      </c>
      <c r="P1232">
        <v>27.3805180591024</v>
      </c>
    </row>
    <row r="1233" spans="1:17" hidden="1" x14ac:dyDescent="0.3">
      <c r="A1233" t="s">
        <v>2616</v>
      </c>
      <c r="B1233" t="s">
        <v>2617</v>
      </c>
      <c r="C1233" t="s">
        <v>3186</v>
      </c>
      <c r="D1233" t="s">
        <v>285</v>
      </c>
      <c r="E1233">
        <v>1773.6054972299901</v>
      </c>
      <c r="F1233">
        <v>53.19</v>
      </c>
      <c r="G1233">
        <v>-17.488006303000901</v>
      </c>
      <c r="H1233">
        <v>5.4969707222878297</v>
      </c>
      <c r="I1233">
        <v>-25.084044853225301</v>
      </c>
      <c r="J1233">
        <v>10.4672177304297</v>
      </c>
      <c r="K1233">
        <v>51.913890457306501</v>
      </c>
      <c r="L1233">
        <v>56.2483394606787</v>
      </c>
      <c r="M1233">
        <v>65.631301396548395</v>
      </c>
      <c r="N1233">
        <v>1.52239676244678</v>
      </c>
      <c r="O1233">
        <v>80.297048317352903</v>
      </c>
      <c r="P1233">
        <v>22.698961937716199</v>
      </c>
      <c r="Q1233">
        <v>2.7308487424521001E-2</v>
      </c>
    </row>
    <row r="1234" spans="1:17" hidden="1" x14ac:dyDescent="0.3">
      <c r="A1234" t="s">
        <v>2618</v>
      </c>
      <c r="B1234" t="s">
        <v>2619</v>
      </c>
      <c r="C1234" t="s">
        <v>3186</v>
      </c>
      <c r="D1234" t="s">
        <v>365</v>
      </c>
      <c r="E1234">
        <v>1772.7319</v>
      </c>
      <c r="F1234">
        <v>356.5</v>
      </c>
      <c r="G1234">
        <v>34.634471762610801</v>
      </c>
      <c r="H1234">
        <v>7.6080937710912204</v>
      </c>
      <c r="I1234">
        <v>70.1843073134457</v>
      </c>
      <c r="J1234">
        <v>3.8859480187519799</v>
      </c>
      <c r="K1234">
        <v>314.75903237785701</v>
      </c>
      <c r="L1234">
        <v>261.780960926783</v>
      </c>
      <c r="M1234">
        <v>75.059244920290595</v>
      </c>
      <c r="N1234">
        <v>0.254347596313934</v>
      </c>
      <c r="O1234">
        <v>7.0967741935483897</v>
      </c>
      <c r="P1234">
        <v>94.436869375511293</v>
      </c>
      <c r="Q1234">
        <v>0.137930385266268</v>
      </c>
    </row>
    <row r="1235" spans="1:17" hidden="1" x14ac:dyDescent="0.3">
      <c r="A1235" t="s">
        <v>2620</v>
      </c>
      <c r="B1235" t="s">
        <v>2621</v>
      </c>
      <c r="C1235" t="s">
        <v>3186</v>
      </c>
      <c r="D1235" t="s">
        <v>83</v>
      </c>
      <c r="E1235">
        <v>1770.6063394799901</v>
      </c>
      <c r="F1235">
        <v>185.09</v>
      </c>
      <c r="G1235">
        <v>65.257286408477995</v>
      </c>
      <c r="H1235">
        <v>2.0222959213652998</v>
      </c>
      <c r="I1235">
        <v>70.311566713751205</v>
      </c>
      <c r="J1235">
        <v>5.2940996923044397</v>
      </c>
      <c r="K1235">
        <v>162.17884718002699</v>
      </c>
      <c r="L1235">
        <v>129.731277385884</v>
      </c>
      <c r="M1235">
        <v>66.872411642546993</v>
      </c>
      <c r="N1235">
        <v>0.33083793988311599</v>
      </c>
      <c r="O1235">
        <v>5.7323464260629899</v>
      </c>
      <c r="P1235">
        <v>111.773455377574</v>
      </c>
      <c r="Q1235">
        <v>-4.6948312264169997E-3</v>
      </c>
    </row>
    <row r="1236" spans="1:17" hidden="1" x14ac:dyDescent="0.3">
      <c r="A1236" t="s">
        <v>2622</v>
      </c>
      <c r="B1236" t="s">
        <v>2623</v>
      </c>
      <c r="C1236" t="s">
        <v>3186</v>
      </c>
      <c r="D1236" t="s">
        <v>54</v>
      </c>
      <c r="E1236">
        <v>1767.8374293869999</v>
      </c>
      <c r="F1236">
        <v>157.47999999999999</v>
      </c>
      <c r="G1236">
        <v>-55.107351966289897</v>
      </c>
      <c r="H1236">
        <v>-5.7555089087328399</v>
      </c>
      <c r="I1236">
        <v>-34.478675653663203</v>
      </c>
      <c r="J1236">
        <v>2.4719948700846701</v>
      </c>
      <c r="K1236">
        <v>170.31103974412301</v>
      </c>
      <c r="L1236">
        <v>201.53499169441099</v>
      </c>
      <c r="M1236">
        <v>62.980407408740199</v>
      </c>
      <c r="N1236">
        <v>0.94152010581997803</v>
      </c>
      <c r="O1236">
        <v>80.054610109220206</v>
      </c>
      <c r="P1236">
        <v>7.6639092089970404</v>
      </c>
      <c r="Q1236">
        <v>5.0151189140524001E-2</v>
      </c>
    </row>
    <row r="1237" spans="1:17" hidden="1" x14ac:dyDescent="0.3">
      <c r="A1237" t="s">
        <v>2624</v>
      </c>
      <c r="B1237" t="s">
        <v>2625</v>
      </c>
      <c r="C1237" t="s">
        <v>3186</v>
      </c>
      <c r="D1237" t="s">
        <v>94</v>
      </c>
      <c r="E1237">
        <v>1762.01921322</v>
      </c>
      <c r="F1237">
        <v>79.38</v>
      </c>
      <c r="G1237">
        <v>61.186286496503001</v>
      </c>
      <c r="H1237">
        <v>-7.6972519599890097</v>
      </c>
      <c r="I1237">
        <v>-12.465910193290201</v>
      </c>
      <c r="J1237">
        <v>-2.5025052003126902</v>
      </c>
      <c r="K1237">
        <v>81.264256653404601</v>
      </c>
      <c r="L1237">
        <v>78.717302718104904</v>
      </c>
      <c r="M1237">
        <v>59.5849493480478</v>
      </c>
      <c r="N1237">
        <v>0.59047079800686697</v>
      </c>
      <c r="O1237">
        <v>35.928445452254998</v>
      </c>
      <c r="P1237">
        <v>86.732533521524303</v>
      </c>
      <c r="Q1237">
        <v>7.2603304690440004E-2</v>
      </c>
    </row>
    <row r="1238" spans="1:17" hidden="1" x14ac:dyDescent="0.3">
      <c r="A1238" t="s">
        <v>2626</v>
      </c>
      <c r="B1238" t="s">
        <v>2627</v>
      </c>
      <c r="C1238" t="s">
        <v>3186</v>
      </c>
      <c r="D1238" t="s">
        <v>1549</v>
      </c>
      <c r="E1238">
        <v>1754.79833288499</v>
      </c>
      <c r="F1238">
        <v>241.95</v>
      </c>
      <c r="G1238">
        <v>-34.196903263487499</v>
      </c>
      <c r="H1238">
        <v>-12.6279722792702</v>
      </c>
      <c r="I1238">
        <v>49.669272911275101</v>
      </c>
      <c r="J1238">
        <v>0.34953085245201598</v>
      </c>
      <c r="K1238">
        <v>269.372457896556</v>
      </c>
      <c r="L1238">
        <v>256.99272515192001</v>
      </c>
      <c r="M1238">
        <v>46.923120185137599</v>
      </c>
      <c r="N1238">
        <v>0.36840819316896001</v>
      </c>
      <c r="O1238">
        <v>48.894399669353099</v>
      </c>
      <c r="P1238">
        <v>79.2222222222222</v>
      </c>
      <c r="Q1238">
        <v>5.8205029681927999E-2</v>
      </c>
    </row>
    <row r="1239" spans="1:17" hidden="1" x14ac:dyDescent="0.3">
      <c r="A1239" t="s">
        <v>2628</v>
      </c>
      <c r="B1239" t="s">
        <v>2629</v>
      </c>
      <c r="C1239" t="s">
        <v>3186</v>
      </c>
      <c r="D1239" t="s">
        <v>466</v>
      </c>
      <c r="E1239">
        <v>1750.426010725</v>
      </c>
      <c r="F1239">
        <v>565.25</v>
      </c>
      <c r="G1239">
        <v>-37.293028418154002</v>
      </c>
      <c r="H1239">
        <v>-2.5222764240533202</v>
      </c>
      <c r="I1239">
        <v>-5.4554127051096497</v>
      </c>
      <c r="J1239">
        <v>-0.195631049855196</v>
      </c>
      <c r="K1239">
        <v>619.95748478923599</v>
      </c>
      <c r="L1239">
        <v>629.547017245559</v>
      </c>
      <c r="M1239">
        <v>40.045751295417503</v>
      </c>
      <c r="N1239">
        <v>0.57697948657443798</v>
      </c>
      <c r="O1239">
        <v>57.231313578062803</v>
      </c>
      <c r="P1239">
        <v>28.451312350869198</v>
      </c>
      <c r="Q1239">
        <v>0.104096935023666</v>
      </c>
    </row>
    <row r="1240" spans="1:17" hidden="1" x14ac:dyDescent="0.3">
      <c r="A1240" t="s">
        <v>2630</v>
      </c>
      <c r="B1240" t="s">
        <v>2631</v>
      </c>
      <c r="C1240" t="s">
        <v>3186</v>
      </c>
      <c r="D1240" t="s">
        <v>111</v>
      </c>
      <c r="E1240">
        <v>1749.3986849999999</v>
      </c>
      <c r="F1240">
        <v>45.39</v>
      </c>
      <c r="G1240">
        <v>79.286563529974103</v>
      </c>
      <c r="H1240">
        <v>-4.1543350660082901</v>
      </c>
      <c r="I1240">
        <v>77.895001968299397</v>
      </c>
      <c r="J1240">
        <v>4.6026249465648199</v>
      </c>
      <c r="K1240">
        <v>44.863853143495596</v>
      </c>
      <c r="L1240">
        <v>36.61234611463</v>
      </c>
      <c r="M1240">
        <v>62.881183809709597</v>
      </c>
      <c r="N1240">
        <v>0.269484448729156</v>
      </c>
      <c r="O1240">
        <v>42.145847102886002</v>
      </c>
      <c r="P1240">
        <v>108.689655172413</v>
      </c>
      <c r="Q1240">
        <v>0.118258016058957</v>
      </c>
    </row>
    <row r="1241" spans="1:17" hidden="1" x14ac:dyDescent="0.3">
      <c r="A1241" t="s">
        <v>2632</v>
      </c>
      <c r="B1241" t="s">
        <v>2633</v>
      </c>
      <c r="C1241" t="s">
        <v>3186</v>
      </c>
      <c r="D1241" t="s">
        <v>21</v>
      </c>
      <c r="E1241">
        <v>1740.4166068899999</v>
      </c>
      <c r="F1241">
        <v>417.95</v>
      </c>
      <c r="G1241">
        <v>17.541595229389099</v>
      </c>
      <c r="H1241">
        <v>24.3088059596327</v>
      </c>
      <c r="I1241">
        <v>33.0817872558912</v>
      </c>
      <c r="J1241">
        <v>-3.7988027538443201</v>
      </c>
      <c r="K1241">
        <v>352.55639426428399</v>
      </c>
      <c r="M1241">
        <v>57.346201527955998</v>
      </c>
      <c r="N1241">
        <v>1.26000058150635</v>
      </c>
      <c r="O1241">
        <v>13.6499581289627</v>
      </c>
      <c r="P1241">
        <v>69.176280105241801</v>
      </c>
    </row>
    <row r="1242" spans="1:17" hidden="1" x14ac:dyDescent="0.3">
      <c r="A1242" t="s">
        <v>2634</v>
      </c>
      <c r="B1242" t="s">
        <v>2635</v>
      </c>
      <c r="C1242" t="s">
        <v>3186</v>
      </c>
      <c r="D1242" t="s">
        <v>46</v>
      </c>
      <c r="E1242">
        <v>1738.8560126</v>
      </c>
      <c r="F1242">
        <v>304.3</v>
      </c>
      <c r="G1242">
        <v>241.80828167036</v>
      </c>
      <c r="H1242">
        <v>-6.2150132586083</v>
      </c>
      <c r="I1242">
        <v>134.85503554924901</v>
      </c>
      <c r="J1242">
        <v>22.7819440668951</v>
      </c>
      <c r="K1242">
        <v>244.67914859220599</v>
      </c>
      <c r="L1242">
        <v>175.69416191345499</v>
      </c>
      <c r="M1242">
        <v>79.778490951834897</v>
      </c>
      <c r="N1242">
        <v>0.65870095545630103</v>
      </c>
      <c r="O1242">
        <v>1.16661189615512</v>
      </c>
      <c r="P1242">
        <v>332.55152807391602</v>
      </c>
      <c r="Q1242">
        <v>0.14049507999392</v>
      </c>
    </row>
    <row r="1243" spans="1:17" hidden="1" x14ac:dyDescent="0.3">
      <c r="A1243" t="s">
        <v>2636</v>
      </c>
      <c r="B1243" t="s">
        <v>2637</v>
      </c>
      <c r="C1243" t="s">
        <v>3186</v>
      </c>
      <c r="D1243" t="s">
        <v>270</v>
      </c>
      <c r="E1243">
        <v>1738.048</v>
      </c>
      <c r="F1243">
        <v>842.3</v>
      </c>
      <c r="G1243">
        <v>184.67772532942601</v>
      </c>
      <c r="H1243">
        <v>-20.9025930736648</v>
      </c>
      <c r="I1243">
        <v>142.57878180520001</v>
      </c>
      <c r="J1243">
        <v>-0.78152324657212702</v>
      </c>
      <c r="K1243">
        <v>755.04312413630305</v>
      </c>
      <c r="L1243">
        <v>551.50227394358899</v>
      </c>
      <c r="M1243">
        <v>67.919664467544905</v>
      </c>
      <c r="N1243">
        <v>0.57733877283257096</v>
      </c>
      <c r="O1243">
        <v>16.5855395939689</v>
      </c>
      <c r="P1243">
        <v>226.916359402289</v>
      </c>
      <c r="Q1243">
        <v>0.114856932982352</v>
      </c>
    </row>
    <row r="1244" spans="1:17" hidden="1" x14ac:dyDescent="0.3">
      <c r="A1244" t="s">
        <v>2638</v>
      </c>
      <c r="B1244" t="s">
        <v>2639</v>
      </c>
      <c r="C1244" t="s">
        <v>3186</v>
      </c>
      <c r="D1244" t="s">
        <v>2640</v>
      </c>
      <c r="E1244">
        <v>1734.3162436</v>
      </c>
      <c r="F1244">
        <v>624.95000000000005</v>
      </c>
      <c r="G1244">
        <v>-19.6428721290598</v>
      </c>
      <c r="H1244">
        <v>-6.1525035641767802</v>
      </c>
      <c r="I1244">
        <v>10.3030212015895</v>
      </c>
      <c r="J1244">
        <v>7.1326045175556398</v>
      </c>
      <c r="K1244">
        <v>598.78119625563397</v>
      </c>
      <c r="L1244">
        <v>598.22317799338305</v>
      </c>
      <c r="M1244">
        <v>78.098071449374203</v>
      </c>
      <c r="N1244">
        <v>1.03573949613632</v>
      </c>
      <c r="O1244">
        <v>35.114809184734703</v>
      </c>
      <c r="P1244">
        <v>32.968085106382901</v>
      </c>
      <c r="Q1244">
        <v>0.102986393714856</v>
      </c>
    </row>
    <row r="1245" spans="1:17" hidden="1" x14ac:dyDescent="0.3">
      <c r="A1245" t="s">
        <v>2641</v>
      </c>
      <c r="B1245" t="s">
        <v>2642</v>
      </c>
      <c r="C1245" t="s">
        <v>3186</v>
      </c>
      <c r="D1245" t="s">
        <v>51</v>
      </c>
      <c r="E1245">
        <v>1725.759848448</v>
      </c>
      <c r="F1245">
        <v>163.84</v>
      </c>
      <c r="G1245">
        <v>-5.0856093561488098</v>
      </c>
      <c r="H1245">
        <v>31.594577885313701</v>
      </c>
      <c r="I1245">
        <v>57.571900773437697</v>
      </c>
      <c r="J1245">
        <v>25.630885653953499</v>
      </c>
      <c r="K1245">
        <v>131.62138902147601</v>
      </c>
      <c r="L1245">
        <v>120.64672094807599</v>
      </c>
      <c r="M1245">
        <v>80.523716659967306</v>
      </c>
      <c r="N1245">
        <v>2.56763588187005</v>
      </c>
      <c r="O1245">
        <v>5.23681640625</v>
      </c>
      <c r="P1245">
        <v>77.797069994574002</v>
      </c>
      <c r="Q1245">
        <v>4.5810004170575999E-2</v>
      </c>
    </row>
    <row r="1246" spans="1:17" hidden="1" x14ac:dyDescent="0.3">
      <c r="A1246" t="s">
        <v>2643</v>
      </c>
      <c r="B1246" t="s">
        <v>2644</v>
      </c>
      <c r="C1246" t="s">
        <v>3186</v>
      </c>
      <c r="D1246" t="s">
        <v>285</v>
      </c>
      <c r="E1246">
        <v>1722.03153853499</v>
      </c>
      <c r="F1246">
        <v>439.45</v>
      </c>
      <c r="G1246">
        <v>117.12823544102901</v>
      </c>
      <c r="H1246">
        <v>23.329052438505901</v>
      </c>
      <c r="I1246">
        <v>94.984651771460605</v>
      </c>
      <c r="J1246">
        <v>-0.38763679719368399</v>
      </c>
      <c r="K1246">
        <v>391.016738755902</v>
      </c>
      <c r="M1246">
        <v>63.945459547411097</v>
      </c>
      <c r="N1246">
        <v>1.5943015413869399</v>
      </c>
      <c r="O1246">
        <v>10.2514506769825</v>
      </c>
      <c r="P1246">
        <v>156.46337904872999</v>
      </c>
    </row>
    <row r="1247" spans="1:17" hidden="1" x14ac:dyDescent="0.3">
      <c r="A1247" t="s">
        <v>2645</v>
      </c>
      <c r="B1247" t="s">
        <v>2646</v>
      </c>
      <c r="C1247" t="s">
        <v>3186</v>
      </c>
      <c r="D1247" t="s">
        <v>62</v>
      </c>
      <c r="E1247">
        <v>1719.71250424</v>
      </c>
      <c r="F1247">
        <v>17.66</v>
      </c>
      <c r="G1247">
        <v>-31.251662087602298</v>
      </c>
      <c r="H1247">
        <v>-3.82999626500101</v>
      </c>
      <c r="I1247">
        <v>-1.55147897011693</v>
      </c>
      <c r="J1247">
        <v>5.8047762044666698</v>
      </c>
      <c r="K1247">
        <v>17.850173514762702</v>
      </c>
      <c r="L1247">
        <v>18.292563479655399</v>
      </c>
      <c r="M1247">
        <v>59.197356025050297</v>
      </c>
      <c r="N1247">
        <v>0.39767865643747002</v>
      </c>
      <c r="O1247">
        <v>58.8335220838052</v>
      </c>
      <c r="P1247">
        <v>20.958904109589</v>
      </c>
      <c r="Q1247">
        <v>-1.1190377947755001E-2</v>
      </c>
    </row>
    <row r="1248" spans="1:17" hidden="1" x14ac:dyDescent="0.3">
      <c r="A1248" t="s">
        <v>2647</v>
      </c>
      <c r="B1248" t="s">
        <v>2648</v>
      </c>
      <c r="C1248" t="s">
        <v>3186</v>
      </c>
      <c r="D1248" t="s">
        <v>714</v>
      </c>
      <c r="E1248">
        <v>1715.74359205</v>
      </c>
      <c r="F1248">
        <v>8.5</v>
      </c>
      <c r="G1248">
        <v>-70.373525618423997</v>
      </c>
      <c r="H1248">
        <v>-0.51090841021415201</v>
      </c>
      <c r="I1248">
        <v>-23.789478661427299</v>
      </c>
      <c r="J1248">
        <v>-1.08557730062618</v>
      </c>
      <c r="K1248">
        <v>9.9326329039341896</v>
      </c>
      <c r="L1248">
        <v>15.1867477574026</v>
      </c>
      <c r="M1248">
        <v>75.909817130514099</v>
      </c>
      <c r="N1248">
        <v>0.65957854459337595</v>
      </c>
      <c r="O1248">
        <v>169.99999999999901</v>
      </c>
      <c r="P1248">
        <v>25</v>
      </c>
      <c r="Q1248">
        <v>-0.10106490884125199</v>
      </c>
    </row>
    <row r="1249" spans="1:17" hidden="1" x14ac:dyDescent="0.3">
      <c r="A1249" t="s">
        <v>2649</v>
      </c>
      <c r="B1249" t="s">
        <v>2650</v>
      </c>
      <c r="C1249" t="s">
        <v>3186</v>
      </c>
      <c r="D1249" t="s">
        <v>2651</v>
      </c>
      <c r="E1249">
        <v>1713.6</v>
      </c>
      <c r="F1249">
        <v>20.399999999999999</v>
      </c>
      <c r="G1249">
        <v>237.225353235515</v>
      </c>
      <c r="H1249">
        <v>-16.226542612977902</v>
      </c>
      <c r="I1249">
        <v>29.3763029254069</v>
      </c>
      <c r="J1249">
        <v>-1.81550430792546</v>
      </c>
      <c r="K1249">
        <v>20.743111003801801</v>
      </c>
      <c r="L1249">
        <v>15.862063866483799</v>
      </c>
      <c r="M1249">
        <v>36.950552178547298</v>
      </c>
      <c r="N1249">
        <v>1.6902716736854</v>
      </c>
      <c r="O1249">
        <v>54.264705882352899</v>
      </c>
      <c r="P1249">
        <v>276.61538461538402</v>
      </c>
    </row>
    <row r="1250" spans="1:17" hidden="1" x14ac:dyDescent="0.3">
      <c r="A1250" t="s">
        <v>2652</v>
      </c>
      <c r="B1250" t="s">
        <v>2653</v>
      </c>
      <c r="C1250" t="s">
        <v>3186</v>
      </c>
      <c r="D1250" t="s">
        <v>69</v>
      </c>
      <c r="E1250">
        <v>1710.20043117</v>
      </c>
      <c r="F1250">
        <v>30.56</v>
      </c>
      <c r="G1250">
        <v>-28.5101556210649</v>
      </c>
      <c r="H1250">
        <v>-2.9617077827769802</v>
      </c>
      <c r="I1250">
        <v>-23.6358582467542</v>
      </c>
      <c r="J1250">
        <v>4.14858247898814</v>
      </c>
      <c r="K1250">
        <v>30.6137456739073</v>
      </c>
      <c r="L1250">
        <v>34.081260009093398</v>
      </c>
      <c r="M1250">
        <v>67.452503661927693</v>
      </c>
      <c r="N1250">
        <v>0.84414483893506098</v>
      </c>
      <c r="O1250">
        <v>59.031413612565402</v>
      </c>
      <c r="P1250">
        <v>12.6843657817109</v>
      </c>
    </row>
    <row r="1251" spans="1:17" hidden="1" x14ac:dyDescent="0.3">
      <c r="A1251" t="s">
        <v>2654</v>
      </c>
      <c r="B1251" t="s">
        <v>2655</v>
      </c>
      <c r="C1251" t="s">
        <v>3186</v>
      </c>
      <c r="D1251" t="s">
        <v>46</v>
      </c>
      <c r="E1251">
        <v>1708.5507001840001</v>
      </c>
      <c r="F1251">
        <v>229.02</v>
      </c>
      <c r="G1251">
        <v>158.623299320239</v>
      </c>
      <c r="H1251">
        <v>2.3247786501249799</v>
      </c>
      <c r="I1251">
        <v>60.6471384959167</v>
      </c>
      <c r="J1251">
        <v>14.0172020128381</v>
      </c>
      <c r="K1251">
        <v>220.45065173198799</v>
      </c>
      <c r="L1251">
        <v>184.20169836449301</v>
      </c>
      <c r="M1251">
        <v>78.0287948592173</v>
      </c>
      <c r="N1251">
        <v>2.0780871333625499</v>
      </c>
      <c r="O1251">
        <v>32.259191337001099</v>
      </c>
      <c r="P1251">
        <v>182.74074074073999</v>
      </c>
      <c r="Q1251">
        <v>0.17919682363143</v>
      </c>
    </row>
    <row r="1252" spans="1:17" hidden="1" x14ac:dyDescent="0.3">
      <c r="A1252" t="s">
        <v>2656</v>
      </c>
      <c r="B1252" t="s">
        <v>2657</v>
      </c>
      <c r="C1252" t="s">
        <v>3186</v>
      </c>
      <c r="D1252" t="s">
        <v>1763</v>
      </c>
      <c r="E1252">
        <v>1705.7554864000001</v>
      </c>
      <c r="F1252">
        <v>162.55000000000001</v>
      </c>
      <c r="G1252">
        <v>-46.883636897556499</v>
      </c>
      <c r="H1252">
        <v>-4.14348693977555</v>
      </c>
      <c r="I1252">
        <v>-24.318851038203402</v>
      </c>
      <c r="J1252">
        <v>12.4264310530111</v>
      </c>
      <c r="K1252">
        <v>164.12531394250499</v>
      </c>
      <c r="L1252">
        <v>194.533264578862</v>
      </c>
      <c r="M1252">
        <v>61.4627097701905</v>
      </c>
      <c r="N1252">
        <v>1.98238904432237</v>
      </c>
      <c r="O1252">
        <v>85.758228237465303</v>
      </c>
      <c r="P1252">
        <v>26.301476301476299</v>
      </c>
      <c r="Q1252">
        <v>0.13260984863716599</v>
      </c>
    </row>
    <row r="1253" spans="1:17" hidden="1" x14ac:dyDescent="0.3">
      <c r="A1253" t="s">
        <v>2658</v>
      </c>
      <c r="B1253" t="s">
        <v>2659</v>
      </c>
      <c r="C1253" t="s">
        <v>3186</v>
      </c>
      <c r="D1253" t="s">
        <v>217</v>
      </c>
      <c r="E1253">
        <v>1701.60064816</v>
      </c>
      <c r="F1253">
        <v>715.4</v>
      </c>
      <c r="G1253">
        <v>74.515119496881994</v>
      </c>
      <c r="H1253">
        <v>-9.9380033496765705</v>
      </c>
      <c r="I1253">
        <v>69.571663120766999</v>
      </c>
      <c r="J1253">
        <v>5.66030522926778</v>
      </c>
      <c r="K1253">
        <v>730.60577646368995</v>
      </c>
      <c r="L1253">
        <v>598.76815564656499</v>
      </c>
      <c r="M1253">
        <v>56.1422594035526</v>
      </c>
      <c r="N1253">
        <v>0.50559471392686395</v>
      </c>
      <c r="O1253">
        <v>45.3662286832541</v>
      </c>
      <c r="P1253">
        <v>104.064750766597</v>
      </c>
      <c r="Q1253">
        <v>0.20784002178955999</v>
      </c>
    </row>
    <row r="1254" spans="1:17" hidden="1" x14ac:dyDescent="0.3">
      <c r="A1254" t="s">
        <v>2660</v>
      </c>
      <c r="B1254" t="s">
        <v>2661</v>
      </c>
      <c r="C1254" t="s">
        <v>3186</v>
      </c>
      <c r="D1254" t="s">
        <v>587</v>
      </c>
      <c r="E1254">
        <v>1701.0937799999999</v>
      </c>
      <c r="F1254">
        <v>102.72</v>
      </c>
      <c r="G1254">
        <v>6.7826915841788997</v>
      </c>
      <c r="H1254">
        <v>-2.42601717612252</v>
      </c>
      <c r="I1254">
        <v>27.704120200592602</v>
      </c>
      <c r="J1254">
        <v>8.4941111994804999</v>
      </c>
      <c r="K1254">
        <v>106.236985706616</v>
      </c>
      <c r="L1254">
        <v>102.642447366262</v>
      </c>
      <c r="M1254">
        <v>54.219977380712301</v>
      </c>
      <c r="N1254">
        <v>0.77026143171672601</v>
      </c>
      <c r="O1254">
        <v>55.315420560747597</v>
      </c>
      <c r="P1254">
        <v>42.6666666666666</v>
      </c>
    </row>
    <row r="1255" spans="1:17" hidden="1" x14ac:dyDescent="0.3">
      <c r="A1255" t="s">
        <v>2662</v>
      </c>
      <c r="B1255" t="s">
        <v>2663</v>
      </c>
      <c r="C1255" t="s">
        <v>3186</v>
      </c>
      <c r="D1255" t="s">
        <v>46</v>
      </c>
      <c r="E1255">
        <v>1692.8289600000001</v>
      </c>
      <c r="F1255">
        <v>75.09</v>
      </c>
      <c r="G1255">
        <v>-3.6156034039396898</v>
      </c>
      <c r="H1255">
        <v>-11.1882931335542</v>
      </c>
      <c r="I1255">
        <v>-4.0659345141387302</v>
      </c>
      <c r="J1255">
        <v>1.6134225623687399</v>
      </c>
      <c r="K1255">
        <v>82.186289212851406</v>
      </c>
      <c r="L1255">
        <v>83.213995999155202</v>
      </c>
      <c r="M1255">
        <v>52.652773967752601</v>
      </c>
      <c r="N1255">
        <v>0.53646637638167505</v>
      </c>
      <c r="O1255">
        <v>60.687175389532499</v>
      </c>
      <c r="P1255">
        <v>24.527363184079601</v>
      </c>
      <c r="Q1255">
        <v>9.1327709479104E-2</v>
      </c>
    </row>
    <row r="1256" spans="1:17" hidden="1" x14ac:dyDescent="0.3">
      <c r="A1256" t="s">
        <v>2664</v>
      </c>
      <c r="B1256" t="s">
        <v>2665</v>
      </c>
      <c r="C1256" t="s">
        <v>3186</v>
      </c>
      <c r="D1256" t="s">
        <v>587</v>
      </c>
      <c r="E1256">
        <v>1692.3029750000001</v>
      </c>
      <c r="F1256">
        <v>68.180000000000007</v>
      </c>
      <c r="G1256">
        <v>16.7902938127651</v>
      </c>
      <c r="H1256">
        <v>9.2073715334032205</v>
      </c>
      <c r="I1256">
        <v>20.548227774751101</v>
      </c>
      <c r="J1256">
        <v>4.5926561378596196</v>
      </c>
      <c r="K1256">
        <v>61.761639381934302</v>
      </c>
      <c r="L1256">
        <v>58.8369006689841</v>
      </c>
      <c r="M1256">
        <v>29.188193916460101</v>
      </c>
      <c r="N1256">
        <v>0.74562217646993001</v>
      </c>
      <c r="O1256">
        <v>14.403050748019901</v>
      </c>
      <c r="P1256">
        <v>51.679644048943203</v>
      </c>
      <c r="Q1256">
        <v>7.1071011628524999E-2</v>
      </c>
    </row>
    <row r="1257" spans="1:17" hidden="1" x14ac:dyDescent="0.3">
      <c r="A1257" t="s">
        <v>2666</v>
      </c>
      <c r="B1257" t="s">
        <v>2667</v>
      </c>
      <c r="C1257" t="s">
        <v>3186</v>
      </c>
      <c r="D1257" t="s">
        <v>2087</v>
      </c>
      <c r="E1257">
        <v>1691.331628482</v>
      </c>
      <c r="F1257">
        <v>150.38999999999999</v>
      </c>
      <c r="G1257">
        <v>-36.886653801575797</v>
      </c>
      <c r="H1257">
        <v>-1.2459779909845401</v>
      </c>
      <c r="I1257">
        <v>-12.9784562859699</v>
      </c>
      <c r="J1257">
        <v>2.6108662726026002</v>
      </c>
      <c r="K1257">
        <v>151.93778423883199</v>
      </c>
      <c r="L1257">
        <v>163.05693747236</v>
      </c>
      <c r="M1257">
        <v>72.9690647377234</v>
      </c>
      <c r="N1257">
        <v>0.28140795584383899</v>
      </c>
      <c r="O1257">
        <v>44.823459006582901</v>
      </c>
      <c r="P1257">
        <v>8.1164629762760594</v>
      </c>
      <c r="Q1257">
        <v>-0.10097504487694001</v>
      </c>
    </row>
    <row r="1258" spans="1:17" hidden="1" x14ac:dyDescent="0.3">
      <c r="A1258" t="s">
        <v>2668</v>
      </c>
      <c r="B1258" t="s">
        <v>2669</v>
      </c>
      <c r="C1258" t="s">
        <v>3186</v>
      </c>
      <c r="D1258" t="s">
        <v>285</v>
      </c>
      <c r="E1258">
        <v>1687.26</v>
      </c>
      <c r="F1258">
        <v>1406.05</v>
      </c>
      <c r="G1258">
        <v>-31.112058765825399</v>
      </c>
      <c r="H1258">
        <v>-6.9102010714099702</v>
      </c>
      <c r="I1258">
        <v>0.71618631813581202</v>
      </c>
      <c r="J1258">
        <v>-4.3116046978864402</v>
      </c>
      <c r="K1258">
        <v>1445.5327766860601</v>
      </c>
      <c r="L1258">
        <v>1440.8310873750299</v>
      </c>
      <c r="M1258">
        <v>44.693635819544198</v>
      </c>
      <c r="N1258">
        <v>0.36711909644920199</v>
      </c>
      <c r="O1258">
        <v>16.283204722449401</v>
      </c>
      <c r="P1258">
        <v>19.050844587443301</v>
      </c>
      <c r="Q1258">
        <v>0.156186843944676</v>
      </c>
    </row>
    <row r="1259" spans="1:17" hidden="1" x14ac:dyDescent="0.3">
      <c r="A1259" t="s">
        <v>2670</v>
      </c>
      <c r="B1259" t="s">
        <v>2671</v>
      </c>
      <c r="C1259" t="s">
        <v>3186</v>
      </c>
      <c r="D1259" t="s">
        <v>426</v>
      </c>
      <c r="E1259">
        <v>1682.4529127200001</v>
      </c>
      <c r="F1259">
        <v>3154.6</v>
      </c>
      <c r="G1259">
        <v>149.26601193527401</v>
      </c>
      <c r="H1259">
        <v>-10.686567584508399</v>
      </c>
      <c r="I1259">
        <v>34.430950209760297</v>
      </c>
      <c r="J1259">
        <v>-4.2732986701657296</v>
      </c>
      <c r="K1259">
        <v>3255.3279933068902</v>
      </c>
      <c r="L1259">
        <v>2790.49848134371</v>
      </c>
      <c r="M1259">
        <v>45.079443677870998</v>
      </c>
      <c r="N1259">
        <v>0.70985202069539399</v>
      </c>
      <c r="O1259">
        <v>52.639003360172403</v>
      </c>
      <c r="P1259">
        <v>179.787139689578</v>
      </c>
      <c r="Q1259">
        <v>0.219187960342619</v>
      </c>
    </row>
    <row r="1260" spans="1:17" hidden="1" x14ac:dyDescent="0.3">
      <c r="A1260" t="s">
        <v>2672</v>
      </c>
      <c r="B1260" t="s">
        <v>2673</v>
      </c>
      <c r="C1260" t="s">
        <v>3186</v>
      </c>
      <c r="D1260" t="s">
        <v>270</v>
      </c>
      <c r="E1260">
        <v>1681.8775155000001</v>
      </c>
      <c r="F1260">
        <v>267.75</v>
      </c>
      <c r="G1260">
        <v>14.013714984959501</v>
      </c>
      <c r="H1260">
        <v>-10.7903366790741</v>
      </c>
      <c r="I1260">
        <v>20.796734345838299</v>
      </c>
      <c r="J1260">
        <v>4.5007854021875398</v>
      </c>
      <c r="K1260">
        <v>265.71828671957201</v>
      </c>
      <c r="L1260">
        <v>254.13486907145301</v>
      </c>
      <c r="M1260">
        <v>63.043770042005903</v>
      </c>
      <c r="N1260">
        <v>1.1378279610533699</v>
      </c>
      <c r="O1260">
        <v>39.421101774042903</v>
      </c>
      <c r="P1260">
        <v>79.577464788732399</v>
      </c>
      <c r="Q1260">
        <v>0.10007253584234301</v>
      </c>
    </row>
    <row r="1261" spans="1:17" hidden="1" x14ac:dyDescent="0.3">
      <c r="A1261" t="s">
        <v>2674</v>
      </c>
      <c r="B1261" t="s">
        <v>2675</v>
      </c>
      <c r="C1261" t="s">
        <v>3186</v>
      </c>
      <c r="D1261" t="s">
        <v>149</v>
      </c>
      <c r="E1261">
        <v>1675.03125</v>
      </c>
      <c r="F1261">
        <v>21.02</v>
      </c>
      <c r="G1261">
        <v>99.205093380857903</v>
      </c>
      <c r="H1261">
        <v>8.5587727679173806</v>
      </c>
      <c r="I1261">
        <v>45.336091168659699</v>
      </c>
      <c r="J1261">
        <v>7.8127277841195797</v>
      </c>
      <c r="K1261">
        <v>17.9487221512925</v>
      </c>
      <c r="L1261">
        <v>15.655507361638399</v>
      </c>
      <c r="M1261">
        <v>84.526752693097905</v>
      </c>
      <c r="N1261">
        <v>0.65587920148885503</v>
      </c>
      <c r="O1261">
        <v>6.9933396764985698</v>
      </c>
      <c r="P1261">
        <v>175.85301837270299</v>
      </c>
      <c r="Q1261">
        <v>0.243156807186614</v>
      </c>
    </row>
    <row r="1262" spans="1:17" hidden="1" x14ac:dyDescent="0.3">
      <c r="A1262" t="s">
        <v>2676</v>
      </c>
      <c r="B1262" t="s">
        <v>2677</v>
      </c>
      <c r="C1262" t="s">
        <v>3186</v>
      </c>
      <c r="D1262" t="s">
        <v>21</v>
      </c>
      <c r="E1262">
        <v>1674.11576447999</v>
      </c>
      <c r="F1262">
        <v>1420</v>
      </c>
      <c r="G1262">
        <v>193.07343565987</v>
      </c>
      <c r="H1262">
        <v>-2.5481571276155801</v>
      </c>
      <c r="I1262">
        <v>29.276866157725902</v>
      </c>
      <c r="J1262">
        <v>1.7574909611612901</v>
      </c>
      <c r="K1262">
        <v>1465.35639590554</v>
      </c>
      <c r="L1262">
        <v>1260.7055085551899</v>
      </c>
      <c r="M1262">
        <v>46.188725357956002</v>
      </c>
      <c r="N1262">
        <v>0.37714533450147603</v>
      </c>
      <c r="O1262">
        <v>31.267605633802798</v>
      </c>
      <c r="P1262">
        <v>221.41240380262499</v>
      </c>
      <c r="Q1262">
        <v>0.12010828492754801</v>
      </c>
    </row>
    <row r="1263" spans="1:17" hidden="1" x14ac:dyDescent="0.3">
      <c r="A1263" t="s">
        <v>2678</v>
      </c>
      <c r="B1263" t="s">
        <v>2679</v>
      </c>
      <c r="C1263" t="s">
        <v>3186</v>
      </c>
      <c r="D1263" t="s">
        <v>136</v>
      </c>
      <c r="E1263">
        <v>1674.00311283</v>
      </c>
      <c r="F1263">
        <v>130.05000000000001</v>
      </c>
      <c r="G1263">
        <v>6.5188804520899799</v>
      </c>
      <c r="H1263">
        <v>8.2909039495824803</v>
      </c>
      <c r="I1263">
        <v>4.0189410258712703</v>
      </c>
      <c r="J1263">
        <v>8.2001369850881094</v>
      </c>
      <c r="K1263">
        <v>121.76513929478401</v>
      </c>
      <c r="L1263">
        <v>117.135564984198</v>
      </c>
      <c r="M1263">
        <v>69.548290630421803</v>
      </c>
      <c r="N1263">
        <v>0.94976679240420303</v>
      </c>
      <c r="O1263">
        <v>16.0707420222991</v>
      </c>
      <c r="P1263">
        <v>52.105263157894697</v>
      </c>
      <c r="Q1263">
        <v>8.0539157468677999E-2</v>
      </c>
    </row>
    <row r="1264" spans="1:17" hidden="1" x14ac:dyDescent="0.3">
      <c r="A1264" t="s">
        <v>2680</v>
      </c>
      <c r="B1264" t="s">
        <v>2681</v>
      </c>
      <c r="C1264" t="s">
        <v>3186</v>
      </c>
      <c r="D1264" t="s">
        <v>120</v>
      </c>
      <c r="E1264">
        <v>1670.5162789200001</v>
      </c>
      <c r="F1264">
        <v>668.4</v>
      </c>
      <c r="G1264">
        <v>-2.2742016032242098</v>
      </c>
      <c r="H1264">
        <v>-19.381940793614</v>
      </c>
      <c r="I1264">
        <v>13.2659904232779</v>
      </c>
      <c r="J1264">
        <v>-13.711275624648501</v>
      </c>
      <c r="M1264">
        <v>38.985225990114699</v>
      </c>
      <c r="O1264">
        <v>51.555954518252499</v>
      </c>
      <c r="P1264">
        <v>24.3072345173888</v>
      </c>
    </row>
    <row r="1265" spans="1:17" hidden="1" x14ac:dyDescent="0.3">
      <c r="A1265" t="s">
        <v>2682</v>
      </c>
      <c r="B1265" t="s">
        <v>2683</v>
      </c>
      <c r="C1265" t="s">
        <v>3186</v>
      </c>
      <c r="D1265" t="s">
        <v>2684</v>
      </c>
      <c r="E1265">
        <v>1667.3553009</v>
      </c>
      <c r="F1265">
        <v>1932</v>
      </c>
      <c r="G1265">
        <v>153.60659595048</v>
      </c>
      <c r="H1265">
        <v>32.209023149386098</v>
      </c>
      <c r="I1265">
        <v>109.800166524262</v>
      </c>
      <c r="J1265">
        <v>13.5026928415539</v>
      </c>
      <c r="K1265">
        <v>1506.66214318538</v>
      </c>
      <c r="L1265">
        <v>1191.7633164860299</v>
      </c>
      <c r="M1265">
        <v>85.524313127049695</v>
      </c>
      <c r="N1265">
        <v>1.2935479993388701</v>
      </c>
      <c r="O1265">
        <v>2.5362318840579601</v>
      </c>
      <c r="P1265">
        <v>192.72727272727201</v>
      </c>
      <c r="Q1265">
        <v>0.13287884574101999</v>
      </c>
    </row>
    <row r="1266" spans="1:17" hidden="1" x14ac:dyDescent="0.3">
      <c r="A1266" t="s">
        <v>2685</v>
      </c>
      <c r="B1266" t="s">
        <v>2686</v>
      </c>
      <c r="C1266" t="s">
        <v>3186</v>
      </c>
      <c r="D1266" t="s">
        <v>123</v>
      </c>
      <c r="E1266">
        <v>1665.6067276199999</v>
      </c>
      <c r="F1266">
        <v>56.43</v>
      </c>
      <c r="G1266">
        <v>-25.509181245712799</v>
      </c>
      <c r="H1266">
        <v>-3.4238329292561498</v>
      </c>
      <c r="I1266">
        <v>4.6568006378112301</v>
      </c>
      <c r="J1266">
        <v>2.7727050217629898</v>
      </c>
      <c r="K1266">
        <v>56.243361250886601</v>
      </c>
      <c r="L1266">
        <v>57.480327302181699</v>
      </c>
      <c r="M1266">
        <v>61.723559911390403</v>
      </c>
      <c r="N1266">
        <v>0.297532080592459</v>
      </c>
      <c r="O1266">
        <v>52.9328371433634</v>
      </c>
      <c r="P1266">
        <v>23.075245365321699</v>
      </c>
      <c r="Q1266">
        <v>6.0377263388466003E-2</v>
      </c>
    </row>
    <row r="1267" spans="1:17" hidden="1" x14ac:dyDescent="0.3">
      <c r="A1267" t="s">
        <v>2687</v>
      </c>
      <c r="B1267" t="s">
        <v>2688</v>
      </c>
      <c r="C1267" t="s">
        <v>3186</v>
      </c>
      <c r="D1267" t="s">
        <v>51</v>
      </c>
      <c r="E1267">
        <v>1653.61925864</v>
      </c>
      <c r="F1267">
        <v>608.5</v>
      </c>
      <c r="G1267">
        <v>11.4982966714293</v>
      </c>
      <c r="H1267">
        <v>-0.90729122161932696</v>
      </c>
      <c r="I1267">
        <v>21.338645892633998</v>
      </c>
      <c r="J1267">
        <v>8.1603832020668108</v>
      </c>
      <c r="K1267">
        <v>596.24218984287495</v>
      </c>
      <c r="L1267">
        <v>562.62838802393298</v>
      </c>
      <c r="M1267">
        <v>77.820035873108495</v>
      </c>
      <c r="N1267">
        <v>0.66145782573211698</v>
      </c>
      <c r="O1267">
        <v>19.1536565324568</v>
      </c>
      <c r="P1267">
        <v>38.264030902067702</v>
      </c>
      <c r="Q1267">
        <v>4.0595927056730999E-2</v>
      </c>
    </row>
    <row r="1268" spans="1:17" hidden="1" x14ac:dyDescent="0.3">
      <c r="A1268" t="s">
        <v>2689</v>
      </c>
      <c r="B1268" t="s">
        <v>2690</v>
      </c>
      <c r="C1268" t="s">
        <v>3186</v>
      </c>
      <c r="D1268" t="s">
        <v>136</v>
      </c>
      <c r="E1268">
        <v>1648.84220858</v>
      </c>
      <c r="F1268">
        <v>50.89</v>
      </c>
      <c r="G1268">
        <v>-25.636703868027599</v>
      </c>
      <c r="H1268">
        <v>1.91676050508727</v>
      </c>
      <c r="I1268">
        <v>-20.1709278071326</v>
      </c>
      <c r="J1268">
        <v>1.66745913662078</v>
      </c>
      <c r="K1268">
        <v>51.092319387247301</v>
      </c>
      <c r="L1268">
        <v>53.540032426982101</v>
      </c>
      <c r="M1268">
        <v>57.162506124827999</v>
      </c>
      <c r="N1268">
        <v>1.38206615471403</v>
      </c>
      <c r="O1268">
        <v>53.723717822754899</v>
      </c>
      <c r="P1268">
        <v>17.474607571560401</v>
      </c>
      <c r="Q1268">
        <v>0.10797947430179899</v>
      </c>
    </row>
    <row r="1269" spans="1:17" hidden="1" x14ac:dyDescent="0.3">
      <c r="A1269" t="s">
        <v>2691</v>
      </c>
      <c r="B1269" t="s">
        <v>2692</v>
      </c>
      <c r="C1269" t="s">
        <v>3186</v>
      </c>
      <c r="D1269" t="s">
        <v>377</v>
      </c>
      <c r="E1269">
        <v>1648.0662990000001</v>
      </c>
      <c r="F1269">
        <v>102.3</v>
      </c>
      <c r="G1269">
        <v>-10.8465172619842</v>
      </c>
      <c r="H1269">
        <v>1.0581746465014099</v>
      </c>
      <c r="I1269">
        <v>5.2863507836468697</v>
      </c>
      <c r="J1269">
        <v>5.1176086894571498</v>
      </c>
      <c r="K1269">
        <v>98.450003620414506</v>
      </c>
      <c r="L1269">
        <v>98.984131792395701</v>
      </c>
      <c r="M1269">
        <v>70.620543012288493</v>
      </c>
      <c r="N1269">
        <v>1.01074566882532</v>
      </c>
      <c r="O1269">
        <v>30.987292277614799</v>
      </c>
      <c r="P1269">
        <v>35.586481113319998</v>
      </c>
      <c r="Q1269">
        <v>0.114415275678593</v>
      </c>
    </row>
    <row r="1270" spans="1:17" hidden="1" x14ac:dyDescent="0.3">
      <c r="A1270" t="s">
        <v>2693</v>
      </c>
      <c r="B1270" t="s">
        <v>2694</v>
      </c>
      <c r="C1270" t="s">
        <v>3186</v>
      </c>
      <c r="D1270" t="s">
        <v>243</v>
      </c>
      <c r="E1270">
        <v>1646.62275</v>
      </c>
      <c r="F1270">
        <v>2624.1</v>
      </c>
      <c r="G1270">
        <v>612.319443209052</v>
      </c>
      <c r="H1270">
        <v>-35.2059191712573</v>
      </c>
      <c r="I1270">
        <v>-6.3469822405555103</v>
      </c>
      <c r="J1270">
        <v>-4.2699575667659797</v>
      </c>
      <c r="K1270">
        <v>3355.8678985024499</v>
      </c>
      <c r="L1270">
        <v>2799.38153939534</v>
      </c>
      <c r="M1270">
        <v>35.704110626616298</v>
      </c>
      <c r="N1270">
        <v>1.66486978573983</v>
      </c>
      <c r="O1270">
        <v>82.877939102930497</v>
      </c>
      <c r="P1270">
        <v>632.98882681564203</v>
      </c>
      <c r="Q1270">
        <v>0.19984871219295899</v>
      </c>
    </row>
    <row r="1271" spans="1:17" hidden="1" x14ac:dyDescent="0.3">
      <c r="A1271" t="s">
        <v>2695</v>
      </c>
      <c r="B1271" t="s">
        <v>2696</v>
      </c>
      <c r="C1271" t="s">
        <v>3186</v>
      </c>
      <c r="D1271" t="s">
        <v>21</v>
      </c>
      <c r="E1271">
        <v>1645.8479446859999</v>
      </c>
      <c r="F1271">
        <v>154.86000000000001</v>
      </c>
      <c r="G1271">
        <v>391.26450069092999</v>
      </c>
      <c r="H1271">
        <v>-6.3722288954839099E-2</v>
      </c>
      <c r="I1271">
        <v>156.90126527270399</v>
      </c>
      <c r="J1271">
        <v>-2.7492806280328201</v>
      </c>
      <c r="K1271">
        <v>148.00581831812499</v>
      </c>
      <c r="L1271">
        <v>105.457245446549</v>
      </c>
      <c r="M1271">
        <v>52.297277239941401</v>
      </c>
      <c r="N1271">
        <v>0.208454624196558</v>
      </c>
      <c r="O1271">
        <v>16.5762624305824</v>
      </c>
      <c r="P1271">
        <v>420.53781512605002</v>
      </c>
    </row>
    <row r="1272" spans="1:17" hidden="1" x14ac:dyDescent="0.3">
      <c r="A1272" t="s">
        <v>2697</v>
      </c>
      <c r="B1272" t="s">
        <v>2698</v>
      </c>
      <c r="C1272" t="s">
        <v>3186</v>
      </c>
      <c r="D1272" t="s">
        <v>111</v>
      </c>
      <c r="E1272">
        <v>1642.3748000000001</v>
      </c>
      <c r="F1272">
        <v>800.1</v>
      </c>
      <c r="G1272">
        <v>7.3363759326471403</v>
      </c>
      <c r="H1272">
        <v>-0.52234433752084997</v>
      </c>
      <c r="I1272">
        <v>21.4288596695169</v>
      </c>
      <c r="J1272">
        <v>3.4070438303650601</v>
      </c>
      <c r="K1272">
        <v>768.25205342705794</v>
      </c>
      <c r="L1272">
        <v>701.394174439788</v>
      </c>
      <c r="M1272">
        <v>64.411137146078303</v>
      </c>
      <c r="N1272">
        <v>0.20475959203496799</v>
      </c>
      <c r="O1272">
        <v>5.5993000874890502</v>
      </c>
      <c r="P1272">
        <v>39.026933101650698</v>
      </c>
      <c r="Q1272">
        <v>0.10875567237143299</v>
      </c>
    </row>
    <row r="1273" spans="1:17" hidden="1" x14ac:dyDescent="0.3">
      <c r="A1273" t="s">
        <v>2699</v>
      </c>
      <c r="B1273" t="s">
        <v>2700</v>
      </c>
      <c r="C1273" t="s">
        <v>3186</v>
      </c>
      <c r="D1273" t="s">
        <v>97</v>
      </c>
      <c r="E1273">
        <v>1642.127959745</v>
      </c>
      <c r="F1273">
        <v>104.02</v>
      </c>
      <c r="G1273">
        <v>-42.0747481702467</v>
      </c>
      <c r="H1273">
        <v>-11.7227111343843</v>
      </c>
      <c r="I1273">
        <v>-24.9596347400105</v>
      </c>
      <c r="J1273">
        <v>-2.9535018289280699</v>
      </c>
      <c r="K1273">
        <v>116.382727872704</v>
      </c>
      <c r="L1273">
        <v>132.36303259037501</v>
      </c>
      <c r="M1273">
        <v>40.827556928065903</v>
      </c>
      <c r="N1273">
        <v>0.73278837766990801</v>
      </c>
      <c r="O1273">
        <v>86.502595654681699</v>
      </c>
      <c r="P1273">
        <v>2.7764054935283098</v>
      </c>
    </row>
    <row r="1274" spans="1:17" hidden="1" x14ac:dyDescent="0.3">
      <c r="A1274" t="s">
        <v>2701</v>
      </c>
      <c r="B1274" t="s">
        <v>2702</v>
      </c>
      <c r="C1274" t="s">
        <v>3186</v>
      </c>
      <c r="D1274" t="s">
        <v>466</v>
      </c>
      <c r="E1274">
        <v>1640.5881505299999</v>
      </c>
      <c r="F1274">
        <v>676.55</v>
      </c>
      <c r="G1274">
        <v>-22.568897852946499</v>
      </c>
      <c r="H1274">
        <v>33.379362354396001</v>
      </c>
      <c r="I1274">
        <v>-7.5310957924361404</v>
      </c>
      <c r="J1274">
        <v>3.3649721499232701</v>
      </c>
      <c r="K1274">
        <v>576.50273406573206</v>
      </c>
      <c r="L1274">
        <v>624.92474601341905</v>
      </c>
      <c r="M1274">
        <v>83.7285998711546</v>
      </c>
      <c r="N1274">
        <v>0.98449724291660601</v>
      </c>
      <c r="O1274">
        <v>23.383341955509501</v>
      </c>
      <c r="P1274">
        <v>52.067880422566802</v>
      </c>
      <c r="Q1274">
        <v>1.7977933866704002E-2</v>
      </c>
    </row>
    <row r="1275" spans="1:17" hidden="1" x14ac:dyDescent="0.3">
      <c r="A1275" t="s">
        <v>2703</v>
      </c>
      <c r="B1275" t="s">
        <v>2704</v>
      </c>
      <c r="C1275" t="s">
        <v>3186</v>
      </c>
      <c r="D1275" t="s">
        <v>409</v>
      </c>
      <c r="E1275">
        <v>1638.3660749999999</v>
      </c>
      <c r="F1275">
        <v>1519.5</v>
      </c>
      <c r="G1275">
        <v>267.89985306391202</v>
      </c>
      <c r="H1275">
        <v>-5.0626563045182102</v>
      </c>
      <c r="I1275">
        <v>82.451821937596407</v>
      </c>
      <c r="J1275">
        <v>3.2685192586760698</v>
      </c>
      <c r="K1275">
        <v>1436.26849087247</v>
      </c>
      <c r="L1275">
        <v>1071.79516428649</v>
      </c>
      <c r="M1275">
        <v>63.019403011463403</v>
      </c>
      <c r="N1275">
        <v>0.55279015763092998</v>
      </c>
      <c r="O1275">
        <v>12.879236590983799</v>
      </c>
      <c r="P1275">
        <v>294.62407479548102</v>
      </c>
      <c r="Q1275">
        <v>0.15880748632080699</v>
      </c>
    </row>
    <row r="1276" spans="1:17" hidden="1" x14ac:dyDescent="0.3">
      <c r="A1276" t="s">
        <v>2705</v>
      </c>
      <c r="B1276" t="s">
        <v>2706</v>
      </c>
      <c r="C1276" t="s">
        <v>3186</v>
      </c>
      <c r="D1276" t="s">
        <v>136</v>
      </c>
      <c r="E1276">
        <v>1636.315442205</v>
      </c>
      <c r="F1276">
        <v>397.55</v>
      </c>
      <c r="G1276">
        <v>26.0551043063093</v>
      </c>
      <c r="H1276">
        <v>12.4147842205023</v>
      </c>
      <c r="I1276">
        <v>16.130530853952301</v>
      </c>
      <c r="J1276">
        <v>11.589681161348</v>
      </c>
      <c r="K1276">
        <v>358.904626178022</v>
      </c>
      <c r="L1276">
        <v>336.03372193974002</v>
      </c>
      <c r="M1276">
        <v>77.744385172491405</v>
      </c>
      <c r="N1276">
        <v>0.58806522582221699</v>
      </c>
      <c r="O1276">
        <v>9.4076216828071999</v>
      </c>
      <c r="P1276">
        <v>65.576842982090795</v>
      </c>
      <c r="Q1276">
        <v>7.8071880666502003E-2</v>
      </c>
    </row>
    <row r="1277" spans="1:17" hidden="1" x14ac:dyDescent="0.3">
      <c r="A1277" t="s">
        <v>2707</v>
      </c>
      <c r="B1277" t="s">
        <v>2708</v>
      </c>
      <c r="C1277" t="s">
        <v>3186</v>
      </c>
      <c r="D1277" t="s">
        <v>144</v>
      </c>
      <c r="E1277">
        <v>1629.587289352</v>
      </c>
      <c r="F1277">
        <v>177.18</v>
      </c>
      <c r="G1277">
        <v>40.917483698471798</v>
      </c>
      <c r="H1277">
        <v>8.0640241977776306</v>
      </c>
      <c r="I1277">
        <v>0.93486109875106405</v>
      </c>
      <c r="J1277">
        <v>-1.19832958385991</v>
      </c>
      <c r="K1277">
        <v>161.756111833603</v>
      </c>
      <c r="L1277">
        <v>163.93481664551999</v>
      </c>
      <c r="M1277">
        <v>68.584002525128199</v>
      </c>
      <c r="N1277">
        <v>1.8120869570002101</v>
      </c>
      <c r="O1277">
        <v>51.0046280618579</v>
      </c>
      <c r="P1277">
        <v>65.666199158485199</v>
      </c>
      <c r="Q1277">
        <v>0.103324028249206</v>
      </c>
    </row>
    <row r="1278" spans="1:17" hidden="1" x14ac:dyDescent="0.3">
      <c r="A1278" t="s">
        <v>2709</v>
      </c>
      <c r="B1278" t="s">
        <v>2710</v>
      </c>
      <c r="C1278" t="s">
        <v>3186</v>
      </c>
      <c r="D1278" t="s">
        <v>83</v>
      </c>
      <c r="E1278">
        <v>1627.3596299399901</v>
      </c>
      <c r="F1278">
        <v>247.51</v>
      </c>
      <c r="G1278">
        <v>74.990695444793602</v>
      </c>
      <c r="H1278">
        <v>-9.2965907193340591</v>
      </c>
      <c r="I1278">
        <v>134.01090503826899</v>
      </c>
      <c r="J1278">
        <v>5.92263713949486</v>
      </c>
      <c r="K1278">
        <v>247.70457543172901</v>
      </c>
      <c r="L1278">
        <v>191.969562310691</v>
      </c>
      <c r="M1278">
        <v>56.462774711329203</v>
      </c>
      <c r="N1278">
        <v>0.182191157909004</v>
      </c>
      <c r="O1278">
        <v>45.594117409397597</v>
      </c>
      <c r="P1278">
        <v>165.996775926921</v>
      </c>
      <c r="Q1278">
        <v>0.10892806098126399</v>
      </c>
    </row>
    <row r="1279" spans="1:17" hidden="1" x14ac:dyDescent="0.3">
      <c r="A1279" t="s">
        <v>2711</v>
      </c>
      <c r="B1279" t="s">
        <v>2712</v>
      </c>
      <c r="C1279" t="s">
        <v>3186</v>
      </c>
      <c r="D1279" t="s">
        <v>217</v>
      </c>
      <c r="E1279">
        <v>1619.8070655199999</v>
      </c>
      <c r="F1279">
        <v>716.05</v>
      </c>
      <c r="G1279">
        <v>21.941650052043901</v>
      </c>
      <c r="H1279">
        <v>-1.66943351315056</v>
      </c>
      <c r="I1279">
        <v>-0.68020901134717504</v>
      </c>
      <c r="J1279">
        <v>2.43111085293347</v>
      </c>
      <c r="K1279">
        <v>715.32189375244104</v>
      </c>
      <c r="L1279">
        <v>703.965010541938</v>
      </c>
      <c r="M1279">
        <v>59.302681806072798</v>
      </c>
      <c r="N1279">
        <v>0.83368747545650901</v>
      </c>
      <c r="O1279">
        <v>21.080930102646398</v>
      </c>
      <c r="P1279">
        <v>44.964065188784197</v>
      </c>
      <c r="Q1279">
        <v>6.5320278176926996E-2</v>
      </c>
    </row>
    <row r="1280" spans="1:17" hidden="1" x14ac:dyDescent="0.3">
      <c r="A1280" t="s">
        <v>2713</v>
      </c>
      <c r="B1280" t="s">
        <v>2714</v>
      </c>
      <c r="C1280" t="s">
        <v>3186</v>
      </c>
      <c r="D1280" t="s">
        <v>2715</v>
      </c>
      <c r="E1280">
        <v>1617.704853</v>
      </c>
      <c r="F1280">
        <v>654</v>
      </c>
      <c r="G1280">
        <v>111.245510010431</v>
      </c>
      <c r="H1280">
        <v>18.8483701798162</v>
      </c>
      <c r="I1280">
        <v>54.499805246858898</v>
      </c>
      <c r="J1280">
        <v>2.2797691554417399</v>
      </c>
      <c r="K1280">
        <v>567.58020779322203</v>
      </c>
      <c r="L1280">
        <v>454.77760529209303</v>
      </c>
      <c r="M1280">
        <v>83.615963364308897</v>
      </c>
      <c r="N1280">
        <v>0.37984663904520399</v>
      </c>
      <c r="O1280">
        <v>2.4464831804281202</v>
      </c>
      <c r="P1280">
        <v>148.669201520912</v>
      </c>
    </row>
    <row r="1281" spans="1:17" hidden="1" x14ac:dyDescent="0.3">
      <c r="A1281" t="s">
        <v>2716</v>
      </c>
      <c r="B1281" t="s">
        <v>2717</v>
      </c>
      <c r="C1281" t="s">
        <v>3186</v>
      </c>
      <c r="D1281" t="s">
        <v>111</v>
      </c>
      <c r="E1281">
        <v>1613.7507948799901</v>
      </c>
      <c r="F1281">
        <v>235.76</v>
      </c>
      <c r="G1281">
        <v>-41.342331116683901</v>
      </c>
      <c r="H1281">
        <v>-4.2285784477486796</v>
      </c>
      <c r="I1281">
        <v>-21.821771085387901</v>
      </c>
      <c r="J1281">
        <v>4.5798374240219797</v>
      </c>
      <c r="K1281">
        <v>239.61994052880399</v>
      </c>
      <c r="L1281">
        <v>258.88056899741099</v>
      </c>
      <c r="M1281">
        <v>64.840030650785806</v>
      </c>
      <c r="N1281">
        <v>0.82539363800931498</v>
      </c>
      <c r="O1281">
        <v>69.918561248727499</v>
      </c>
      <c r="P1281">
        <v>12.2666666666666</v>
      </c>
      <c r="Q1281">
        <v>0.13377460028501501</v>
      </c>
    </row>
    <row r="1282" spans="1:17" hidden="1" x14ac:dyDescent="0.3">
      <c r="A1282" t="s">
        <v>2718</v>
      </c>
      <c r="B1282" t="s">
        <v>2719</v>
      </c>
      <c r="C1282" t="s">
        <v>3186</v>
      </c>
      <c r="D1282" t="s">
        <v>714</v>
      </c>
      <c r="E1282">
        <v>1612.31925</v>
      </c>
      <c r="F1282">
        <v>301.64999999999998</v>
      </c>
      <c r="G1282">
        <v>-28.294555861987</v>
      </c>
      <c r="H1282">
        <v>31.415504854660298</v>
      </c>
      <c r="I1282">
        <v>0.71291368307028302</v>
      </c>
      <c r="J1282">
        <v>23.1993940982297</v>
      </c>
      <c r="K1282">
        <v>254.213612198546</v>
      </c>
      <c r="M1282">
        <v>66.734510741849206</v>
      </c>
      <c r="N1282">
        <v>2.2284407393276302</v>
      </c>
      <c r="O1282">
        <v>54.483673131112198</v>
      </c>
      <c r="P1282">
        <v>42.294447851313699</v>
      </c>
    </row>
    <row r="1283" spans="1:17" hidden="1" x14ac:dyDescent="0.3">
      <c r="A1283" t="s">
        <v>2720</v>
      </c>
      <c r="B1283" t="s">
        <v>2721</v>
      </c>
      <c r="C1283" t="s">
        <v>3186</v>
      </c>
      <c r="D1283" t="s">
        <v>270</v>
      </c>
      <c r="E1283">
        <v>1612.16345836</v>
      </c>
      <c r="F1283">
        <v>1492.4</v>
      </c>
      <c r="G1283">
        <v>287.09017923494002</v>
      </c>
      <c r="H1283">
        <v>1.4331616297358201</v>
      </c>
      <c r="I1283">
        <v>11.249984314357</v>
      </c>
      <c r="J1283">
        <v>-4.2735295791319503</v>
      </c>
      <c r="K1283">
        <v>1474.8495189360301</v>
      </c>
      <c r="L1283">
        <v>1177.40473125566</v>
      </c>
      <c r="M1283">
        <v>45.8645845298485</v>
      </c>
      <c r="N1283">
        <v>0.56206118888557899</v>
      </c>
      <c r="O1283">
        <v>19.7199142321093</v>
      </c>
      <c r="P1283">
        <v>349.51807228915601</v>
      </c>
      <c r="Q1283">
        <v>0.257696159002894</v>
      </c>
    </row>
    <row r="1284" spans="1:17" hidden="1" x14ac:dyDescent="0.3">
      <c r="A1284" t="s">
        <v>2722</v>
      </c>
      <c r="B1284" t="s">
        <v>2723</v>
      </c>
      <c r="C1284" t="s">
        <v>3186</v>
      </c>
      <c r="D1284" t="s">
        <v>494</v>
      </c>
      <c r="E1284">
        <v>1611.74528459</v>
      </c>
      <c r="F1284">
        <v>5200</v>
      </c>
      <c r="G1284">
        <v>-33.857306711123101</v>
      </c>
      <c r="H1284">
        <v>-2.0418882555161901</v>
      </c>
      <c r="I1284">
        <v>-3.2093750357573798</v>
      </c>
      <c r="J1284">
        <v>-4.3414558416371101</v>
      </c>
      <c r="K1284">
        <v>5318.13610189669</v>
      </c>
      <c r="L1284">
        <v>5582.3704515776099</v>
      </c>
      <c r="M1284">
        <v>49.965679119628597</v>
      </c>
      <c r="N1284">
        <v>0.83454792992275595</v>
      </c>
      <c r="O1284">
        <v>23.057692307692299</v>
      </c>
      <c r="P1284">
        <v>16.487455197132601</v>
      </c>
      <c r="Q1284">
        <v>-0.11193835525007199</v>
      </c>
    </row>
    <row r="1285" spans="1:17" hidden="1" x14ac:dyDescent="0.3">
      <c r="A1285" t="s">
        <v>2724</v>
      </c>
      <c r="B1285" t="s">
        <v>2725</v>
      </c>
      <c r="C1285" t="s">
        <v>3186</v>
      </c>
      <c r="D1285" t="s">
        <v>488</v>
      </c>
      <c r="E1285">
        <v>1608.8202000000001</v>
      </c>
      <c r="F1285">
        <v>153.66</v>
      </c>
      <c r="G1285">
        <v>33.144430207223998</v>
      </c>
      <c r="H1285">
        <v>4.7624043785224703</v>
      </c>
      <c r="I1285">
        <v>-13.692119280176801</v>
      </c>
      <c r="J1285">
        <v>2.3677627539536499E-2</v>
      </c>
      <c r="K1285">
        <v>148.96838920788801</v>
      </c>
      <c r="L1285">
        <v>142.782696213517</v>
      </c>
      <c r="M1285">
        <v>67.915608839294094</v>
      </c>
      <c r="N1285">
        <v>0.259155338014183</v>
      </c>
      <c r="O1285">
        <v>19.0941038656774</v>
      </c>
      <c r="P1285">
        <v>59.233160621761598</v>
      </c>
      <c r="Q1285">
        <v>7.7444470517967004E-2</v>
      </c>
    </row>
    <row r="1286" spans="1:17" hidden="1" x14ac:dyDescent="0.3">
      <c r="A1286" t="s">
        <v>2726</v>
      </c>
      <c r="B1286" t="s">
        <v>2727</v>
      </c>
      <c r="C1286" t="s">
        <v>3186</v>
      </c>
      <c r="D1286" t="s">
        <v>488</v>
      </c>
      <c r="E1286">
        <v>1608.3192482100001</v>
      </c>
      <c r="F1286">
        <v>80</v>
      </c>
      <c r="G1286">
        <v>11.551094039885699</v>
      </c>
      <c r="H1286">
        <v>-20.732257853952401</v>
      </c>
      <c r="I1286">
        <v>-7.8588407988851001</v>
      </c>
      <c r="J1286">
        <v>-2.5876426404684598</v>
      </c>
      <c r="K1286">
        <v>87.648408482489501</v>
      </c>
      <c r="L1286">
        <v>82.636109418942098</v>
      </c>
      <c r="M1286">
        <v>42.4575311069677</v>
      </c>
      <c r="N1286">
        <v>0.45121201950939599</v>
      </c>
      <c r="O1286">
        <v>62.5</v>
      </c>
      <c r="P1286">
        <v>66.6666666666666</v>
      </c>
      <c r="Q1286">
        <v>0.15910168369129099</v>
      </c>
    </row>
    <row r="1287" spans="1:17" hidden="1" x14ac:dyDescent="0.3">
      <c r="A1287" t="s">
        <v>2728</v>
      </c>
      <c r="B1287" t="s">
        <v>2729</v>
      </c>
      <c r="C1287" t="s">
        <v>3186</v>
      </c>
      <c r="D1287" t="s">
        <v>285</v>
      </c>
      <c r="E1287">
        <v>1607.8553692170001</v>
      </c>
      <c r="F1287">
        <v>48.47</v>
      </c>
      <c r="G1287">
        <v>-54.187190920311899</v>
      </c>
      <c r="H1287">
        <v>-6.4718312952692196</v>
      </c>
      <c r="I1287">
        <v>7.1742096005615199</v>
      </c>
      <c r="J1287">
        <v>3.3057270471999098</v>
      </c>
      <c r="K1287">
        <v>51.011282725775402</v>
      </c>
      <c r="L1287">
        <v>56.226836489708901</v>
      </c>
      <c r="M1287">
        <v>57.514461130231403</v>
      </c>
      <c r="N1287">
        <v>0.31402817637831398</v>
      </c>
      <c r="O1287">
        <v>69.604792135530403</v>
      </c>
      <c r="P1287">
        <v>28.428431289072201</v>
      </c>
    </row>
    <row r="1288" spans="1:17" hidden="1" x14ac:dyDescent="0.3">
      <c r="A1288" t="s">
        <v>2730</v>
      </c>
      <c r="B1288" t="s">
        <v>2731</v>
      </c>
      <c r="C1288" t="s">
        <v>3186</v>
      </c>
      <c r="D1288" t="s">
        <v>94</v>
      </c>
      <c r="E1288">
        <v>1607.7601442</v>
      </c>
      <c r="F1288">
        <v>6.55</v>
      </c>
      <c r="G1288">
        <v>-82.917222223304407</v>
      </c>
      <c r="H1288">
        <v>-10.844521378496699</v>
      </c>
      <c r="I1288">
        <v>-60.872434823330799</v>
      </c>
      <c r="J1288">
        <v>-1.08557730062618</v>
      </c>
      <c r="K1288">
        <v>8.4627338362749196</v>
      </c>
      <c r="L1288">
        <v>12.8461733270551</v>
      </c>
      <c r="M1288">
        <v>64.747215463784599</v>
      </c>
      <c r="N1288">
        <v>0.26945339941395002</v>
      </c>
      <c r="O1288">
        <v>314.50381679389301</v>
      </c>
      <c r="P1288">
        <v>10.0840336134453</v>
      </c>
      <c r="Q1288">
        <v>-1.2433593186049001E-2</v>
      </c>
    </row>
    <row r="1289" spans="1:17" hidden="1" x14ac:dyDescent="0.3">
      <c r="A1289" t="s">
        <v>2732</v>
      </c>
      <c r="B1289" t="s">
        <v>2733</v>
      </c>
      <c r="C1289" t="s">
        <v>3186</v>
      </c>
      <c r="D1289" t="s">
        <v>458</v>
      </c>
      <c r="E1289">
        <v>1605.0481649999999</v>
      </c>
      <c r="F1289">
        <v>2690.1</v>
      </c>
      <c r="G1289">
        <v>43.0416680000314</v>
      </c>
      <c r="H1289">
        <v>-24.341737518628101</v>
      </c>
      <c r="I1289">
        <v>11.262371426943201</v>
      </c>
      <c r="J1289">
        <v>-3.0650562674983099</v>
      </c>
      <c r="K1289">
        <v>3021.5796291865199</v>
      </c>
      <c r="L1289">
        <v>2695.0349254675398</v>
      </c>
      <c r="M1289">
        <v>35.743116475097402</v>
      </c>
      <c r="N1289">
        <v>0.54456427539720698</v>
      </c>
      <c r="O1289">
        <v>54.2656406825025</v>
      </c>
      <c r="P1289">
        <v>104.570342205323</v>
      </c>
      <c r="Q1289">
        <v>0.112034609843203</v>
      </c>
    </row>
    <row r="1290" spans="1:17" hidden="1" x14ac:dyDescent="0.3">
      <c r="A1290" t="s">
        <v>2734</v>
      </c>
      <c r="B1290" t="s">
        <v>2735</v>
      </c>
      <c r="C1290" t="s">
        <v>3186</v>
      </c>
      <c r="D1290" t="s">
        <v>784</v>
      </c>
      <c r="E1290">
        <v>1604.22515</v>
      </c>
      <c r="F1290">
        <v>259</v>
      </c>
      <c r="G1290">
        <v>68.174947417835995</v>
      </c>
      <c r="H1290">
        <v>-2.8997150613882701</v>
      </c>
      <c r="I1290">
        <v>-1.4669942616965601</v>
      </c>
      <c r="J1290">
        <v>9.2555966769114395</v>
      </c>
      <c r="K1290">
        <v>258.42123443133897</v>
      </c>
      <c r="L1290">
        <v>262.15135467026897</v>
      </c>
      <c r="M1290">
        <v>63.8737124199981</v>
      </c>
      <c r="N1290">
        <v>1.31563848676238</v>
      </c>
      <c r="O1290">
        <v>71.814671814671797</v>
      </c>
      <c r="P1290">
        <v>96.883314329152398</v>
      </c>
      <c r="Q1290">
        <v>7.5671771535139001E-2</v>
      </c>
    </row>
    <row r="1291" spans="1:17" hidden="1" x14ac:dyDescent="0.3">
      <c r="A1291" t="s">
        <v>2736</v>
      </c>
      <c r="B1291" t="s">
        <v>2737</v>
      </c>
      <c r="C1291" t="s">
        <v>3186</v>
      </c>
      <c r="D1291" t="s">
        <v>236</v>
      </c>
      <c r="E1291">
        <v>1600.8408497999999</v>
      </c>
      <c r="F1291">
        <v>1050.55</v>
      </c>
      <c r="G1291">
        <v>86.908170236524199</v>
      </c>
      <c r="H1291">
        <v>-11.3759010409195</v>
      </c>
      <c r="I1291">
        <v>-21.923900910041599</v>
      </c>
      <c r="J1291">
        <v>0.90956833044177499</v>
      </c>
      <c r="K1291">
        <v>1110.8978358608699</v>
      </c>
      <c r="L1291">
        <v>1067.67126253942</v>
      </c>
      <c r="M1291">
        <v>48.105214521321201</v>
      </c>
      <c r="N1291">
        <v>0.225656271000055</v>
      </c>
      <c r="O1291">
        <v>42.092237399457403</v>
      </c>
      <c r="P1291">
        <v>117.190407277237</v>
      </c>
      <c r="Q1291">
        <v>0.128127787804689</v>
      </c>
    </row>
    <row r="1292" spans="1:17" hidden="1" x14ac:dyDescent="0.3">
      <c r="A1292" t="s">
        <v>2738</v>
      </c>
      <c r="B1292" t="s">
        <v>2739</v>
      </c>
      <c r="C1292" t="s">
        <v>3186</v>
      </c>
      <c r="D1292" t="s">
        <v>650</v>
      </c>
      <c r="E1292">
        <v>1600.5919614100001</v>
      </c>
      <c r="F1292">
        <v>180.05</v>
      </c>
      <c r="G1292">
        <v>-5.7682987310313196</v>
      </c>
      <c r="H1292">
        <v>-5.4444835140514796</v>
      </c>
      <c r="I1292">
        <v>9.7718932954708002</v>
      </c>
      <c r="J1292">
        <v>-0.38958620931214999</v>
      </c>
      <c r="K1292">
        <v>184.19823884249399</v>
      </c>
      <c r="M1292">
        <v>45.683765924069903</v>
      </c>
      <c r="N1292">
        <v>0.35952083556566899</v>
      </c>
      <c r="O1292">
        <v>27.742293807275701</v>
      </c>
      <c r="P1292">
        <v>30.4710144927536</v>
      </c>
    </row>
    <row r="1293" spans="1:17" hidden="1" x14ac:dyDescent="0.3">
      <c r="A1293" t="s">
        <v>2740</v>
      </c>
      <c r="B1293" t="s">
        <v>2741</v>
      </c>
      <c r="C1293" t="s">
        <v>3186</v>
      </c>
      <c r="D1293" t="s">
        <v>217</v>
      </c>
      <c r="E1293">
        <v>1600.4647927799999</v>
      </c>
      <c r="F1293">
        <v>852.3</v>
      </c>
      <c r="G1293">
        <v>53.803492544894297</v>
      </c>
      <c r="H1293">
        <v>6.1302842095062804</v>
      </c>
      <c r="I1293">
        <v>-17.740695732656</v>
      </c>
      <c r="J1293">
        <v>2.1992281801665698</v>
      </c>
      <c r="K1293">
        <v>829.52539549624703</v>
      </c>
      <c r="L1293">
        <v>812.176957509565</v>
      </c>
      <c r="M1293">
        <v>71.039097960115697</v>
      </c>
      <c r="N1293">
        <v>0.45239860240922802</v>
      </c>
      <c r="O1293">
        <v>50.234659157573603</v>
      </c>
      <c r="P1293">
        <v>113.823381836427</v>
      </c>
      <c r="Q1293">
        <v>0.12139545107119799</v>
      </c>
    </row>
    <row r="1294" spans="1:17" hidden="1" x14ac:dyDescent="0.3">
      <c r="A1294" t="s">
        <v>2742</v>
      </c>
      <c r="B1294" t="s">
        <v>2743</v>
      </c>
      <c r="C1294" t="s">
        <v>3186</v>
      </c>
      <c r="D1294" t="s">
        <v>2744</v>
      </c>
      <c r="E1294">
        <v>1598.59576993</v>
      </c>
      <c r="F1294">
        <v>1481</v>
      </c>
      <c r="G1294">
        <v>146.44216838186699</v>
      </c>
      <c r="H1294">
        <v>-22.525756528254501</v>
      </c>
      <c r="I1294">
        <v>-8.0367209995650892</v>
      </c>
      <c r="J1294">
        <v>-4.4759882595302898</v>
      </c>
      <c r="K1294">
        <v>1667.51258649331</v>
      </c>
      <c r="L1294">
        <v>1561.1958545049099</v>
      </c>
      <c r="M1294">
        <v>43.403401106100802</v>
      </c>
      <c r="N1294">
        <v>1.9671182289945699</v>
      </c>
      <c r="O1294">
        <v>52.599594868332197</v>
      </c>
      <c r="P1294">
        <v>184.72555993463399</v>
      </c>
      <c r="Q1294">
        <v>0.228150982696848</v>
      </c>
    </row>
    <row r="1295" spans="1:17" hidden="1" x14ac:dyDescent="0.3">
      <c r="A1295" t="s">
        <v>2745</v>
      </c>
      <c r="B1295" t="s">
        <v>2746</v>
      </c>
      <c r="C1295" t="s">
        <v>3186</v>
      </c>
      <c r="D1295" t="s">
        <v>1078</v>
      </c>
      <c r="E1295">
        <v>1594.92661875</v>
      </c>
      <c r="F1295">
        <v>233.9</v>
      </c>
      <c r="G1295">
        <v>307.87587106545101</v>
      </c>
      <c r="H1295">
        <v>-1.1656356211232799</v>
      </c>
      <c r="I1295">
        <v>23.133585344676501</v>
      </c>
      <c r="J1295">
        <v>3.9019538714436401</v>
      </c>
      <c r="K1295">
        <v>226.26564183225901</v>
      </c>
      <c r="L1295">
        <v>188.40249447300101</v>
      </c>
      <c r="M1295">
        <v>49.119895050138503</v>
      </c>
      <c r="N1295">
        <v>0.32882430275290703</v>
      </c>
      <c r="O1295">
        <v>10.7097050021376</v>
      </c>
      <c r="P1295">
        <v>354.96985022369103</v>
      </c>
      <c r="Q1295">
        <v>0.22408594594620401</v>
      </c>
    </row>
    <row r="1296" spans="1:17" hidden="1" x14ac:dyDescent="0.3">
      <c r="A1296" t="s">
        <v>2747</v>
      </c>
      <c r="B1296" t="s">
        <v>2748</v>
      </c>
      <c r="C1296" t="s">
        <v>3186</v>
      </c>
      <c r="D1296" t="s">
        <v>1488</v>
      </c>
      <c r="E1296">
        <v>1589.7540967499999</v>
      </c>
      <c r="F1296">
        <v>112.29</v>
      </c>
      <c r="G1296">
        <v>19.824829718402398</v>
      </c>
      <c r="H1296">
        <v>-15.7168166457312</v>
      </c>
      <c r="I1296">
        <v>-5.8673131270489201</v>
      </c>
      <c r="J1296">
        <v>4.7097253535651502</v>
      </c>
      <c r="K1296">
        <v>118.73316779756399</v>
      </c>
      <c r="L1296">
        <v>115.64454337435301</v>
      </c>
      <c r="M1296">
        <v>52.399588682974901</v>
      </c>
      <c r="N1296">
        <v>0.66476520768710901</v>
      </c>
      <c r="O1296">
        <v>32.2468608068394</v>
      </c>
      <c r="P1296">
        <v>46.3061889250814</v>
      </c>
      <c r="Q1296">
        <v>0.13562987233040699</v>
      </c>
    </row>
    <row r="1297" spans="1:17" hidden="1" x14ac:dyDescent="0.3">
      <c r="A1297" t="s">
        <v>2749</v>
      </c>
      <c r="B1297" t="s">
        <v>2750</v>
      </c>
      <c r="C1297" t="s">
        <v>3186</v>
      </c>
      <c r="D1297" t="s">
        <v>365</v>
      </c>
      <c r="E1297">
        <v>1588.0423371750001</v>
      </c>
      <c r="F1297">
        <v>182.55</v>
      </c>
      <c r="G1297">
        <v>-10.8318384802359</v>
      </c>
      <c r="H1297">
        <v>-3.6102845756741799</v>
      </c>
      <c r="I1297">
        <v>-21.6968332619888</v>
      </c>
      <c r="J1297">
        <v>0.48065430170649998</v>
      </c>
      <c r="K1297">
        <v>187.899426298853</v>
      </c>
      <c r="L1297">
        <v>189.171550463187</v>
      </c>
      <c r="M1297">
        <v>48.965964670256</v>
      </c>
      <c r="N1297">
        <v>0.58781454564437796</v>
      </c>
      <c r="O1297">
        <v>32.840317721172198</v>
      </c>
      <c r="P1297">
        <v>22.107023411371198</v>
      </c>
      <c r="Q1297">
        <v>6.8102570489858003E-2</v>
      </c>
    </row>
    <row r="1298" spans="1:17" hidden="1" x14ac:dyDescent="0.3">
      <c r="A1298" t="s">
        <v>2751</v>
      </c>
      <c r="B1298" t="s">
        <v>2752</v>
      </c>
      <c r="C1298" t="s">
        <v>3186</v>
      </c>
      <c r="D1298" t="s">
        <v>192</v>
      </c>
      <c r="E1298">
        <v>1578.9622999999999</v>
      </c>
      <c r="F1298">
        <v>384.55</v>
      </c>
      <c r="G1298">
        <v>-40.228007181529499</v>
      </c>
      <c r="H1298">
        <v>-6.7226371800458802</v>
      </c>
      <c r="I1298">
        <v>-25.355309202740798</v>
      </c>
      <c r="J1298">
        <v>1.8687525543677199</v>
      </c>
      <c r="K1298">
        <v>398.72590914091199</v>
      </c>
      <c r="L1298">
        <v>450.51579254405902</v>
      </c>
      <c r="M1298">
        <v>62.543404374873099</v>
      </c>
      <c r="N1298">
        <v>0.41833332508577797</v>
      </c>
      <c r="O1298">
        <v>66.688337017292895</v>
      </c>
      <c r="P1298">
        <v>6.6417082640044303</v>
      </c>
    </row>
    <row r="1299" spans="1:17" hidden="1" x14ac:dyDescent="0.3">
      <c r="A1299" t="s">
        <v>2753</v>
      </c>
      <c r="B1299" t="s">
        <v>2754</v>
      </c>
      <c r="C1299" t="s">
        <v>3186</v>
      </c>
      <c r="D1299" t="s">
        <v>24</v>
      </c>
      <c r="E1299">
        <v>1578.0107819279999</v>
      </c>
      <c r="F1299">
        <v>146.59</v>
      </c>
      <c r="G1299">
        <v>-28.6191481277828</v>
      </c>
      <c r="H1299">
        <v>-2.6734651730100998</v>
      </c>
      <c r="I1299">
        <v>-30.661322644349699</v>
      </c>
      <c r="J1299">
        <v>2.1977313726634602</v>
      </c>
      <c r="K1299">
        <v>156.73470422637999</v>
      </c>
      <c r="L1299">
        <v>172.41082489076101</v>
      </c>
      <c r="M1299">
        <v>61.070912018958303</v>
      </c>
      <c r="N1299">
        <v>1.01354066465115</v>
      </c>
      <c r="O1299">
        <v>48.509448120608397</v>
      </c>
      <c r="P1299">
        <v>12.217714154482101</v>
      </c>
      <c r="Q1299">
        <v>-1.5424259480919999E-3</v>
      </c>
    </row>
    <row r="1300" spans="1:17" hidden="1" x14ac:dyDescent="0.3">
      <c r="A1300" t="s">
        <v>2755</v>
      </c>
      <c r="B1300" t="s">
        <v>2756</v>
      </c>
      <c r="C1300" t="s">
        <v>3186</v>
      </c>
      <c r="D1300" t="s">
        <v>377</v>
      </c>
      <c r="E1300">
        <v>1576.9907619840001</v>
      </c>
      <c r="F1300">
        <v>77.09</v>
      </c>
      <c r="G1300">
        <v>-14.7765264637325</v>
      </c>
      <c r="H1300">
        <v>-4.3864967869340497</v>
      </c>
      <c r="I1300">
        <v>1.5697703576286599</v>
      </c>
      <c r="J1300">
        <v>3.6562705254607799</v>
      </c>
      <c r="K1300">
        <v>78.865911881071298</v>
      </c>
      <c r="L1300">
        <v>80.455033136005298</v>
      </c>
      <c r="M1300">
        <v>61.104775849786797</v>
      </c>
      <c r="N1300">
        <v>0.49108479492010398</v>
      </c>
      <c r="O1300">
        <v>39.447399143857801</v>
      </c>
      <c r="P1300">
        <v>19.704968944099299</v>
      </c>
      <c r="Q1300">
        <v>4.2648972853242997E-2</v>
      </c>
    </row>
    <row r="1301" spans="1:17" hidden="1" x14ac:dyDescent="0.3">
      <c r="A1301" t="s">
        <v>2757</v>
      </c>
      <c r="B1301" t="s">
        <v>2758</v>
      </c>
      <c r="C1301" t="s">
        <v>3186</v>
      </c>
      <c r="D1301" t="s">
        <v>21</v>
      </c>
      <c r="E1301">
        <v>1574.02105861</v>
      </c>
      <c r="F1301">
        <v>279.95</v>
      </c>
      <c r="G1301">
        <v>108.14140511429299</v>
      </c>
      <c r="H1301">
        <v>-3.6519080047365402</v>
      </c>
      <c r="I1301">
        <v>90.434902028015699</v>
      </c>
      <c r="J1301">
        <v>2.9893551057083099</v>
      </c>
      <c r="K1301">
        <v>266.61445120930301</v>
      </c>
      <c r="L1301">
        <v>219.63150370480099</v>
      </c>
      <c r="M1301">
        <v>68.222115722051598</v>
      </c>
      <c r="N1301">
        <v>0.29042201331089601</v>
      </c>
      <c r="O1301">
        <v>14.270405429540901</v>
      </c>
      <c r="P1301">
        <v>141.02453723633201</v>
      </c>
      <c r="Q1301">
        <v>8.7826004949997996E-2</v>
      </c>
    </row>
    <row r="1302" spans="1:17" hidden="1" x14ac:dyDescent="0.3">
      <c r="A1302" t="s">
        <v>2759</v>
      </c>
      <c r="B1302" t="s">
        <v>2760</v>
      </c>
      <c r="C1302" t="s">
        <v>3186</v>
      </c>
      <c r="D1302" t="s">
        <v>409</v>
      </c>
      <c r="E1302">
        <v>1570.8101884799901</v>
      </c>
      <c r="F1302">
        <v>4834.8999999999996</v>
      </c>
      <c r="G1302">
        <v>38.824579578737101</v>
      </c>
      <c r="H1302">
        <v>12.877268960853399</v>
      </c>
      <c r="I1302">
        <v>56.947171934377202</v>
      </c>
      <c r="J1302">
        <v>-3.4088565587930102</v>
      </c>
      <c r="K1302">
        <v>4519.0701872003501</v>
      </c>
      <c r="L1302">
        <v>3881.9260025009098</v>
      </c>
      <c r="M1302">
        <v>53.8872352610165</v>
      </c>
      <c r="N1302">
        <v>0.68660632935574895</v>
      </c>
      <c r="O1302">
        <v>19.133798010300101</v>
      </c>
      <c r="P1302">
        <v>99.377319587628804</v>
      </c>
      <c r="Q1302">
        <v>4.9177252180059E-2</v>
      </c>
    </row>
    <row r="1303" spans="1:17" hidden="1" x14ac:dyDescent="0.3">
      <c r="A1303" t="s">
        <v>2761</v>
      </c>
      <c r="B1303" t="s">
        <v>2762</v>
      </c>
      <c r="C1303" t="s">
        <v>3186</v>
      </c>
      <c r="D1303" t="s">
        <v>21</v>
      </c>
      <c r="E1303">
        <v>1556.5950009000001</v>
      </c>
      <c r="F1303">
        <v>1021.5</v>
      </c>
      <c r="G1303">
        <v>43.268989046274903</v>
      </c>
      <c r="H1303">
        <v>5.6569314130475803</v>
      </c>
      <c r="I1303">
        <v>-4.04562322622089</v>
      </c>
      <c r="J1303">
        <v>6.66289927008195</v>
      </c>
      <c r="K1303">
        <v>1000.93685144669</v>
      </c>
      <c r="L1303">
        <v>957.56037242888897</v>
      </c>
      <c r="M1303">
        <v>61.978607948202203</v>
      </c>
      <c r="N1303">
        <v>1.0108721339523601</v>
      </c>
      <c r="O1303">
        <v>22.555066079295099</v>
      </c>
      <c r="P1303">
        <v>65.438497044295005</v>
      </c>
      <c r="Q1303">
        <v>6.6463639369823996E-2</v>
      </c>
    </row>
    <row r="1304" spans="1:17" hidden="1" x14ac:dyDescent="0.3">
      <c r="A1304" t="s">
        <v>2763</v>
      </c>
      <c r="B1304" t="s">
        <v>2764</v>
      </c>
      <c r="C1304" t="s">
        <v>3186</v>
      </c>
      <c r="D1304" t="s">
        <v>409</v>
      </c>
      <c r="E1304">
        <v>1556.0465659199999</v>
      </c>
      <c r="F1304">
        <v>498.4</v>
      </c>
      <c r="G1304">
        <v>-22.7037816409877</v>
      </c>
      <c r="H1304">
        <v>-7.2330969756574603</v>
      </c>
      <c r="I1304">
        <v>-8.4651108973878397</v>
      </c>
      <c r="J1304">
        <v>0.77493615951309502</v>
      </c>
      <c r="K1304">
        <v>504.134179831067</v>
      </c>
      <c r="L1304">
        <v>508.90454579712298</v>
      </c>
      <c r="M1304">
        <v>61.636896533335999</v>
      </c>
      <c r="N1304">
        <v>0.21259568816803201</v>
      </c>
      <c r="O1304">
        <v>52.1769662921348</v>
      </c>
      <c r="P1304">
        <v>8.8209606986899605</v>
      </c>
      <c r="Q1304">
        <v>6.9379368377859999E-3</v>
      </c>
    </row>
    <row r="1305" spans="1:17" hidden="1" x14ac:dyDescent="0.3">
      <c r="A1305" t="s">
        <v>2765</v>
      </c>
      <c r="B1305" t="s">
        <v>2766</v>
      </c>
      <c r="C1305" t="s">
        <v>3186</v>
      </c>
      <c r="D1305" t="s">
        <v>51</v>
      </c>
      <c r="E1305">
        <v>1555.4880000000001</v>
      </c>
      <c r="F1305">
        <v>2645.05</v>
      </c>
      <c r="G1305">
        <v>72.035999474634593</v>
      </c>
      <c r="H1305">
        <v>0.90976749809426705</v>
      </c>
      <c r="I1305">
        <v>41.812928485187904</v>
      </c>
      <c r="J1305">
        <v>9.3746737453989208</v>
      </c>
      <c r="K1305">
        <v>2502.2022343195699</v>
      </c>
      <c r="L1305">
        <v>2134.65105392024</v>
      </c>
      <c r="M1305">
        <v>63.811415295798199</v>
      </c>
      <c r="N1305">
        <v>1.03111713135417</v>
      </c>
      <c r="O1305">
        <v>7.1718871098844996</v>
      </c>
      <c r="P1305">
        <v>120.42083333333299</v>
      </c>
    </row>
    <row r="1306" spans="1:17" hidden="1" x14ac:dyDescent="0.3">
      <c r="A1306" t="s">
        <v>2767</v>
      </c>
      <c r="B1306" t="s">
        <v>2768</v>
      </c>
      <c r="C1306" t="s">
        <v>3186</v>
      </c>
      <c r="D1306" t="s">
        <v>494</v>
      </c>
      <c r="E1306">
        <v>1547.7279602399999</v>
      </c>
      <c r="F1306">
        <v>459.9</v>
      </c>
      <c r="G1306">
        <v>11.523775347132601</v>
      </c>
      <c r="H1306">
        <v>-22.8163255086045</v>
      </c>
      <c r="I1306">
        <v>26.5718393477474</v>
      </c>
      <c r="J1306">
        <v>-15.289121228634301</v>
      </c>
      <c r="K1306">
        <v>529.78409867612299</v>
      </c>
      <c r="L1306">
        <v>464.03488986846401</v>
      </c>
      <c r="M1306">
        <v>19.0897967036293</v>
      </c>
      <c r="N1306">
        <v>0.88661368590680201</v>
      </c>
      <c r="O1306">
        <v>42.7919112850619</v>
      </c>
      <c r="P1306">
        <v>56.962457337883897</v>
      </c>
      <c r="Q1306">
        <v>-7.4550014441246995E-2</v>
      </c>
    </row>
    <row r="1307" spans="1:17" hidden="1" x14ac:dyDescent="0.3">
      <c r="A1307" t="s">
        <v>2769</v>
      </c>
      <c r="B1307" t="s">
        <v>2770</v>
      </c>
      <c r="C1307" t="s">
        <v>3186</v>
      </c>
      <c r="D1307" t="s">
        <v>217</v>
      </c>
      <c r="E1307">
        <v>1540.097940828</v>
      </c>
      <c r="F1307">
        <v>238.74</v>
      </c>
      <c r="G1307">
        <v>-28.779156132666401</v>
      </c>
      <c r="H1307">
        <v>25.3169581335457</v>
      </c>
      <c r="I1307">
        <v>-13.2389641061643</v>
      </c>
      <c r="J1307">
        <v>7.7074371118427196</v>
      </c>
      <c r="K1307">
        <v>204.82051263065199</v>
      </c>
      <c r="M1307">
        <v>74.098781158905098</v>
      </c>
      <c r="O1307">
        <v>13.4665326296389</v>
      </c>
      <c r="P1307">
        <v>51.101265822784796</v>
      </c>
    </row>
    <row r="1308" spans="1:17" hidden="1" x14ac:dyDescent="0.3">
      <c r="A1308" t="s">
        <v>2771</v>
      </c>
      <c r="B1308" t="s">
        <v>2772</v>
      </c>
      <c r="C1308" t="s">
        <v>3186</v>
      </c>
      <c r="D1308" t="s">
        <v>587</v>
      </c>
      <c r="E1308">
        <v>1529.0492405580001</v>
      </c>
      <c r="F1308">
        <v>261.38</v>
      </c>
      <c r="G1308">
        <v>250.08238944305501</v>
      </c>
      <c r="H1308">
        <v>-0.89711277359110597</v>
      </c>
      <c r="I1308">
        <v>174.272198051125</v>
      </c>
      <c r="J1308">
        <v>3.9523973829181198</v>
      </c>
      <c r="K1308">
        <v>224.123845903426</v>
      </c>
      <c r="L1308">
        <v>157.548223771404</v>
      </c>
      <c r="M1308">
        <v>73.395273972926304</v>
      </c>
      <c r="N1308">
        <v>0.75155233227690199</v>
      </c>
      <c r="O1308">
        <v>0.27163516718953201</v>
      </c>
      <c r="P1308">
        <v>284.38235294117601</v>
      </c>
      <c r="Q1308">
        <v>9.5677646088682997E-2</v>
      </c>
    </row>
    <row r="1309" spans="1:17" hidden="1" x14ac:dyDescent="0.3">
      <c r="A1309" t="s">
        <v>2773</v>
      </c>
      <c r="B1309" t="s">
        <v>2774</v>
      </c>
      <c r="C1309" t="s">
        <v>3186</v>
      </c>
      <c r="D1309" t="s">
        <v>51</v>
      </c>
      <c r="E1309">
        <v>1528.6688409599999</v>
      </c>
      <c r="F1309">
        <v>763.2</v>
      </c>
      <c r="G1309">
        <v>-8.3101638789489396</v>
      </c>
      <c r="H1309">
        <v>-5.1905187702592199</v>
      </c>
      <c r="I1309">
        <v>28.930179577474298</v>
      </c>
      <c r="J1309">
        <v>2.1611759461270599</v>
      </c>
      <c r="K1309">
        <v>662.11978185004</v>
      </c>
      <c r="L1309">
        <v>640.79339032864198</v>
      </c>
      <c r="M1309">
        <v>87.590570541502004</v>
      </c>
      <c r="N1309">
        <v>1.50104237743793</v>
      </c>
      <c r="O1309">
        <v>6.3744758909853196</v>
      </c>
      <c r="P1309">
        <v>42.707554225878802</v>
      </c>
      <c r="Q1309">
        <v>7.5128970617221E-2</v>
      </c>
    </row>
    <row r="1310" spans="1:17" hidden="1" x14ac:dyDescent="0.3">
      <c r="A1310" t="s">
        <v>2775</v>
      </c>
      <c r="B1310" t="s">
        <v>2776</v>
      </c>
      <c r="C1310" t="s">
        <v>3186</v>
      </c>
      <c r="D1310" t="s">
        <v>285</v>
      </c>
      <c r="E1310">
        <v>1526.576</v>
      </c>
      <c r="F1310">
        <v>520</v>
      </c>
      <c r="G1310">
        <v>16.878559787141199</v>
      </c>
      <c r="H1310">
        <v>-3.3011078334707098</v>
      </c>
      <c r="I1310">
        <v>18.665594754872501</v>
      </c>
      <c r="J1310">
        <v>0.56508296347946096</v>
      </c>
      <c r="K1310">
        <v>516.27472441856901</v>
      </c>
      <c r="L1310">
        <v>473.18681046217802</v>
      </c>
      <c r="M1310">
        <v>61.742643101467102</v>
      </c>
      <c r="N1310">
        <v>0.72597961852723902</v>
      </c>
      <c r="O1310">
        <v>10.769230769230701</v>
      </c>
      <c r="P1310">
        <v>58.439975624619102</v>
      </c>
      <c r="Q1310">
        <v>2.3943560594818999E-2</v>
      </c>
    </row>
    <row r="1311" spans="1:17" hidden="1" x14ac:dyDescent="0.3">
      <c r="A1311" t="s">
        <v>2777</v>
      </c>
      <c r="B1311" t="s">
        <v>2778</v>
      </c>
      <c r="C1311" t="s">
        <v>3186</v>
      </c>
      <c r="D1311" t="s">
        <v>46</v>
      </c>
      <c r="E1311">
        <v>1526.126461223</v>
      </c>
      <c r="F1311">
        <v>158.47</v>
      </c>
      <c r="G1311">
        <v>13.627226562901701</v>
      </c>
      <c r="H1311">
        <v>-7.16144939783719</v>
      </c>
      <c r="I1311">
        <v>34.491953794361699</v>
      </c>
      <c r="J1311">
        <v>13.4513073320238</v>
      </c>
      <c r="K1311">
        <v>155.029822149377</v>
      </c>
      <c r="L1311">
        <v>151.94880105876501</v>
      </c>
      <c r="M1311">
        <v>74.093924768464205</v>
      </c>
      <c r="N1311">
        <v>1.8498591035076</v>
      </c>
      <c r="O1311">
        <v>43.812709030100301</v>
      </c>
      <c r="P1311">
        <v>63.286965481710403</v>
      </c>
      <c r="Q1311">
        <v>0.142160273267219</v>
      </c>
    </row>
    <row r="1312" spans="1:17" hidden="1" x14ac:dyDescent="0.3">
      <c r="A1312" t="s">
        <v>2779</v>
      </c>
      <c r="B1312" t="s">
        <v>2780</v>
      </c>
      <c r="C1312" t="s">
        <v>3186</v>
      </c>
      <c r="D1312" t="s">
        <v>1605</v>
      </c>
      <c r="E1312">
        <v>1523.508504782</v>
      </c>
      <c r="F1312">
        <v>122.11</v>
      </c>
      <c r="G1312">
        <v>129.146492007158</v>
      </c>
      <c r="H1312">
        <v>-7.6633343144441604</v>
      </c>
      <c r="I1312">
        <v>95.083958116583901</v>
      </c>
      <c r="J1312">
        <v>4.9587127558219199</v>
      </c>
      <c r="K1312">
        <v>118.67240783166</v>
      </c>
      <c r="L1312">
        <v>89.592737536067801</v>
      </c>
      <c r="N1312">
        <v>0.42438212650748403</v>
      </c>
      <c r="O1312">
        <v>17.1075260011465</v>
      </c>
      <c r="P1312">
        <v>185.97189695550301</v>
      </c>
    </row>
    <row r="1313" spans="1:17" hidden="1" x14ac:dyDescent="0.3">
      <c r="A1313" t="s">
        <v>2781</v>
      </c>
      <c r="B1313" t="s">
        <v>2782</v>
      </c>
      <c r="C1313" t="s">
        <v>3186</v>
      </c>
      <c r="D1313" t="s">
        <v>123</v>
      </c>
      <c r="E1313">
        <v>1520.5118061329999</v>
      </c>
      <c r="F1313">
        <v>14.11</v>
      </c>
      <c r="G1313">
        <v>-32.328464603923003</v>
      </c>
      <c r="H1313">
        <v>-6.3105122221854604</v>
      </c>
      <c r="I1313">
        <v>-20.8400637425726</v>
      </c>
      <c r="J1313">
        <v>-3.0313729920785799</v>
      </c>
      <c r="K1313">
        <v>14.439581690491201</v>
      </c>
      <c r="L1313">
        <v>15.5985073920235</v>
      </c>
      <c r="M1313">
        <v>49.324068122859302</v>
      </c>
      <c r="N1313">
        <v>0.81012730829591295</v>
      </c>
      <c r="O1313">
        <v>86.783461744473499</v>
      </c>
      <c r="P1313">
        <v>19.881053525913298</v>
      </c>
      <c r="Q1313">
        <v>4.8903796101150997E-2</v>
      </c>
    </row>
    <row r="1314" spans="1:17" hidden="1" x14ac:dyDescent="0.3">
      <c r="A1314" t="s">
        <v>2783</v>
      </c>
      <c r="B1314" t="s">
        <v>2784</v>
      </c>
      <c r="C1314" t="s">
        <v>3186</v>
      </c>
      <c r="D1314" t="s">
        <v>494</v>
      </c>
      <c r="E1314">
        <v>1508.16590724</v>
      </c>
      <c r="F1314">
        <v>430.6</v>
      </c>
      <c r="G1314">
        <v>4.9432184937603303</v>
      </c>
      <c r="H1314">
        <v>-7.1145822528741904</v>
      </c>
      <c r="I1314">
        <v>25.633031316966701</v>
      </c>
      <c r="J1314">
        <v>4.9643787681575402</v>
      </c>
      <c r="K1314">
        <v>435.408557417363</v>
      </c>
      <c r="L1314">
        <v>401.974135153997</v>
      </c>
      <c r="M1314">
        <v>60.6511965088227</v>
      </c>
      <c r="N1314">
        <v>0.26836113494375902</v>
      </c>
      <c r="O1314">
        <v>29.749187180678099</v>
      </c>
      <c r="P1314">
        <v>42.488418266048903</v>
      </c>
      <c r="Q1314">
        <v>5.9526554808874997E-2</v>
      </c>
    </row>
    <row r="1315" spans="1:17" hidden="1" x14ac:dyDescent="0.3">
      <c r="A1315" t="s">
        <v>2785</v>
      </c>
      <c r="B1315" t="s">
        <v>2786</v>
      </c>
      <c r="C1315" t="s">
        <v>3186</v>
      </c>
      <c r="D1315" t="s">
        <v>72</v>
      </c>
      <c r="E1315">
        <v>1504.8659500799999</v>
      </c>
      <c r="F1315">
        <v>337.55</v>
      </c>
      <c r="G1315">
        <v>26.603740302659801</v>
      </c>
      <c r="H1315">
        <v>-7.9113027360194401</v>
      </c>
      <c r="I1315">
        <v>19.129965423409502</v>
      </c>
      <c r="J1315">
        <v>4.3695301016300299</v>
      </c>
      <c r="K1315">
        <v>347.028940483822</v>
      </c>
      <c r="L1315">
        <v>318.13511158128301</v>
      </c>
      <c r="M1315">
        <v>52.779306850156203</v>
      </c>
      <c r="N1315">
        <v>0.73824362337184601</v>
      </c>
      <c r="O1315">
        <v>31.580506591616</v>
      </c>
      <c r="P1315">
        <v>52.049549549549504</v>
      </c>
      <c r="Q1315">
        <v>8.1781581574642007E-2</v>
      </c>
    </row>
    <row r="1316" spans="1:17" hidden="1" x14ac:dyDescent="0.3">
      <c r="A1316" t="s">
        <v>2787</v>
      </c>
      <c r="B1316" t="s">
        <v>2788</v>
      </c>
      <c r="C1316" t="s">
        <v>3186</v>
      </c>
      <c r="D1316" t="s">
        <v>285</v>
      </c>
      <c r="E1316">
        <v>1504.2467999999999</v>
      </c>
      <c r="F1316">
        <v>273.39999999999998</v>
      </c>
      <c r="G1316">
        <v>43.239489295088902</v>
      </c>
      <c r="H1316">
        <v>-8.0769699024362396</v>
      </c>
      <c r="I1316">
        <v>27.879808663162098</v>
      </c>
      <c r="J1316">
        <v>0.21655517719981901</v>
      </c>
      <c r="K1316">
        <v>285.34388340999499</v>
      </c>
      <c r="L1316">
        <v>257.461208096539</v>
      </c>
      <c r="M1316">
        <v>54.683822814464797</v>
      </c>
      <c r="N1316">
        <v>0.434351731157259</v>
      </c>
      <c r="O1316">
        <v>31.6569129480614</v>
      </c>
      <c r="P1316">
        <v>81.600797077382893</v>
      </c>
    </row>
    <row r="1317" spans="1:17" hidden="1" x14ac:dyDescent="0.3">
      <c r="A1317" t="s">
        <v>2789</v>
      </c>
      <c r="B1317" t="s">
        <v>2790</v>
      </c>
      <c r="C1317" t="s">
        <v>3186</v>
      </c>
      <c r="D1317" t="s">
        <v>757</v>
      </c>
      <c r="E1317">
        <v>1502.0466694199999</v>
      </c>
      <c r="F1317">
        <v>265.93</v>
      </c>
      <c r="G1317">
        <v>-0.87569920639152299</v>
      </c>
      <c r="H1317">
        <v>0.161834743958332</v>
      </c>
      <c r="I1317">
        <v>0.45724532930650102</v>
      </c>
      <c r="J1317">
        <v>-0.211107282455374</v>
      </c>
      <c r="K1317">
        <v>265.54293097701498</v>
      </c>
      <c r="L1317">
        <v>255.81630907050601</v>
      </c>
      <c r="M1317">
        <v>57.335343564974302</v>
      </c>
      <c r="N1317">
        <v>0.94387575482959196</v>
      </c>
      <c r="O1317">
        <v>8.1788440567066498</v>
      </c>
      <c r="P1317">
        <v>21.930307198532699</v>
      </c>
      <c r="Q1317">
        <v>2.5420345253382999E-2</v>
      </c>
    </row>
    <row r="1318" spans="1:17" hidden="1" x14ac:dyDescent="0.3">
      <c r="A1318" t="s">
        <v>2791</v>
      </c>
      <c r="B1318" t="s">
        <v>2792</v>
      </c>
      <c r="C1318" t="s">
        <v>3186</v>
      </c>
      <c r="D1318" t="s">
        <v>285</v>
      </c>
      <c r="E1318">
        <v>1500.1562133279999</v>
      </c>
      <c r="F1318">
        <v>159.52000000000001</v>
      </c>
      <c r="G1318">
        <v>57.864472017361003</v>
      </c>
      <c r="H1318">
        <v>4.3232847076744196</v>
      </c>
      <c r="I1318">
        <v>35.046555344341201</v>
      </c>
      <c r="J1318">
        <v>5.6604660775951297E-2</v>
      </c>
      <c r="K1318">
        <v>148.38730226410499</v>
      </c>
      <c r="L1318">
        <v>131.74205998654801</v>
      </c>
      <c r="M1318">
        <v>73.569271636802299</v>
      </c>
      <c r="N1318">
        <v>0.52340532489871405</v>
      </c>
      <c r="O1318">
        <v>11.5847542627883</v>
      </c>
      <c r="P1318">
        <v>88.557919621749406</v>
      </c>
      <c r="Q1318">
        <v>1.8594232006401999E-2</v>
      </c>
    </row>
    <row r="1319" spans="1:17" hidden="1" x14ac:dyDescent="0.3">
      <c r="A1319" t="s">
        <v>2793</v>
      </c>
      <c r="B1319" t="s">
        <v>2794</v>
      </c>
      <c r="C1319" t="s">
        <v>3186</v>
      </c>
      <c r="D1319" t="s">
        <v>488</v>
      </c>
      <c r="E1319">
        <v>1495.3476590400001</v>
      </c>
      <c r="F1319">
        <v>127.9</v>
      </c>
      <c r="G1319">
        <v>138.39674573157501</v>
      </c>
      <c r="H1319">
        <v>-8.1429255394184992</v>
      </c>
      <c r="I1319">
        <v>70.632560604357806</v>
      </c>
      <c r="J1319">
        <v>-3.6055773006261802</v>
      </c>
      <c r="K1319">
        <v>118.891739429202</v>
      </c>
      <c r="L1319">
        <v>95.378824955103099</v>
      </c>
      <c r="M1319">
        <v>65.660313570652306</v>
      </c>
      <c r="N1319">
        <v>0.185077400287082</v>
      </c>
      <c r="O1319">
        <v>29.937451133698101</v>
      </c>
      <c r="P1319">
        <v>167.916787137618</v>
      </c>
      <c r="Q1319">
        <v>0.125796349369308</v>
      </c>
    </row>
    <row r="1320" spans="1:17" hidden="1" x14ac:dyDescent="0.3">
      <c r="A1320" t="s">
        <v>2795</v>
      </c>
      <c r="B1320" t="s">
        <v>2796</v>
      </c>
      <c r="C1320" t="s">
        <v>3186</v>
      </c>
      <c r="D1320" t="s">
        <v>254</v>
      </c>
      <c r="E1320">
        <v>1495.2029847060001</v>
      </c>
      <c r="F1320">
        <v>182.22</v>
      </c>
      <c r="G1320">
        <v>-29.877156401806399</v>
      </c>
      <c r="H1320">
        <v>2.6019422970931201</v>
      </c>
      <c r="I1320">
        <v>20.496454748764499</v>
      </c>
      <c r="J1320">
        <v>4.8725737810619503</v>
      </c>
      <c r="K1320">
        <v>173.11850880452801</v>
      </c>
      <c r="M1320">
        <v>77.625556118320304</v>
      </c>
      <c r="N1320">
        <v>0.44596565177728198</v>
      </c>
      <c r="O1320">
        <v>20.6783009548896</v>
      </c>
      <c r="P1320">
        <v>41.585081585081603</v>
      </c>
    </row>
    <row r="1321" spans="1:17" hidden="1" x14ac:dyDescent="0.3">
      <c r="A1321" t="s">
        <v>2797</v>
      </c>
      <c r="B1321" t="s">
        <v>2798</v>
      </c>
      <c r="C1321" t="s">
        <v>3186</v>
      </c>
      <c r="D1321" t="s">
        <v>391</v>
      </c>
      <c r="E1321">
        <v>1492.8263039999999</v>
      </c>
      <c r="F1321">
        <v>721.2</v>
      </c>
      <c r="G1321">
        <v>222.84097600284099</v>
      </c>
      <c r="H1321">
        <v>10.075230222879</v>
      </c>
      <c r="I1321">
        <v>366.24335743952003</v>
      </c>
      <c r="J1321">
        <v>-3.7701410590154398</v>
      </c>
      <c r="K1321">
        <v>608.07874898885404</v>
      </c>
      <c r="L1321">
        <v>362.62986258104502</v>
      </c>
      <c r="M1321">
        <v>57.348180379139301</v>
      </c>
      <c r="N1321">
        <v>0.20059115143578701</v>
      </c>
      <c r="O1321">
        <v>4.5479755962284996</v>
      </c>
      <c r="P1321">
        <v>434.222222222222</v>
      </c>
    </row>
    <row r="1322" spans="1:17" hidden="1" x14ac:dyDescent="0.3">
      <c r="A1322" t="s">
        <v>2799</v>
      </c>
      <c r="B1322" t="s">
        <v>2800</v>
      </c>
      <c r="C1322" t="s">
        <v>3186</v>
      </c>
      <c r="D1322" t="s">
        <v>587</v>
      </c>
      <c r="E1322">
        <v>1486.4955696699999</v>
      </c>
      <c r="F1322">
        <v>680.3</v>
      </c>
      <c r="G1322">
        <v>40.730379145486097</v>
      </c>
      <c r="H1322">
        <v>12.139932098941999</v>
      </c>
      <c r="I1322">
        <v>6.3771188608237104</v>
      </c>
      <c r="J1322">
        <v>2.8127277841195699</v>
      </c>
      <c r="K1322">
        <v>644.11028875630905</v>
      </c>
      <c r="L1322">
        <v>596.77684821628895</v>
      </c>
      <c r="M1322">
        <v>68.632921456560894</v>
      </c>
      <c r="N1322">
        <v>0.80220779703394596</v>
      </c>
      <c r="O1322">
        <v>27.135087461413999</v>
      </c>
      <c r="P1322">
        <v>80.092653871608206</v>
      </c>
      <c r="Q1322">
        <v>4.9569939299177003E-2</v>
      </c>
    </row>
    <row r="1323" spans="1:17" hidden="1" x14ac:dyDescent="0.3">
      <c r="A1323" t="s">
        <v>2801</v>
      </c>
      <c r="B1323" t="s">
        <v>2802</v>
      </c>
      <c r="C1323" t="s">
        <v>3186</v>
      </c>
      <c r="D1323" t="s">
        <v>217</v>
      </c>
      <c r="E1323">
        <v>1484.7456</v>
      </c>
      <c r="F1323">
        <v>1189.7</v>
      </c>
      <c r="G1323">
        <v>-4.81584382666958</v>
      </c>
      <c r="H1323">
        <v>-7.0992356310420703</v>
      </c>
      <c r="I1323">
        <v>14.067281719181</v>
      </c>
      <c r="J1323">
        <v>3.85681337511561</v>
      </c>
      <c r="K1323">
        <v>1212.9198754369199</v>
      </c>
      <c r="L1323">
        <v>1154.81223319571</v>
      </c>
      <c r="M1323">
        <v>60.350277084165</v>
      </c>
      <c r="N1323">
        <v>0.58409463574607601</v>
      </c>
      <c r="O1323">
        <v>26.082205598049899</v>
      </c>
      <c r="P1323">
        <v>32.927374301675897</v>
      </c>
      <c r="Q1323">
        <v>3.1715063010116999E-2</v>
      </c>
    </row>
    <row r="1324" spans="1:17" hidden="1" x14ac:dyDescent="0.3">
      <c r="A1324" t="s">
        <v>2803</v>
      </c>
      <c r="B1324" t="s">
        <v>2804</v>
      </c>
      <c r="C1324" t="s">
        <v>3186</v>
      </c>
      <c r="D1324" t="s">
        <v>166</v>
      </c>
      <c r="E1324">
        <v>1482.2887506</v>
      </c>
      <c r="F1324">
        <v>626.9</v>
      </c>
      <c r="G1324">
        <v>-51.218322841065998</v>
      </c>
      <c r="H1324">
        <v>13.6662308928555</v>
      </c>
      <c r="I1324">
        <v>9.8245078789753695</v>
      </c>
      <c r="J1324">
        <v>3.4640898996434202</v>
      </c>
      <c r="K1324">
        <v>592.25088322424699</v>
      </c>
      <c r="L1324">
        <v>648.18848046007997</v>
      </c>
      <c r="M1324">
        <v>68.543210054151999</v>
      </c>
      <c r="N1324">
        <v>0.50697530500117705</v>
      </c>
      <c r="O1324">
        <v>46.434838092199698</v>
      </c>
      <c r="P1324">
        <v>38.159779614324997</v>
      </c>
      <c r="Q1324">
        <v>-3.9938649128250002E-3</v>
      </c>
    </row>
    <row r="1325" spans="1:17" hidden="1" x14ac:dyDescent="0.3">
      <c r="A1325" t="s">
        <v>2805</v>
      </c>
      <c r="B1325" t="s">
        <v>2806</v>
      </c>
      <c r="C1325" t="s">
        <v>3186</v>
      </c>
      <c r="D1325" t="s">
        <v>88</v>
      </c>
      <c r="E1325">
        <v>1474.983162</v>
      </c>
      <c r="F1325">
        <v>47988</v>
      </c>
      <c r="G1325">
        <v>39.616531086619801</v>
      </c>
      <c r="H1325">
        <v>-3.4849693440109899</v>
      </c>
      <c r="I1325">
        <v>57.541719147182299</v>
      </c>
      <c r="J1325">
        <v>5.5566449215960398</v>
      </c>
      <c r="K1325">
        <v>48404.152348404801</v>
      </c>
      <c r="L1325">
        <v>42081.831185859002</v>
      </c>
      <c r="M1325">
        <v>60.681758958938701</v>
      </c>
      <c r="N1325">
        <v>0.91279887482419098</v>
      </c>
      <c r="O1325">
        <v>39.616154038509599</v>
      </c>
      <c r="P1325">
        <v>113.27952604549699</v>
      </c>
      <c r="Q1325">
        <v>0.101509999881782</v>
      </c>
    </row>
    <row r="1326" spans="1:17" hidden="1" x14ac:dyDescent="0.3">
      <c r="A1326" t="s">
        <v>2807</v>
      </c>
      <c r="B1326" t="s">
        <v>2808</v>
      </c>
      <c r="C1326" t="s">
        <v>3186</v>
      </c>
      <c r="D1326" t="s">
        <v>270</v>
      </c>
      <c r="E1326">
        <v>1474.33</v>
      </c>
      <c r="F1326">
        <v>1126.9000000000001</v>
      </c>
      <c r="G1326">
        <v>43.4462502680189</v>
      </c>
      <c r="H1326">
        <v>-5.9391721514503502</v>
      </c>
      <c r="I1326">
        <v>-10.527109645903501</v>
      </c>
      <c r="J1326">
        <v>4.9157396027695599</v>
      </c>
      <c r="K1326">
        <v>1150.3863333090001</v>
      </c>
      <c r="L1326">
        <v>1100.71628320691</v>
      </c>
      <c r="M1326">
        <v>63.745557226532</v>
      </c>
      <c r="N1326">
        <v>0.78856632986953001</v>
      </c>
      <c r="O1326">
        <v>39.311385216079501</v>
      </c>
      <c r="P1326">
        <v>79.000873639901499</v>
      </c>
      <c r="Q1326">
        <v>6.3956350536227002E-2</v>
      </c>
    </row>
    <row r="1327" spans="1:17" hidden="1" x14ac:dyDescent="0.3">
      <c r="A1327" t="s">
        <v>2809</v>
      </c>
      <c r="B1327" t="s">
        <v>2810</v>
      </c>
      <c r="C1327" t="s">
        <v>3186</v>
      </c>
      <c r="D1327" t="s">
        <v>259</v>
      </c>
      <c r="E1327">
        <v>1462.01088527</v>
      </c>
      <c r="F1327">
        <v>817.7</v>
      </c>
      <c r="G1327">
        <v>-42.663182795714398</v>
      </c>
      <c r="H1327">
        <v>-5.84755909793257</v>
      </c>
      <c r="I1327">
        <v>2.8108783822911301</v>
      </c>
      <c r="J1327">
        <v>2.4181561858758198</v>
      </c>
      <c r="K1327">
        <v>858.54033355103695</v>
      </c>
      <c r="L1327">
        <v>909.14132267845901</v>
      </c>
      <c r="M1327">
        <v>55.506844938535401</v>
      </c>
      <c r="N1327">
        <v>0.29907020613098201</v>
      </c>
      <c r="O1327">
        <v>52.867799926623398</v>
      </c>
      <c r="P1327">
        <v>21.158690176322398</v>
      </c>
      <c r="Q1327">
        <v>-2.1137447886247E-2</v>
      </c>
    </row>
    <row r="1328" spans="1:17" hidden="1" x14ac:dyDescent="0.3">
      <c r="A1328" t="s">
        <v>2811</v>
      </c>
      <c r="B1328" t="s">
        <v>2812</v>
      </c>
      <c r="C1328" t="s">
        <v>3186</v>
      </c>
      <c r="D1328" t="s">
        <v>409</v>
      </c>
      <c r="E1328">
        <v>1460.6267453999999</v>
      </c>
      <c r="F1328">
        <v>187.9</v>
      </c>
      <c r="G1328">
        <v>20.981577569437398</v>
      </c>
      <c r="H1328">
        <v>2.1870954333169301</v>
      </c>
      <c r="I1328">
        <v>63.466591282182399</v>
      </c>
      <c r="J1328">
        <v>-2.9197481548975399</v>
      </c>
      <c r="K1328">
        <v>183.426613012346</v>
      </c>
      <c r="L1328">
        <v>147.56417685674299</v>
      </c>
      <c r="M1328">
        <v>41.071557344417997</v>
      </c>
      <c r="N1328">
        <v>0.308030263984923</v>
      </c>
      <c r="O1328">
        <v>48.163916977115399</v>
      </c>
      <c r="P1328">
        <v>92.619169656586394</v>
      </c>
      <c r="Q1328">
        <v>3.5648054845381E-2</v>
      </c>
    </row>
    <row r="1329" spans="1:17" hidden="1" x14ac:dyDescent="0.3">
      <c r="A1329" t="s">
        <v>2813</v>
      </c>
      <c r="B1329" t="s">
        <v>2814</v>
      </c>
      <c r="C1329" t="s">
        <v>3186</v>
      </c>
      <c r="D1329" t="s">
        <v>217</v>
      </c>
      <c r="E1329">
        <v>1449.804574045</v>
      </c>
      <c r="F1329">
        <v>889.45</v>
      </c>
      <c r="G1329">
        <v>-16.2677168421082</v>
      </c>
      <c r="H1329">
        <v>-6.8839638548697897</v>
      </c>
      <c r="I1329">
        <v>5.1833471771987698</v>
      </c>
      <c r="J1329">
        <v>7.7289565873111803</v>
      </c>
      <c r="K1329">
        <v>955.95037450584402</v>
      </c>
      <c r="L1329">
        <v>929.09312548667401</v>
      </c>
      <c r="M1329">
        <v>59.934851516127502</v>
      </c>
      <c r="N1329">
        <v>0.81003007688879602</v>
      </c>
      <c r="O1329">
        <v>71.903985609084202</v>
      </c>
      <c r="P1329">
        <v>40.958795562599001</v>
      </c>
      <c r="Q1329">
        <v>9.1649149190014004E-2</v>
      </c>
    </row>
    <row r="1330" spans="1:17" hidden="1" x14ac:dyDescent="0.3">
      <c r="A1330" t="s">
        <v>2815</v>
      </c>
      <c r="B1330" t="s">
        <v>2816</v>
      </c>
      <c r="C1330" t="s">
        <v>3186</v>
      </c>
      <c r="D1330" t="s">
        <v>573</v>
      </c>
      <c r="E1330">
        <v>1446.6817939379901</v>
      </c>
      <c r="F1330">
        <v>144.22999999999999</v>
      </c>
      <c r="G1330">
        <v>-29.065699897475699</v>
      </c>
      <c r="H1330">
        <v>-18.798347286818199</v>
      </c>
      <c r="I1330">
        <v>-3.8085031361114901</v>
      </c>
      <c r="J1330">
        <v>3.3161447896351</v>
      </c>
      <c r="K1330">
        <v>162.68036630369201</v>
      </c>
      <c r="L1330">
        <v>160.72185380488801</v>
      </c>
      <c r="M1330">
        <v>47.343783750552902</v>
      </c>
      <c r="N1330">
        <v>0.52213940482108601</v>
      </c>
      <c r="O1330">
        <v>60.084587117797902</v>
      </c>
      <c r="P1330">
        <v>31.596715328467099</v>
      </c>
      <c r="Q1330">
        <v>8.2316941887173006E-2</v>
      </c>
    </row>
    <row r="1331" spans="1:17" hidden="1" x14ac:dyDescent="0.3">
      <c r="A1331" t="s">
        <v>2817</v>
      </c>
      <c r="B1331" t="s">
        <v>2818</v>
      </c>
      <c r="C1331" t="s">
        <v>3186</v>
      </c>
      <c r="D1331" t="s">
        <v>21</v>
      </c>
      <c r="E1331">
        <v>1440.4105865609999</v>
      </c>
      <c r="F1331">
        <v>147.87</v>
      </c>
      <c r="G1331">
        <v>51.272476858526502</v>
      </c>
      <c r="H1331">
        <v>5.2445453962524402</v>
      </c>
      <c r="I1331">
        <v>51.099017611671499</v>
      </c>
      <c r="J1331">
        <v>4.6759422210058901</v>
      </c>
      <c r="K1331">
        <v>144.70791417592</v>
      </c>
      <c r="L1331">
        <v>128.657184023268</v>
      </c>
      <c r="M1331">
        <v>54.625167612393902</v>
      </c>
      <c r="N1331">
        <v>0.75185538250457395</v>
      </c>
      <c r="O1331">
        <v>24.636505038209201</v>
      </c>
      <c r="P1331">
        <v>76.245530393325296</v>
      </c>
      <c r="Q1331">
        <v>8.8805592513907003E-2</v>
      </c>
    </row>
    <row r="1332" spans="1:17" hidden="1" x14ac:dyDescent="0.3">
      <c r="A1332" t="s">
        <v>2819</v>
      </c>
      <c r="B1332" t="s">
        <v>2820</v>
      </c>
      <c r="C1332" t="s">
        <v>3186</v>
      </c>
      <c r="D1332" t="s">
        <v>270</v>
      </c>
      <c r="E1332">
        <v>1437.625751625</v>
      </c>
      <c r="F1332">
        <v>2492.25</v>
      </c>
      <c r="G1332">
        <v>19.529755706548301</v>
      </c>
      <c r="H1332">
        <v>-6.1010260928630498</v>
      </c>
      <c r="I1332">
        <v>19.723650140223899</v>
      </c>
      <c r="J1332">
        <v>-1.120912296013</v>
      </c>
      <c r="K1332">
        <v>2631.0479027963502</v>
      </c>
      <c r="L1332">
        <v>2366.6392397598902</v>
      </c>
      <c r="M1332">
        <v>48.946551416921103</v>
      </c>
      <c r="N1332">
        <v>0.97809380162321302</v>
      </c>
      <c r="O1332">
        <v>40.395225198114098</v>
      </c>
      <c r="P1332">
        <v>96.4722112731572</v>
      </c>
      <c r="Q1332">
        <v>0.16858023825833199</v>
      </c>
    </row>
    <row r="1333" spans="1:17" hidden="1" x14ac:dyDescent="0.3">
      <c r="A1333" t="s">
        <v>2821</v>
      </c>
      <c r="B1333" t="s">
        <v>2822</v>
      </c>
      <c r="C1333" t="s">
        <v>3186</v>
      </c>
      <c r="D1333" t="s">
        <v>21</v>
      </c>
      <c r="E1333">
        <v>1432.8432964619999</v>
      </c>
      <c r="F1333">
        <v>216.02</v>
      </c>
      <c r="G1333">
        <v>43.16831074305</v>
      </c>
      <c r="H1333">
        <v>3.9815721193285398</v>
      </c>
      <c r="I1333">
        <v>46.6235305835934</v>
      </c>
      <c r="J1333">
        <v>2.16050582161792</v>
      </c>
      <c r="K1333">
        <v>210.74121631718899</v>
      </c>
      <c r="L1333">
        <v>183.232893333986</v>
      </c>
      <c r="M1333">
        <v>51.866064515657598</v>
      </c>
      <c r="N1333">
        <v>0.60509108029626202</v>
      </c>
      <c r="O1333">
        <v>15.6837329876863</v>
      </c>
      <c r="P1333">
        <v>72.677857713828899</v>
      </c>
      <c r="Q1333">
        <v>5.0238707890511998E-2</v>
      </c>
    </row>
    <row r="1334" spans="1:17" hidden="1" x14ac:dyDescent="0.3">
      <c r="A1334" t="s">
        <v>2823</v>
      </c>
      <c r="B1334" t="s">
        <v>2824</v>
      </c>
      <c r="C1334" t="s">
        <v>3186</v>
      </c>
      <c r="D1334" t="s">
        <v>2292</v>
      </c>
      <c r="E1334">
        <v>1430.1985420799999</v>
      </c>
      <c r="F1334">
        <v>277.2</v>
      </c>
      <c r="G1334">
        <v>5.6464058670944803</v>
      </c>
      <c r="H1334">
        <v>-10.371370848912299</v>
      </c>
      <c r="I1334">
        <v>21.186597893596598</v>
      </c>
      <c r="J1334">
        <v>-5.58900195816042</v>
      </c>
      <c r="K1334">
        <v>295.12427795087501</v>
      </c>
      <c r="M1334">
        <v>39.761464490527402</v>
      </c>
      <c r="N1334">
        <v>0.21033156121861399</v>
      </c>
      <c r="O1334">
        <v>50.3427128427128</v>
      </c>
      <c r="P1334">
        <v>32.631578947368403</v>
      </c>
    </row>
    <row r="1335" spans="1:17" hidden="1" x14ac:dyDescent="0.3">
      <c r="A1335" t="s">
        <v>2825</v>
      </c>
      <c r="B1335" t="s">
        <v>2826</v>
      </c>
      <c r="C1335" t="s">
        <v>3186</v>
      </c>
      <c r="D1335" t="s">
        <v>270</v>
      </c>
      <c r="E1335">
        <v>1423.0845534749999</v>
      </c>
      <c r="F1335">
        <v>263.45</v>
      </c>
      <c r="G1335">
        <v>23.726341249535199</v>
      </c>
      <c r="H1335">
        <v>-9.7838664541603695</v>
      </c>
      <c r="I1335">
        <v>19.965775181545801</v>
      </c>
      <c r="J1335">
        <v>7.5984160987137397</v>
      </c>
      <c r="K1335">
        <v>286.121611464176</v>
      </c>
      <c r="L1335">
        <v>267.35483705877499</v>
      </c>
      <c r="M1335">
        <v>47.858260805302798</v>
      </c>
      <c r="N1335">
        <v>1.1093964267963701</v>
      </c>
      <c r="O1335">
        <v>66.521161510723005</v>
      </c>
      <c r="P1335">
        <v>56.396556841792801</v>
      </c>
      <c r="Q1335">
        <v>0.13518377382021601</v>
      </c>
    </row>
    <row r="1336" spans="1:17" hidden="1" x14ac:dyDescent="0.3">
      <c r="A1336" t="s">
        <v>2827</v>
      </c>
      <c r="B1336" t="s">
        <v>2828</v>
      </c>
      <c r="C1336" t="s">
        <v>3186</v>
      </c>
      <c r="D1336" t="s">
        <v>953</v>
      </c>
      <c r="E1336">
        <v>1422.8701451249999</v>
      </c>
      <c r="F1336">
        <v>1008.15</v>
      </c>
      <c r="G1336">
        <v>11.278787324632001</v>
      </c>
      <c r="H1336">
        <v>8.5526246409514002</v>
      </c>
      <c r="I1336">
        <v>36.226669328493401</v>
      </c>
      <c r="J1336">
        <v>10.0932958600071</v>
      </c>
      <c r="K1336">
        <v>883.255437658039</v>
      </c>
      <c r="L1336">
        <v>794.50792078133804</v>
      </c>
      <c r="M1336">
        <v>77.171591306110201</v>
      </c>
      <c r="N1336">
        <v>0.51969304456241505</v>
      </c>
      <c r="O1336">
        <v>1.7308932202549201</v>
      </c>
      <c r="P1336">
        <v>67.717517883879495</v>
      </c>
      <c r="Q1336">
        <v>9.3754862660904006E-2</v>
      </c>
    </row>
    <row r="1337" spans="1:17" hidden="1" x14ac:dyDescent="0.3">
      <c r="A1337" t="s">
        <v>2829</v>
      </c>
      <c r="B1337" t="s">
        <v>2830</v>
      </c>
      <c r="C1337" t="s">
        <v>3186</v>
      </c>
      <c r="D1337" t="s">
        <v>236</v>
      </c>
      <c r="E1337">
        <v>1420.9795943199999</v>
      </c>
      <c r="F1337">
        <v>382.9</v>
      </c>
      <c r="G1337">
        <v>-47.936930382161897</v>
      </c>
      <c r="H1337">
        <v>6.8670948422829197</v>
      </c>
      <c r="I1337">
        <v>-16.268667096448699</v>
      </c>
      <c r="J1337">
        <v>14.158967469877901</v>
      </c>
      <c r="K1337">
        <v>354.86541071849399</v>
      </c>
      <c r="L1337">
        <v>414.56227181891802</v>
      </c>
      <c r="M1337">
        <v>67.726810010475305</v>
      </c>
      <c r="N1337">
        <v>1.31346067693187</v>
      </c>
      <c r="O1337">
        <v>65.944110733873003</v>
      </c>
      <c r="P1337">
        <v>20.389875805690899</v>
      </c>
    </row>
    <row r="1338" spans="1:17" hidden="1" x14ac:dyDescent="0.3">
      <c r="A1338" t="s">
        <v>2831</v>
      </c>
      <c r="B1338" t="s">
        <v>2832</v>
      </c>
      <c r="C1338" t="s">
        <v>3186</v>
      </c>
      <c r="D1338" t="s">
        <v>458</v>
      </c>
      <c r="E1338">
        <v>1420.4688637100001</v>
      </c>
      <c r="F1338">
        <v>96.59</v>
      </c>
      <c r="G1338">
        <v>-51.130146745538603</v>
      </c>
      <c r="H1338">
        <v>-5.5334081827945498</v>
      </c>
      <c r="I1338">
        <v>-7.8582953061701701</v>
      </c>
      <c r="J1338">
        <v>5.5877787916604499E-2</v>
      </c>
      <c r="K1338">
        <v>98.491419872387894</v>
      </c>
      <c r="L1338">
        <v>106.431868167982</v>
      </c>
      <c r="M1338">
        <v>61.928083381201397</v>
      </c>
      <c r="N1338">
        <v>0.35765808777535602</v>
      </c>
      <c r="O1338">
        <v>54.260275390827204</v>
      </c>
      <c r="P1338">
        <v>9.5000566829157798</v>
      </c>
      <c r="Q1338">
        <v>-6.8970082845369998E-2</v>
      </c>
    </row>
    <row r="1339" spans="1:17" hidden="1" x14ac:dyDescent="0.3">
      <c r="A1339" t="s">
        <v>2833</v>
      </c>
      <c r="B1339" t="s">
        <v>2834</v>
      </c>
      <c r="C1339" t="s">
        <v>3186</v>
      </c>
      <c r="D1339" t="s">
        <v>136</v>
      </c>
      <c r="E1339">
        <v>1417.5865576799999</v>
      </c>
      <c r="F1339">
        <v>55.2</v>
      </c>
      <c r="G1339">
        <v>100.13061639340999</v>
      </c>
      <c r="H1339">
        <v>1.2507108147619299</v>
      </c>
      <c r="I1339">
        <v>56.985345864846302</v>
      </c>
      <c r="J1339">
        <v>-2.16902151275315</v>
      </c>
      <c r="K1339">
        <v>50.341824943775599</v>
      </c>
      <c r="L1339">
        <v>43.0375039257463</v>
      </c>
      <c r="M1339">
        <v>74.299689894748298</v>
      </c>
      <c r="N1339">
        <v>0.43936462924048603</v>
      </c>
      <c r="O1339">
        <v>24.818840579710098</v>
      </c>
      <c r="P1339">
        <v>124.390243902439</v>
      </c>
      <c r="Q1339">
        <v>8.0254823587465995E-2</v>
      </c>
    </row>
    <row r="1340" spans="1:17" hidden="1" x14ac:dyDescent="0.3">
      <c r="A1340" t="s">
        <v>2835</v>
      </c>
      <c r="B1340" t="s">
        <v>2836</v>
      </c>
      <c r="C1340" t="s">
        <v>3186</v>
      </c>
      <c r="D1340" t="s">
        <v>46</v>
      </c>
      <c r="E1340">
        <v>1406.5897500000001</v>
      </c>
      <c r="F1340">
        <v>356.55</v>
      </c>
      <c r="G1340">
        <v>4.3043282756394996</v>
      </c>
      <c r="H1340">
        <v>-5.4920380918142104</v>
      </c>
      <c r="I1340">
        <v>-2.5396361204415001</v>
      </c>
      <c r="J1340">
        <v>1.8274661776346901</v>
      </c>
      <c r="K1340">
        <v>367.73767455937701</v>
      </c>
      <c r="L1340">
        <v>363.00459045604498</v>
      </c>
      <c r="M1340">
        <v>52.518453070503497</v>
      </c>
      <c r="N1340">
        <v>0.72936234557810398</v>
      </c>
      <c r="O1340">
        <v>39.517599214696297</v>
      </c>
      <c r="P1340">
        <v>54.920703888768102</v>
      </c>
      <c r="Q1340">
        <v>6.7682248303038997E-2</v>
      </c>
    </row>
    <row r="1341" spans="1:17" hidden="1" x14ac:dyDescent="0.3">
      <c r="A1341" t="s">
        <v>2837</v>
      </c>
      <c r="B1341" t="s">
        <v>2838</v>
      </c>
      <c r="C1341" t="s">
        <v>3186</v>
      </c>
      <c r="D1341" t="s">
        <v>54</v>
      </c>
      <c r="E1341">
        <v>1401.16870797</v>
      </c>
      <c r="F1341">
        <v>1335.65</v>
      </c>
      <c r="G1341">
        <v>-58.600978940945403</v>
      </c>
      <c r="H1341">
        <v>-12.662592345452</v>
      </c>
      <c r="I1341">
        <v>-38.395073815466901</v>
      </c>
      <c r="J1341">
        <v>2.7144226993738201</v>
      </c>
      <c r="K1341">
        <v>1462.55407351906</v>
      </c>
      <c r="L1341">
        <v>1780.0120864225901</v>
      </c>
      <c r="M1341">
        <v>52.7851449468479</v>
      </c>
      <c r="N1341">
        <v>0.73291345831505805</v>
      </c>
      <c r="O1341">
        <v>100.651368247669</v>
      </c>
      <c r="P1341">
        <v>13.764320088582201</v>
      </c>
      <c r="Q1341">
        <v>2.6805030316023E-2</v>
      </c>
    </row>
    <row r="1342" spans="1:17" hidden="1" x14ac:dyDescent="0.3">
      <c r="A1342" t="s">
        <v>2839</v>
      </c>
      <c r="B1342" t="s">
        <v>2840</v>
      </c>
      <c r="C1342" t="s">
        <v>3186</v>
      </c>
      <c r="D1342" t="s">
        <v>270</v>
      </c>
      <c r="E1342">
        <v>1399.5819839999999</v>
      </c>
      <c r="F1342">
        <v>1399</v>
      </c>
      <c r="G1342">
        <v>94.230770003241204</v>
      </c>
      <c r="H1342">
        <v>9.1916184596327302</v>
      </c>
      <c r="I1342">
        <v>-11.7971925140747</v>
      </c>
      <c r="J1342">
        <v>4.6936385922175203</v>
      </c>
      <c r="K1342">
        <v>1314.0710461076701</v>
      </c>
      <c r="L1342">
        <v>1214.64099658334</v>
      </c>
      <c r="M1342">
        <v>62.268982375728903</v>
      </c>
      <c r="N1342">
        <v>1.3335401146899599</v>
      </c>
      <c r="O1342">
        <v>24.156540385989999</v>
      </c>
      <c r="P1342">
        <v>146.367878841243</v>
      </c>
      <c r="Q1342">
        <v>0.17019252882984201</v>
      </c>
    </row>
    <row r="1343" spans="1:17" hidden="1" x14ac:dyDescent="0.3">
      <c r="A1343" t="s">
        <v>2841</v>
      </c>
      <c r="B1343" t="s">
        <v>2842</v>
      </c>
      <c r="C1343" t="s">
        <v>3186</v>
      </c>
      <c r="D1343" t="s">
        <v>97</v>
      </c>
      <c r="E1343">
        <v>1394.88384879</v>
      </c>
      <c r="F1343">
        <v>646.95000000000005</v>
      </c>
      <c r="G1343">
        <v>-1.4488915767362101</v>
      </c>
      <c r="H1343">
        <v>-20.854879338322899</v>
      </c>
      <c r="I1343">
        <v>4.8121798193516003</v>
      </c>
      <c r="J1343">
        <v>-3.4507761750653101</v>
      </c>
      <c r="K1343">
        <v>718.59598309302896</v>
      </c>
      <c r="L1343">
        <v>670.41235537368505</v>
      </c>
      <c r="M1343">
        <v>36.9546004140131</v>
      </c>
      <c r="N1343">
        <v>0.13194632230983899</v>
      </c>
      <c r="O1343">
        <v>31.3702759100394</v>
      </c>
      <c r="P1343">
        <v>29.584376564847201</v>
      </c>
      <c r="Q1343">
        <v>-8.0852060339473994E-2</v>
      </c>
    </row>
    <row r="1344" spans="1:17" hidden="1" x14ac:dyDescent="0.3">
      <c r="A1344" t="s">
        <v>2843</v>
      </c>
      <c r="B1344" t="s">
        <v>2844</v>
      </c>
      <c r="C1344" t="s">
        <v>3186</v>
      </c>
      <c r="D1344" t="s">
        <v>217</v>
      </c>
      <c r="E1344">
        <v>1392.479351</v>
      </c>
      <c r="F1344">
        <v>1538</v>
      </c>
      <c r="G1344">
        <v>75.216752800466196</v>
      </c>
      <c r="H1344">
        <v>-15.6050398119989</v>
      </c>
      <c r="I1344">
        <v>52.275372947596303</v>
      </c>
      <c r="J1344">
        <v>-2.5998444860995802</v>
      </c>
      <c r="K1344">
        <v>1579.9066417440099</v>
      </c>
      <c r="L1344">
        <v>1308.8656897973401</v>
      </c>
      <c r="M1344">
        <v>46.91972336816</v>
      </c>
      <c r="N1344">
        <v>0.67737698530693402</v>
      </c>
      <c r="O1344">
        <v>26.592977893368001</v>
      </c>
      <c r="P1344">
        <v>102.36842105263101</v>
      </c>
      <c r="Q1344">
        <v>0.127171928951817</v>
      </c>
    </row>
    <row r="1345" spans="1:17" hidden="1" x14ac:dyDescent="0.3">
      <c r="A1345" t="s">
        <v>2845</v>
      </c>
      <c r="B1345" t="s">
        <v>2846</v>
      </c>
      <c r="C1345" t="s">
        <v>3186</v>
      </c>
      <c r="D1345" t="s">
        <v>210</v>
      </c>
      <c r="E1345">
        <v>1391.2288785000001</v>
      </c>
      <c r="F1345">
        <v>493.4</v>
      </c>
      <c r="G1345">
        <v>37.1933583546964</v>
      </c>
      <c r="H1345">
        <v>-3.4375189990610302</v>
      </c>
      <c r="I1345">
        <v>32.904099789334602</v>
      </c>
      <c r="J1345">
        <v>10.558946535479601</v>
      </c>
      <c r="K1345">
        <v>478.35586674156502</v>
      </c>
      <c r="L1345">
        <v>430.368092019313</v>
      </c>
      <c r="M1345">
        <v>64.251496882134006</v>
      </c>
      <c r="N1345">
        <v>0.3671352646544</v>
      </c>
      <c r="O1345">
        <v>25.993109039318998</v>
      </c>
      <c r="P1345">
        <v>80.468178493050402</v>
      </c>
      <c r="Q1345">
        <v>0.106350976532469</v>
      </c>
    </row>
    <row r="1346" spans="1:17" hidden="1" x14ac:dyDescent="0.3">
      <c r="A1346" t="s">
        <v>2847</v>
      </c>
      <c r="B1346" t="s">
        <v>2848</v>
      </c>
      <c r="C1346" t="s">
        <v>3186</v>
      </c>
      <c r="D1346" t="s">
        <v>1418</v>
      </c>
      <c r="E1346">
        <v>1383.3631270000001</v>
      </c>
      <c r="F1346">
        <v>308.64999999999998</v>
      </c>
      <c r="G1346">
        <v>1.2543770096456901</v>
      </c>
      <c r="H1346">
        <v>6.1103614577368104</v>
      </c>
      <c r="I1346">
        <v>22.914782699107501</v>
      </c>
      <c r="J1346">
        <v>3.4023592608720299</v>
      </c>
      <c r="K1346">
        <v>301.871369337776</v>
      </c>
      <c r="L1346">
        <v>285.24247082390701</v>
      </c>
      <c r="M1346">
        <v>60.256126098955903</v>
      </c>
      <c r="N1346">
        <v>0.80078527306137803</v>
      </c>
      <c r="O1346">
        <v>29.272638911388299</v>
      </c>
      <c r="P1346">
        <v>46.210326859308303</v>
      </c>
    </row>
    <row r="1347" spans="1:17" hidden="1" x14ac:dyDescent="0.3">
      <c r="A1347" t="s">
        <v>2849</v>
      </c>
      <c r="B1347" t="s">
        <v>2850</v>
      </c>
      <c r="C1347" t="s">
        <v>3186</v>
      </c>
      <c r="D1347" t="s">
        <v>210</v>
      </c>
      <c r="E1347">
        <v>1382.32171027</v>
      </c>
      <c r="F1347">
        <v>2267.15</v>
      </c>
      <c r="G1347">
        <v>52.289877913092901</v>
      </c>
      <c r="H1347">
        <v>3.1372914873258</v>
      </c>
      <c r="I1347">
        <v>98.312122131326603</v>
      </c>
      <c r="J1347">
        <v>-7.2582897962538402</v>
      </c>
      <c r="K1347">
        <v>2215.8788254246101</v>
      </c>
      <c r="L1347">
        <v>1716.8106821264</v>
      </c>
      <c r="M1347">
        <v>42.442506059920198</v>
      </c>
      <c r="N1347">
        <v>0.308515509832826</v>
      </c>
      <c r="O1347">
        <v>17.702842776172702</v>
      </c>
      <c r="P1347">
        <v>125.116671631416</v>
      </c>
      <c r="Q1347">
        <v>0.12631393391614501</v>
      </c>
    </row>
    <row r="1348" spans="1:17" hidden="1" x14ac:dyDescent="0.3">
      <c r="A1348" t="s">
        <v>2851</v>
      </c>
      <c r="B1348" t="s">
        <v>2852</v>
      </c>
      <c r="C1348" t="s">
        <v>3186</v>
      </c>
      <c r="D1348" t="s">
        <v>111</v>
      </c>
      <c r="E1348">
        <v>1380.45525918</v>
      </c>
      <c r="F1348">
        <v>61.33</v>
      </c>
      <c r="G1348">
        <v>-14.6171615765015</v>
      </c>
      <c r="H1348">
        <v>-3.9726430849532401</v>
      </c>
      <c r="I1348">
        <v>2.4106997052008299</v>
      </c>
      <c r="J1348">
        <v>-0.187970917647447</v>
      </c>
      <c r="K1348">
        <v>62.012127480791001</v>
      </c>
      <c r="L1348">
        <v>61.816742920182001</v>
      </c>
      <c r="M1348">
        <v>60.638789788305402</v>
      </c>
      <c r="N1348">
        <v>0.59024221846150504</v>
      </c>
      <c r="O1348">
        <v>40.225012228925401</v>
      </c>
      <c r="P1348">
        <v>33.326086956521699</v>
      </c>
      <c r="Q1348">
        <v>3.4410302556718002E-2</v>
      </c>
    </row>
    <row r="1349" spans="1:17" hidden="1" x14ac:dyDescent="0.3">
      <c r="A1349" t="s">
        <v>2853</v>
      </c>
      <c r="B1349" t="s">
        <v>2854</v>
      </c>
      <c r="C1349" t="s">
        <v>3186</v>
      </c>
      <c r="D1349" t="s">
        <v>409</v>
      </c>
      <c r="E1349">
        <v>1379.8687876040001</v>
      </c>
      <c r="F1349">
        <v>34.340000000000003</v>
      </c>
      <c r="G1349">
        <v>-0.59945353665965195</v>
      </c>
      <c r="H1349">
        <v>-6.1359404171788601</v>
      </c>
      <c r="I1349">
        <v>-15.2339036219724</v>
      </c>
      <c r="J1349">
        <v>0.50370284895312001</v>
      </c>
      <c r="K1349">
        <v>33.8357824143066</v>
      </c>
      <c r="L1349">
        <v>34.756704695590102</v>
      </c>
      <c r="M1349">
        <v>69.624011255918703</v>
      </c>
      <c r="N1349">
        <v>0.61587869285002705</v>
      </c>
      <c r="O1349">
        <v>35.410599883517698</v>
      </c>
      <c r="P1349">
        <v>34.931237721021603</v>
      </c>
      <c r="Q1349">
        <v>-1.1509320850738001E-2</v>
      </c>
    </row>
    <row r="1350" spans="1:17" hidden="1" x14ac:dyDescent="0.3">
      <c r="A1350" t="s">
        <v>2855</v>
      </c>
      <c r="B1350" t="s">
        <v>2856</v>
      </c>
      <c r="C1350" t="s">
        <v>3186</v>
      </c>
      <c r="D1350" t="s">
        <v>285</v>
      </c>
      <c r="E1350">
        <v>1375.4471064299901</v>
      </c>
      <c r="F1350">
        <v>101.46</v>
      </c>
      <c r="G1350">
        <v>-28.222914358298102</v>
      </c>
      <c r="H1350">
        <v>-6.3155408532850599</v>
      </c>
      <c r="I1350">
        <v>-3.0567569724417401</v>
      </c>
      <c r="J1350">
        <v>0.36267062321421401</v>
      </c>
      <c r="K1350">
        <v>102.63830386336799</v>
      </c>
      <c r="L1350">
        <v>108.09449295078799</v>
      </c>
      <c r="M1350">
        <v>64.090196327647902</v>
      </c>
      <c r="N1350">
        <v>0.55959202933589203</v>
      </c>
      <c r="O1350">
        <v>27.133845850581501</v>
      </c>
      <c r="P1350">
        <v>10.282608695652099</v>
      </c>
      <c r="Q1350">
        <v>-3.5782189945521001E-2</v>
      </c>
    </row>
    <row r="1351" spans="1:17" hidden="1" x14ac:dyDescent="0.3">
      <c r="A1351" t="s">
        <v>2857</v>
      </c>
      <c r="B1351" t="s">
        <v>2858</v>
      </c>
      <c r="C1351" t="s">
        <v>3186</v>
      </c>
      <c r="D1351" t="s">
        <v>111</v>
      </c>
      <c r="E1351">
        <v>1370.6807879099999</v>
      </c>
      <c r="F1351">
        <v>1075.6500000000001</v>
      </c>
      <c r="G1351">
        <v>356.12582915936702</v>
      </c>
      <c r="H1351">
        <v>5.2357267512003602</v>
      </c>
      <c r="I1351">
        <v>47.402005243508498</v>
      </c>
      <c r="J1351">
        <v>13.008419803728399</v>
      </c>
      <c r="K1351">
        <v>975.777904335833</v>
      </c>
      <c r="L1351">
        <v>786.880301579047</v>
      </c>
      <c r="M1351">
        <v>63.517904846847898</v>
      </c>
      <c r="N1351">
        <v>1.8651604699047799</v>
      </c>
      <c r="O1351">
        <v>22.437595872263199</v>
      </c>
      <c r="P1351">
        <v>376.79521276595699</v>
      </c>
      <c r="Q1351">
        <v>0.18132875872281901</v>
      </c>
    </row>
    <row r="1352" spans="1:17" hidden="1" x14ac:dyDescent="0.3">
      <c r="A1352" t="s">
        <v>2859</v>
      </c>
      <c r="B1352" t="s">
        <v>2860</v>
      </c>
      <c r="C1352" t="s">
        <v>3186</v>
      </c>
      <c r="D1352" t="s">
        <v>111</v>
      </c>
      <c r="E1352">
        <v>1367.9142644999999</v>
      </c>
      <c r="F1352">
        <v>493.15</v>
      </c>
      <c r="G1352">
        <v>48.7688572454975</v>
      </c>
      <c r="H1352">
        <v>7.6178776059327505E-2</v>
      </c>
      <c r="I1352">
        <v>-8.3761996240350207</v>
      </c>
      <c r="J1352">
        <v>4.9258217745431896</v>
      </c>
      <c r="K1352">
        <v>507.42680205060299</v>
      </c>
      <c r="L1352">
        <v>504.718392724355</v>
      </c>
      <c r="M1352">
        <v>55.569278536889001</v>
      </c>
      <c r="N1352">
        <v>0.38888910668882298</v>
      </c>
      <c r="O1352">
        <v>36.469633985602698</v>
      </c>
      <c r="P1352">
        <v>87.938262195121894</v>
      </c>
      <c r="Q1352">
        <v>0.127400046647281</v>
      </c>
    </row>
    <row r="1353" spans="1:17" hidden="1" x14ac:dyDescent="0.3">
      <c r="A1353" t="s">
        <v>2861</v>
      </c>
      <c r="B1353" t="s">
        <v>2862</v>
      </c>
      <c r="C1353" t="s">
        <v>3186</v>
      </c>
      <c r="D1353" t="s">
        <v>222</v>
      </c>
      <c r="E1353">
        <v>1361.324222538</v>
      </c>
      <c r="F1353">
        <v>129.4</v>
      </c>
      <c r="G1353">
        <v>220.47898947014099</v>
      </c>
      <c r="H1353">
        <v>10.380115587153799</v>
      </c>
      <c r="I1353">
        <v>76.714489001543797</v>
      </c>
      <c r="J1353">
        <v>11.322946897138801</v>
      </c>
      <c r="K1353">
        <v>117.46672534139201</v>
      </c>
      <c r="L1353">
        <v>74.297977616187595</v>
      </c>
      <c r="M1353">
        <v>56.6045521454366</v>
      </c>
      <c r="N1353">
        <v>1.48505311906471</v>
      </c>
      <c r="O1353">
        <v>5.1004636785162196</v>
      </c>
      <c r="P1353">
        <v>257.94734599338801</v>
      </c>
      <c r="Q1353">
        <v>0.144861758097759</v>
      </c>
    </row>
    <row r="1354" spans="1:17" hidden="1" x14ac:dyDescent="0.3">
      <c r="A1354" t="s">
        <v>2863</v>
      </c>
      <c r="B1354" t="s">
        <v>2864</v>
      </c>
      <c r="C1354" t="s">
        <v>3186</v>
      </c>
      <c r="D1354" t="s">
        <v>2865</v>
      </c>
      <c r="E1354">
        <v>1361.0448490000001</v>
      </c>
      <c r="F1354">
        <v>697</v>
      </c>
      <c r="G1354">
        <v>32.601644430793399</v>
      </c>
      <c r="H1354">
        <v>8.3289862104164207</v>
      </c>
      <c r="I1354">
        <v>50.295047465513903</v>
      </c>
      <c r="J1354">
        <v>9.8721242157345497</v>
      </c>
      <c r="K1354">
        <v>637.74731508861203</v>
      </c>
      <c r="L1354">
        <v>598.77086306565297</v>
      </c>
      <c r="M1354">
        <v>77.451444311220797</v>
      </c>
      <c r="N1354">
        <v>1.0098621571692401</v>
      </c>
      <c r="O1354">
        <v>36.154949784791903</v>
      </c>
      <c r="P1354">
        <v>96.338028169014095</v>
      </c>
    </row>
    <row r="1355" spans="1:17" hidden="1" x14ac:dyDescent="0.3">
      <c r="A1355" t="s">
        <v>2866</v>
      </c>
      <c r="B1355" t="s">
        <v>2867</v>
      </c>
      <c r="C1355" t="s">
        <v>3186</v>
      </c>
      <c r="D1355" t="s">
        <v>270</v>
      </c>
      <c r="E1355">
        <v>1354.945088448</v>
      </c>
      <c r="F1355">
        <v>255.36</v>
      </c>
      <c r="G1355">
        <v>94.099329597783594</v>
      </c>
      <c r="H1355">
        <v>24.5403880852366</v>
      </c>
      <c r="I1355">
        <v>109.368918457711</v>
      </c>
      <c r="J1355">
        <v>-3.1974817926734702</v>
      </c>
      <c r="K1355">
        <v>214.93725150204301</v>
      </c>
      <c r="L1355">
        <v>173.85578212497899</v>
      </c>
      <c r="M1355">
        <v>62.814042957862902</v>
      </c>
      <c r="N1355">
        <v>2.78738654048859</v>
      </c>
      <c r="O1355">
        <v>7.2877506265664103</v>
      </c>
      <c r="P1355">
        <v>138.43137254901899</v>
      </c>
    </row>
    <row r="1356" spans="1:17" hidden="1" x14ac:dyDescent="0.3">
      <c r="A1356" t="s">
        <v>2868</v>
      </c>
      <c r="B1356" t="s">
        <v>2869</v>
      </c>
      <c r="C1356" t="s">
        <v>3186</v>
      </c>
      <c r="D1356" t="s">
        <v>69</v>
      </c>
      <c r="E1356">
        <v>1351.0225009200001</v>
      </c>
      <c r="F1356">
        <v>91.4</v>
      </c>
      <c r="G1356">
        <v>-20.450085360975599</v>
      </c>
      <c r="H1356">
        <v>-3.5059249760081501</v>
      </c>
      <c r="I1356">
        <v>-18.247062302521002</v>
      </c>
      <c r="J1356">
        <v>3.0670732039556601</v>
      </c>
      <c r="K1356">
        <v>90.778664205020704</v>
      </c>
      <c r="L1356">
        <v>97.323313983555394</v>
      </c>
      <c r="M1356">
        <v>68.492711848621695</v>
      </c>
      <c r="N1356">
        <v>0.45854302643835498</v>
      </c>
      <c r="O1356">
        <v>35.557986870897103</v>
      </c>
      <c r="P1356">
        <v>12.5754403251632</v>
      </c>
      <c r="Q1356">
        <v>-5.5849995536380002E-3</v>
      </c>
    </row>
    <row r="1357" spans="1:17" hidden="1" x14ac:dyDescent="0.3">
      <c r="A1357" t="s">
        <v>2870</v>
      </c>
      <c r="B1357" t="s">
        <v>2871</v>
      </c>
      <c r="C1357" t="s">
        <v>3186</v>
      </c>
      <c r="D1357" t="s">
        <v>243</v>
      </c>
      <c r="E1357">
        <v>1347.877354752</v>
      </c>
      <c r="F1357">
        <v>24.06</v>
      </c>
      <c r="G1357">
        <v>-46.638614375820502</v>
      </c>
      <c r="H1357">
        <v>-1.8602211339633301</v>
      </c>
      <c r="I1357">
        <v>-19.0469017768675</v>
      </c>
      <c r="J1357">
        <v>2.6213192510979502</v>
      </c>
      <c r="K1357">
        <v>25.172811503693001</v>
      </c>
      <c r="L1357">
        <v>28.911622459424599</v>
      </c>
      <c r="M1357">
        <v>56.6613875914204</v>
      </c>
      <c r="N1357">
        <v>0.73915438282079604</v>
      </c>
      <c r="O1357">
        <v>90.357439733998305</v>
      </c>
      <c r="P1357">
        <v>9.4133697135061407</v>
      </c>
      <c r="Q1357">
        <v>-6.2097935091808998E-2</v>
      </c>
    </row>
    <row r="1358" spans="1:17" hidden="1" x14ac:dyDescent="0.3">
      <c r="A1358" t="s">
        <v>2872</v>
      </c>
      <c r="B1358" t="s">
        <v>2873</v>
      </c>
      <c r="C1358" t="s">
        <v>3186</v>
      </c>
      <c r="D1358" t="s">
        <v>217</v>
      </c>
      <c r="E1358">
        <v>1347.453303</v>
      </c>
      <c r="F1358">
        <v>147.9</v>
      </c>
      <c r="G1358">
        <v>4.9890700892471402</v>
      </c>
      <c r="H1358">
        <v>13.730892276259601</v>
      </c>
      <c r="I1358">
        <v>13.905013651300701</v>
      </c>
      <c r="J1358">
        <v>11.1752583104632</v>
      </c>
      <c r="K1358">
        <v>129.66679343199399</v>
      </c>
      <c r="L1358">
        <v>129.88528162350701</v>
      </c>
      <c r="M1358">
        <v>87.201328693597503</v>
      </c>
      <c r="N1358">
        <v>2.3540894696677199</v>
      </c>
      <c r="O1358">
        <v>5.4766734279918703</v>
      </c>
      <c r="P1358">
        <v>35.688073394495397</v>
      </c>
      <c r="Q1358">
        <v>7.7295238302732994E-2</v>
      </c>
    </row>
    <row r="1359" spans="1:17" hidden="1" x14ac:dyDescent="0.3">
      <c r="A1359" t="s">
        <v>2874</v>
      </c>
      <c r="B1359" t="s">
        <v>2875</v>
      </c>
      <c r="C1359" t="s">
        <v>3186</v>
      </c>
      <c r="D1359" t="s">
        <v>458</v>
      </c>
      <c r="E1359">
        <v>1335.5113350869999</v>
      </c>
      <c r="F1359">
        <v>129.57</v>
      </c>
      <c r="G1359">
        <v>-39.403703727011198</v>
      </c>
      <c r="H1359">
        <v>-3.1270009107111498</v>
      </c>
      <c r="I1359">
        <v>-23.863511700509001</v>
      </c>
      <c r="J1359">
        <v>6.6291121997479001</v>
      </c>
      <c r="M1359">
        <v>67.651491836615804</v>
      </c>
      <c r="O1359">
        <v>36.605695762907999</v>
      </c>
      <c r="P1359">
        <v>11.5060240963855</v>
      </c>
    </row>
    <row r="1360" spans="1:17" hidden="1" x14ac:dyDescent="0.3">
      <c r="A1360" t="s">
        <v>2876</v>
      </c>
      <c r="B1360" t="s">
        <v>2877</v>
      </c>
      <c r="C1360" t="s">
        <v>3186</v>
      </c>
      <c r="D1360" t="s">
        <v>83</v>
      </c>
      <c r="E1360">
        <v>1328.004162</v>
      </c>
      <c r="F1360">
        <v>840</v>
      </c>
      <c r="G1360">
        <v>-24.2285110463141</v>
      </c>
      <c r="H1360">
        <v>-3.6043037964648299</v>
      </c>
      <c r="I1360">
        <v>0.73759271633938595</v>
      </c>
      <c r="J1360">
        <v>-5.3455050984601096</v>
      </c>
      <c r="K1360">
        <v>817.32883795728605</v>
      </c>
      <c r="L1360">
        <v>817.10398036950698</v>
      </c>
      <c r="M1360">
        <v>59.988511863211301</v>
      </c>
      <c r="N1360">
        <v>0.41273281763327702</v>
      </c>
      <c r="O1360">
        <v>18.654761904761902</v>
      </c>
      <c r="P1360">
        <v>20.3697069570824</v>
      </c>
      <c r="Q1360">
        <v>-6.3889617108970995E-2</v>
      </c>
    </row>
    <row r="1361" spans="1:17" hidden="1" x14ac:dyDescent="0.3">
      <c r="A1361" t="s">
        <v>2878</v>
      </c>
      <c r="B1361" t="s">
        <v>2879</v>
      </c>
      <c r="C1361" t="s">
        <v>3186</v>
      </c>
      <c r="D1361" t="s">
        <v>187</v>
      </c>
      <c r="E1361">
        <v>1326.6498475799999</v>
      </c>
      <c r="F1361">
        <v>2184</v>
      </c>
      <c r="G1361">
        <v>27.0628854771861</v>
      </c>
      <c r="H1361">
        <v>-13.3594477687026</v>
      </c>
      <c r="I1361">
        <v>7.7011238178407302</v>
      </c>
      <c r="J1361">
        <v>-2.44548618445305</v>
      </c>
      <c r="K1361">
        <v>2381.7005501977301</v>
      </c>
      <c r="L1361">
        <v>2273.3317192447398</v>
      </c>
      <c r="M1361">
        <v>41.901713026141401</v>
      </c>
      <c r="N1361">
        <v>0.55412185256028301</v>
      </c>
      <c r="O1361">
        <v>57.921245421245402</v>
      </c>
      <c r="P1361">
        <v>57.689530685920502</v>
      </c>
      <c r="Q1361">
        <v>6.2089430466447E-2</v>
      </c>
    </row>
    <row r="1362" spans="1:17" hidden="1" x14ac:dyDescent="0.3">
      <c r="A1362" t="s">
        <v>2880</v>
      </c>
      <c r="B1362" t="s">
        <v>2881</v>
      </c>
      <c r="C1362" t="s">
        <v>3186</v>
      </c>
      <c r="D1362" t="s">
        <v>72</v>
      </c>
      <c r="E1362">
        <v>1320.5</v>
      </c>
      <c r="F1362">
        <v>868.75</v>
      </c>
      <c r="G1362">
        <v>49.958132842393802</v>
      </c>
      <c r="H1362">
        <v>-5.7920181340680097</v>
      </c>
      <c r="I1362">
        <v>45.342792485037499</v>
      </c>
      <c r="J1362">
        <v>1.70070922152274</v>
      </c>
      <c r="K1362">
        <v>867.18374001259701</v>
      </c>
      <c r="L1362">
        <v>749.57434824621998</v>
      </c>
      <c r="M1362">
        <v>49.387824790811898</v>
      </c>
      <c r="N1362">
        <v>0.79321845324579399</v>
      </c>
      <c r="O1362">
        <v>24.115107913669</v>
      </c>
      <c r="P1362">
        <v>115.276917358443</v>
      </c>
      <c r="Q1362">
        <v>0.165368958950905</v>
      </c>
    </row>
    <row r="1363" spans="1:17" hidden="1" x14ac:dyDescent="0.3">
      <c r="A1363" t="s">
        <v>2882</v>
      </c>
      <c r="B1363" t="s">
        <v>2883</v>
      </c>
      <c r="C1363" t="s">
        <v>3186</v>
      </c>
      <c r="D1363" t="s">
        <v>83</v>
      </c>
      <c r="E1363">
        <v>1318.414</v>
      </c>
      <c r="F1363">
        <v>111.73</v>
      </c>
      <c r="G1363">
        <v>130.12747385693399</v>
      </c>
      <c r="H1363">
        <v>-14.4318532141218</v>
      </c>
      <c r="I1363">
        <v>78.034742846141896</v>
      </c>
      <c r="J1363">
        <v>3.2584117168282098</v>
      </c>
      <c r="K1363">
        <v>111.78570091497799</v>
      </c>
      <c r="L1363">
        <v>89.552162831470497</v>
      </c>
      <c r="M1363">
        <v>65.975047340666194</v>
      </c>
      <c r="N1363">
        <v>0.15629597400797501</v>
      </c>
      <c r="O1363">
        <v>40.8395238521435</v>
      </c>
      <c r="P1363">
        <v>163.82526564344701</v>
      </c>
      <c r="Q1363">
        <v>0.123507239053194</v>
      </c>
    </row>
    <row r="1364" spans="1:17" hidden="1" x14ac:dyDescent="0.3">
      <c r="A1364" t="s">
        <v>2884</v>
      </c>
      <c r="B1364" t="s">
        <v>2885</v>
      </c>
      <c r="C1364" t="s">
        <v>3186</v>
      </c>
      <c r="D1364" t="s">
        <v>270</v>
      </c>
      <c r="E1364">
        <v>1314.2773079999999</v>
      </c>
      <c r="F1364">
        <v>1231.5999999999999</v>
      </c>
      <c r="G1364">
        <v>74.822679885473704</v>
      </c>
      <c r="H1364">
        <v>2.3124824302209599</v>
      </c>
      <c r="I1364">
        <v>43.435344004954601</v>
      </c>
      <c r="J1364">
        <v>-7.0557265543575198</v>
      </c>
      <c r="K1364">
        <v>1148.77721398414</v>
      </c>
      <c r="L1364">
        <v>903.110303530176</v>
      </c>
      <c r="M1364">
        <v>40.894082085648201</v>
      </c>
      <c r="N1364">
        <v>0.855090832277144</v>
      </c>
      <c r="O1364">
        <v>20.164826242286399</v>
      </c>
      <c r="P1364">
        <v>141.49019607843101</v>
      </c>
      <c r="Q1364">
        <v>0.138746874708644</v>
      </c>
    </row>
    <row r="1365" spans="1:17" hidden="1" x14ac:dyDescent="0.3">
      <c r="A1365" t="s">
        <v>2886</v>
      </c>
      <c r="B1365" t="s">
        <v>2887</v>
      </c>
      <c r="C1365" t="s">
        <v>3186</v>
      </c>
      <c r="D1365" t="s">
        <v>270</v>
      </c>
      <c r="E1365">
        <v>1314.2591</v>
      </c>
      <c r="F1365">
        <v>1037.3</v>
      </c>
      <c r="G1365">
        <v>16.331210727425901</v>
      </c>
      <c r="H1365">
        <v>-10.208873586221801</v>
      </c>
      <c r="I1365">
        <v>31.871402753928098</v>
      </c>
      <c r="J1365">
        <v>-5.7708303506795202</v>
      </c>
      <c r="K1365">
        <v>946.19998705005901</v>
      </c>
      <c r="M1365">
        <v>41.871602244583002</v>
      </c>
      <c r="O1365">
        <v>29.427359490986198</v>
      </c>
      <c r="P1365">
        <v>52.096774193548299</v>
      </c>
    </row>
    <row r="1366" spans="1:17" hidden="1" x14ac:dyDescent="0.3">
      <c r="A1366" t="s">
        <v>2888</v>
      </c>
      <c r="B1366" t="s">
        <v>2889</v>
      </c>
      <c r="C1366" t="s">
        <v>3186</v>
      </c>
      <c r="D1366" t="s">
        <v>111</v>
      </c>
      <c r="E1366">
        <v>1309.0131641099999</v>
      </c>
      <c r="F1366">
        <v>10.81</v>
      </c>
      <c r="G1366">
        <v>-12.026167526187701</v>
      </c>
      <c r="H1366">
        <v>-10.2440786557518</v>
      </c>
      <c r="I1366">
        <v>-21.654288105184101</v>
      </c>
      <c r="J1366">
        <v>1.5734920251098199</v>
      </c>
      <c r="K1366">
        <v>11.4458312426146</v>
      </c>
      <c r="L1366">
        <v>12.635054381984</v>
      </c>
      <c r="M1366">
        <v>63.098534847649802</v>
      </c>
      <c r="N1366">
        <v>0.32509026953714099</v>
      </c>
      <c r="O1366">
        <v>70.212765957446706</v>
      </c>
      <c r="P1366">
        <v>12.020725388601001</v>
      </c>
      <c r="Q1366">
        <v>8.4011635515789992E-3</v>
      </c>
    </row>
    <row r="1367" spans="1:17" hidden="1" x14ac:dyDescent="0.3">
      <c r="A1367" t="s">
        <v>2890</v>
      </c>
      <c r="B1367" t="s">
        <v>2891</v>
      </c>
      <c r="C1367" t="s">
        <v>3186</v>
      </c>
      <c r="D1367" t="s">
        <v>1300</v>
      </c>
      <c r="E1367">
        <v>1307.3698277000001</v>
      </c>
      <c r="F1367">
        <v>866.5</v>
      </c>
      <c r="G1367">
        <v>70.126608906897005</v>
      </c>
      <c r="H1367">
        <v>3.9967518573735101</v>
      </c>
      <c r="I1367">
        <v>47.625325828462401</v>
      </c>
      <c r="J1367">
        <v>3.3288050418444399</v>
      </c>
      <c r="K1367">
        <v>852.82275636527504</v>
      </c>
      <c r="L1367">
        <v>689.43460908204395</v>
      </c>
      <c r="M1367">
        <v>48.246408925664198</v>
      </c>
      <c r="N1367">
        <v>0.93786051785725399</v>
      </c>
      <c r="O1367">
        <v>26.832083092902401</v>
      </c>
      <c r="P1367">
        <v>158.61811669900001</v>
      </c>
      <c r="Q1367">
        <v>0.15668062149522199</v>
      </c>
    </row>
    <row r="1368" spans="1:17" hidden="1" x14ac:dyDescent="0.3">
      <c r="A1368" t="s">
        <v>2892</v>
      </c>
      <c r="B1368" t="s">
        <v>2893</v>
      </c>
      <c r="C1368" t="s">
        <v>3186</v>
      </c>
      <c r="D1368" t="s">
        <v>629</v>
      </c>
      <c r="E1368">
        <v>1304.64422647999</v>
      </c>
      <c r="F1368">
        <v>19.87</v>
      </c>
      <c r="G1368">
        <v>12.2403153900657</v>
      </c>
      <c r="H1368">
        <v>-5.0538984655716801</v>
      </c>
      <c r="I1368">
        <v>42.603150427347302</v>
      </c>
      <c r="J1368">
        <v>6.6108996641434699</v>
      </c>
      <c r="K1368">
        <v>18.743305213038699</v>
      </c>
      <c r="L1368">
        <v>15.870905638395801</v>
      </c>
      <c r="M1368">
        <v>72.9601323865392</v>
      </c>
      <c r="N1368">
        <v>9.3016698176338397E-2</v>
      </c>
      <c r="O1368">
        <v>32.611977856064399</v>
      </c>
      <c r="P1368">
        <v>98.7</v>
      </c>
      <c r="Q1368">
        <v>5.6095511469543002E-2</v>
      </c>
    </row>
    <row r="1369" spans="1:17" hidden="1" x14ac:dyDescent="0.3">
      <c r="A1369" t="s">
        <v>2894</v>
      </c>
      <c r="B1369" t="s">
        <v>2895</v>
      </c>
      <c r="C1369" t="s">
        <v>3186</v>
      </c>
      <c r="D1369" t="s">
        <v>285</v>
      </c>
      <c r="E1369">
        <v>1301.6691873499999</v>
      </c>
      <c r="F1369">
        <v>911.75</v>
      </c>
      <c r="G1369">
        <v>126.685472606106</v>
      </c>
      <c r="H1369">
        <v>-19.385331208508799</v>
      </c>
      <c r="I1369">
        <v>58.839875949810803</v>
      </c>
      <c r="J1369">
        <v>0.13272479419189501</v>
      </c>
      <c r="K1369">
        <v>983.856260924906</v>
      </c>
      <c r="L1369">
        <v>801.16209962114499</v>
      </c>
      <c r="M1369">
        <v>32.521002279269901</v>
      </c>
      <c r="N1369">
        <v>0.51570205028885097</v>
      </c>
      <c r="O1369">
        <v>34.905401700027397</v>
      </c>
      <c r="P1369">
        <v>157.84785067873301</v>
      </c>
      <c r="Q1369">
        <v>0.163779872172722</v>
      </c>
    </row>
    <row r="1370" spans="1:17" hidden="1" x14ac:dyDescent="0.3">
      <c r="A1370" t="s">
        <v>2896</v>
      </c>
      <c r="B1370" t="s">
        <v>2897</v>
      </c>
      <c r="C1370" t="s">
        <v>3186</v>
      </c>
      <c r="D1370" t="s">
        <v>377</v>
      </c>
      <c r="E1370">
        <v>1300.3580832</v>
      </c>
      <c r="F1370">
        <v>210.32</v>
      </c>
      <c r="G1370">
        <v>-30.286916911273799</v>
      </c>
      <c r="H1370">
        <v>-4.4279542805608898</v>
      </c>
      <c r="I1370">
        <v>-27.088375253556901</v>
      </c>
      <c r="J1370">
        <v>-3.0949730864766898</v>
      </c>
      <c r="K1370">
        <v>223.08331285458101</v>
      </c>
      <c r="L1370">
        <v>239.62204254635199</v>
      </c>
      <c r="M1370">
        <v>43.552461648644197</v>
      </c>
      <c r="N1370">
        <v>0.59100169615092701</v>
      </c>
      <c r="O1370">
        <v>48.321605173069599</v>
      </c>
      <c r="P1370">
        <v>3.13848568065908</v>
      </c>
      <c r="Q1370">
        <v>9.0326664681242994E-2</v>
      </c>
    </row>
    <row r="1371" spans="1:17" hidden="1" x14ac:dyDescent="0.3">
      <c r="A1371" t="s">
        <v>2898</v>
      </c>
      <c r="B1371" t="s">
        <v>2899</v>
      </c>
      <c r="C1371" t="s">
        <v>3186</v>
      </c>
      <c r="D1371" t="s">
        <v>2900</v>
      </c>
      <c r="E1371">
        <v>1293.37827915</v>
      </c>
      <c r="F1371">
        <v>1225</v>
      </c>
      <c r="G1371">
        <v>366.698828050462</v>
      </c>
      <c r="H1371">
        <v>-12.430949519479199</v>
      </c>
      <c r="I1371">
        <v>36.481119962597802</v>
      </c>
      <c r="J1371">
        <v>-0.972864958624724</v>
      </c>
      <c r="K1371">
        <v>1334.2109380464301</v>
      </c>
      <c r="L1371">
        <v>1090.4428662938301</v>
      </c>
      <c r="M1371">
        <v>43.4756523684066</v>
      </c>
      <c r="N1371">
        <v>0.70867060348552502</v>
      </c>
      <c r="O1371">
        <v>47.710204081632597</v>
      </c>
      <c r="P1371">
        <v>411.69590643274802</v>
      </c>
    </row>
    <row r="1372" spans="1:17" hidden="1" x14ac:dyDescent="0.3">
      <c r="A1372" t="s">
        <v>2901</v>
      </c>
      <c r="B1372" t="s">
        <v>2902</v>
      </c>
      <c r="C1372" t="s">
        <v>3186</v>
      </c>
      <c r="D1372" t="s">
        <v>236</v>
      </c>
      <c r="E1372">
        <v>1291.57130975</v>
      </c>
      <c r="F1372">
        <v>818.5</v>
      </c>
      <c r="G1372">
        <v>17.194857592669099</v>
      </c>
      <c r="H1372">
        <v>-10.2925117041849</v>
      </c>
      <c r="I1372">
        <v>16.871106526932799</v>
      </c>
      <c r="J1372">
        <v>1.3900222081321501</v>
      </c>
      <c r="K1372">
        <v>797.87219471723802</v>
      </c>
      <c r="L1372">
        <v>708.20617541820695</v>
      </c>
      <c r="M1372">
        <v>56.566105102646901</v>
      </c>
      <c r="N1372">
        <v>0.44274395898769903</v>
      </c>
      <c r="O1372">
        <v>20.1588271227855</v>
      </c>
      <c r="P1372">
        <v>88.572745075452104</v>
      </c>
      <c r="Q1372">
        <v>0.21222772976389301</v>
      </c>
    </row>
    <row r="1373" spans="1:17" hidden="1" x14ac:dyDescent="0.3">
      <c r="A1373" t="s">
        <v>2903</v>
      </c>
      <c r="B1373" t="s">
        <v>2904</v>
      </c>
      <c r="C1373" t="s">
        <v>3186</v>
      </c>
      <c r="D1373" t="s">
        <v>701</v>
      </c>
      <c r="E1373">
        <v>1291.3376066359999</v>
      </c>
      <c r="F1373">
        <v>59.11</v>
      </c>
      <c r="G1373">
        <v>-7.5401970037189097</v>
      </c>
      <c r="H1373">
        <v>-9.8225346200774108</v>
      </c>
      <c r="I1373">
        <v>3.0318331225656401</v>
      </c>
      <c r="J1373">
        <v>-5.5790672974505604</v>
      </c>
      <c r="K1373">
        <v>64.817748019506595</v>
      </c>
      <c r="L1373">
        <v>60.958329332794698</v>
      </c>
      <c r="M1373">
        <v>23.521938624527099</v>
      </c>
      <c r="N1373">
        <v>0.73969296007964203</v>
      </c>
      <c r="O1373">
        <v>31.1114870580274</v>
      </c>
      <c r="P1373">
        <v>32.385218365061498</v>
      </c>
      <c r="Q1373">
        <v>0.16748862891496299</v>
      </c>
    </row>
    <row r="1374" spans="1:17" hidden="1" x14ac:dyDescent="0.3">
      <c r="A1374" t="s">
        <v>2905</v>
      </c>
      <c r="B1374" t="s">
        <v>2906</v>
      </c>
      <c r="C1374" t="s">
        <v>3186</v>
      </c>
      <c r="D1374" t="s">
        <v>2522</v>
      </c>
      <c r="E1374">
        <v>1289.4860524999999</v>
      </c>
      <c r="F1374">
        <v>572.45000000000005</v>
      </c>
      <c r="G1374">
        <v>73.053120623528699</v>
      </c>
      <c r="H1374">
        <v>-7.25295188599915</v>
      </c>
      <c r="I1374">
        <v>95.942111546009997</v>
      </c>
      <c r="J1374">
        <v>-4.5154018620296803</v>
      </c>
      <c r="K1374">
        <v>588.86982093971005</v>
      </c>
      <c r="L1374">
        <v>478.68888802435902</v>
      </c>
      <c r="M1374">
        <v>53.1726925540721</v>
      </c>
      <c r="N1374">
        <v>0.52258064516128999</v>
      </c>
      <c r="O1374">
        <v>31.697091449034801</v>
      </c>
      <c r="P1374">
        <v>156.12975391498799</v>
      </c>
    </row>
    <row r="1375" spans="1:17" hidden="1" x14ac:dyDescent="0.3">
      <c r="A1375" t="s">
        <v>2907</v>
      </c>
      <c r="B1375" t="s">
        <v>2908</v>
      </c>
      <c r="C1375" t="s">
        <v>3186</v>
      </c>
      <c r="D1375" t="s">
        <v>2900</v>
      </c>
      <c r="E1375">
        <v>1287.65986</v>
      </c>
      <c r="F1375">
        <v>1570.7</v>
      </c>
      <c r="G1375">
        <v>386.17153281806299</v>
      </c>
      <c r="H1375">
        <v>2.5402714768741101</v>
      </c>
      <c r="I1375">
        <v>30.480564517473301</v>
      </c>
      <c r="J1375">
        <v>3.8933700677948702</v>
      </c>
      <c r="K1375">
        <v>1508.9467344222601</v>
      </c>
      <c r="L1375">
        <v>1333.2816449566001</v>
      </c>
      <c r="M1375">
        <v>71.118556947403405</v>
      </c>
      <c r="N1375">
        <v>0.76731493099121695</v>
      </c>
      <c r="O1375">
        <v>40.701598013624498</v>
      </c>
      <c r="P1375">
        <v>412.88163265306099</v>
      </c>
    </row>
    <row r="1376" spans="1:17" hidden="1" x14ac:dyDescent="0.3">
      <c r="A1376" t="s">
        <v>2909</v>
      </c>
      <c r="B1376" t="s">
        <v>2910</v>
      </c>
      <c r="C1376" t="s">
        <v>3186</v>
      </c>
      <c r="D1376" t="s">
        <v>166</v>
      </c>
      <c r="E1376">
        <v>1287.1002485250001</v>
      </c>
      <c r="F1376">
        <v>1049.6500000000001</v>
      </c>
      <c r="G1376">
        <v>-37.745540977422301</v>
      </c>
      <c r="H1376">
        <v>-8.3511610007196992</v>
      </c>
      <c r="I1376">
        <v>-9.6934503426461092</v>
      </c>
      <c r="J1376">
        <v>3.8540549823255699</v>
      </c>
      <c r="K1376">
        <v>1102.8534933636399</v>
      </c>
      <c r="L1376">
        <v>1154.71500270558</v>
      </c>
      <c r="M1376">
        <v>58.921239815997801</v>
      </c>
      <c r="N1376">
        <v>0.76385490992113203</v>
      </c>
      <c r="O1376">
        <v>50.050016672223997</v>
      </c>
      <c r="P1376">
        <v>16.647218980941201</v>
      </c>
      <c r="Q1376">
        <v>-5.4370936816227997E-2</v>
      </c>
    </row>
    <row r="1377" spans="1:17" hidden="1" x14ac:dyDescent="0.3">
      <c r="A1377" t="s">
        <v>2911</v>
      </c>
      <c r="B1377" t="s">
        <v>2912</v>
      </c>
      <c r="C1377" t="s">
        <v>3186</v>
      </c>
      <c r="D1377" t="s">
        <v>488</v>
      </c>
      <c r="E1377">
        <v>1285.076956185</v>
      </c>
      <c r="F1377">
        <v>374.45</v>
      </c>
      <c r="G1377">
        <v>63.245154703822799</v>
      </c>
      <c r="H1377">
        <v>-10.4106480218152</v>
      </c>
      <c r="I1377">
        <v>43.197209687490101</v>
      </c>
      <c r="J1377">
        <v>-4.0778052799007902</v>
      </c>
      <c r="K1377">
        <v>388.41406887880601</v>
      </c>
      <c r="L1377">
        <v>328.55533412033202</v>
      </c>
      <c r="M1377">
        <v>43.359030330032098</v>
      </c>
      <c r="N1377">
        <v>0.51765088589924702</v>
      </c>
      <c r="O1377">
        <v>21.471491520897299</v>
      </c>
      <c r="P1377">
        <v>92.025641025640994</v>
      </c>
      <c r="Q1377">
        <v>6.2140612635784E-2</v>
      </c>
    </row>
    <row r="1378" spans="1:17" hidden="1" x14ac:dyDescent="0.3">
      <c r="A1378" t="s">
        <v>2913</v>
      </c>
      <c r="B1378" t="s">
        <v>2914</v>
      </c>
      <c r="C1378" t="s">
        <v>3186</v>
      </c>
      <c r="D1378" t="s">
        <v>254</v>
      </c>
      <c r="E1378">
        <v>1281.685015</v>
      </c>
      <c r="F1378">
        <v>78.59</v>
      </c>
      <c r="G1378">
        <v>-24.464217735614</v>
      </c>
      <c r="H1378">
        <v>-5.4091818452453202</v>
      </c>
      <c r="I1378">
        <v>-10.624622075517999</v>
      </c>
      <c r="J1378">
        <v>-0.233084404733651</v>
      </c>
      <c r="K1378">
        <v>80.193588199996597</v>
      </c>
      <c r="L1378">
        <v>83.192776685355895</v>
      </c>
      <c r="M1378">
        <v>57.793345238281901</v>
      </c>
      <c r="N1378">
        <v>0.72555551884346703</v>
      </c>
      <c r="O1378">
        <v>33.5411629978368</v>
      </c>
      <c r="P1378">
        <v>13.8985507246376</v>
      </c>
      <c r="Q1378">
        <v>7.4456324479710003E-3</v>
      </c>
    </row>
    <row r="1379" spans="1:17" hidden="1" x14ac:dyDescent="0.3">
      <c r="A1379" t="s">
        <v>2915</v>
      </c>
      <c r="B1379" t="s">
        <v>2916</v>
      </c>
      <c r="C1379" t="s">
        <v>3186</v>
      </c>
      <c r="D1379" t="s">
        <v>217</v>
      </c>
      <c r="E1379">
        <v>1279.660815</v>
      </c>
      <c r="F1379">
        <v>92.4</v>
      </c>
      <c r="G1379">
        <v>-20.5067819805734</v>
      </c>
      <c r="H1379">
        <v>-5.0951952810620504</v>
      </c>
      <c r="I1379">
        <v>-28.860103672534901</v>
      </c>
      <c r="J1379">
        <v>5.0603158642216099</v>
      </c>
      <c r="K1379">
        <v>98.505301738028294</v>
      </c>
      <c r="L1379">
        <v>110.238264202943</v>
      </c>
      <c r="M1379">
        <v>67.261571806142598</v>
      </c>
      <c r="N1379">
        <v>0.68655679179767104</v>
      </c>
      <c r="O1379">
        <v>69.913419913419901</v>
      </c>
      <c r="P1379">
        <v>12.545676004872099</v>
      </c>
      <c r="Q1379">
        <v>7.7303446769281997E-2</v>
      </c>
    </row>
    <row r="1380" spans="1:17" hidden="1" x14ac:dyDescent="0.3">
      <c r="A1380" t="s">
        <v>2917</v>
      </c>
      <c r="B1380" t="s">
        <v>2918</v>
      </c>
      <c r="C1380" t="s">
        <v>3186</v>
      </c>
      <c r="D1380" t="s">
        <v>2269</v>
      </c>
      <c r="E1380">
        <v>1279.5054239999999</v>
      </c>
      <c r="F1380">
        <v>808.8</v>
      </c>
      <c r="G1380">
        <v>-50.445810782626197</v>
      </c>
      <c r="H1380">
        <v>-29.6686940403672</v>
      </c>
      <c r="I1380">
        <v>-30.712298724587701</v>
      </c>
      <c r="J1380">
        <v>2.5023030601082601</v>
      </c>
      <c r="K1380">
        <v>957.13636195034303</v>
      </c>
      <c r="L1380">
        <v>1071.21445595004</v>
      </c>
      <c r="M1380">
        <v>36.104963056257702</v>
      </c>
      <c r="N1380">
        <v>2.3197842003265299</v>
      </c>
      <c r="O1380">
        <v>79.395400593471805</v>
      </c>
      <c r="P1380">
        <v>7.4817275747508196</v>
      </c>
      <c r="Q1380">
        <v>6.0210301833738003E-2</v>
      </c>
    </row>
    <row r="1381" spans="1:17" hidden="1" x14ac:dyDescent="0.3">
      <c r="A1381" t="s">
        <v>2919</v>
      </c>
      <c r="B1381" t="s">
        <v>2920</v>
      </c>
      <c r="C1381" t="s">
        <v>3186</v>
      </c>
      <c r="D1381" t="s">
        <v>69</v>
      </c>
      <c r="E1381">
        <v>1278.53</v>
      </c>
      <c r="F1381">
        <v>43.34</v>
      </c>
      <c r="G1381">
        <v>-32.845846650955203</v>
      </c>
      <c r="H1381">
        <v>4.1170686714971296</v>
      </c>
      <c r="I1381">
        <v>-14.3457814418387</v>
      </c>
      <c r="J1381">
        <v>0.39225521168907801</v>
      </c>
      <c r="K1381">
        <v>43.7438734648684</v>
      </c>
      <c r="L1381">
        <v>46.472018512379798</v>
      </c>
      <c r="M1381">
        <v>58.926546327948799</v>
      </c>
      <c r="N1381">
        <v>1.26934827866519</v>
      </c>
      <c r="O1381">
        <v>32.648823257960302</v>
      </c>
      <c r="P1381">
        <v>17.135135135135101</v>
      </c>
      <c r="Q1381">
        <v>2.0319889434256E-2</v>
      </c>
    </row>
    <row r="1382" spans="1:17" hidden="1" x14ac:dyDescent="0.3">
      <c r="A1382" t="s">
        <v>2921</v>
      </c>
      <c r="B1382" t="s">
        <v>2922</v>
      </c>
      <c r="C1382" t="s">
        <v>3186</v>
      </c>
      <c r="D1382" t="s">
        <v>455</v>
      </c>
      <c r="E1382">
        <v>1276.7938248329999</v>
      </c>
      <c r="F1382">
        <v>196.11</v>
      </c>
      <c r="G1382">
        <v>-57.853880723822201</v>
      </c>
      <c r="H1382">
        <v>1.0651479732467899</v>
      </c>
      <c r="I1382">
        <v>17.477873127633501</v>
      </c>
      <c r="J1382">
        <v>13.356227925027</v>
      </c>
      <c r="K1382">
        <v>183.66535875275099</v>
      </c>
      <c r="L1382">
        <v>194.952149993657</v>
      </c>
      <c r="M1382">
        <v>79.234988727617903</v>
      </c>
      <c r="N1382">
        <v>1.25959463802033</v>
      </c>
      <c r="O1382">
        <v>65.621334965070602</v>
      </c>
      <c r="P1382">
        <v>35.061983471074399</v>
      </c>
    </row>
    <row r="1383" spans="1:17" hidden="1" x14ac:dyDescent="0.3">
      <c r="A1383" t="s">
        <v>2923</v>
      </c>
      <c r="B1383" t="s">
        <v>2924</v>
      </c>
      <c r="C1383" t="s">
        <v>3186</v>
      </c>
      <c r="D1383" t="s">
        <v>458</v>
      </c>
      <c r="E1383">
        <v>1275.5497538299901</v>
      </c>
      <c r="F1383">
        <v>76.34</v>
      </c>
      <c r="G1383">
        <v>10.7247644140643</v>
      </c>
      <c r="H1383">
        <v>4.8296392929660703</v>
      </c>
      <c r="I1383">
        <v>17.5053465725228</v>
      </c>
      <c r="J1383">
        <v>5.0360159907784396</v>
      </c>
      <c r="K1383">
        <v>73.025225569023405</v>
      </c>
      <c r="L1383">
        <v>71.788396263451205</v>
      </c>
      <c r="M1383">
        <v>75.031982422574401</v>
      </c>
      <c r="N1383">
        <v>0.42996496235530501</v>
      </c>
      <c r="O1383">
        <v>20.0550170290804</v>
      </c>
      <c r="P1383">
        <v>39.945004582951398</v>
      </c>
      <c r="Q1383">
        <v>6.6653924502992998E-2</v>
      </c>
    </row>
    <row r="1384" spans="1:17" hidden="1" x14ac:dyDescent="0.3">
      <c r="A1384" t="s">
        <v>2925</v>
      </c>
      <c r="B1384" t="s">
        <v>2926</v>
      </c>
      <c r="C1384" t="s">
        <v>3186</v>
      </c>
      <c r="D1384" t="s">
        <v>21</v>
      </c>
      <c r="E1384">
        <v>1274.0497167599999</v>
      </c>
      <c r="F1384">
        <v>1450.2</v>
      </c>
      <c r="G1384">
        <v>136.199082528058</v>
      </c>
      <c r="H1384">
        <v>7.8118174148803901</v>
      </c>
      <c r="I1384">
        <v>7.5077964912477801</v>
      </c>
      <c r="J1384">
        <v>-5.9508689220611002</v>
      </c>
      <c r="K1384">
        <v>1372.7851979178399</v>
      </c>
      <c r="L1384">
        <v>1176.6632183055599</v>
      </c>
      <c r="M1384">
        <v>50.218456320564798</v>
      </c>
      <c r="N1384">
        <v>2.0215373896911899</v>
      </c>
      <c r="O1384">
        <v>25.393845926614201</v>
      </c>
      <c r="P1384">
        <v>181.73142262139399</v>
      </c>
    </row>
    <row r="1385" spans="1:17" hidden="1" x14ac:dyDescent="0.3">
      <c r="A1385" t="s">
        <v>2927</v>
      </c>
      <c r="B1385" t="s">
        <v>2928</v>
      </c>
      <c r="C1385" t="s">
        <v>3186</v>
      </c>
      <c r="D1385" t="s">
        <v>587</v>
      </c>
      <c r="E1385">
        <v>1273.9849960449999</v>
      </c>
      <c r="F1385">
        <v>22.91</v>
      </c>
      <c r="G1385">
        <v>-35.502097361236501</v>
      </c>
      <c r="H1385">
        <v>-2.1871355988088399</v>
      </c>
      <c r="I1385">
        <v>4.4880333002951804</v>
      </c>
      <c r="J1385">
        <v>2.7974743211188899</v>
      </c>
      <c r="K1385">
        <v>23.339437667862299</v>
      </c>
      <c r="L1385">
        <v>24.3852283551984</v>
      </c>
      <c r="M1385">
        <v>51.666917480168401</v>
      </c>
      <c r="N1385">
        <v>0.64703936080748103</v>
      </c>
      <c r="O1385">
        <v>30.728939327804401</v>
      </c>
      <c r="P1385">
        <v>52.733333333333299</v>
      </c>
      <c r="Q1385">
        <v>0.24315665888724899</v>
      </c>
    </row>
    <row r="1386" spans="1:17" hidden="1" x14ac:dyDescent="0.3">
      <c r="A1386" t="s">
        <v>2929</v>
      </c>
      <c r="B1386" t="s">
        <v>2930</v>
      </c>
      <c r="C1386" t="s">
        <v>3186</v>
      </c>
      <c r="D1386" t="s">
        <v>2931</v>
      </c>
      <c r="E1386">
        <v>1271.7433163999999</v>
      </c>
      <c r="F1386">
        <v>558</v>
      </c>
      <c r="G1386">
        <v>237.137605813096</v>
      </c>
      <c r="H1386">
        <v>-6.9275055853587801</v>
      </c>
      <c r="I1386">
        <v>-6.9070475913532299</v>
      </c>
      <c r="J1386">
        <v>-6.5821526430919297</v>
      </c>
      <c r="K1386">
        <v>564.56843203800395</v>
      </c>
      <c r="L1386">
        <v>499.08395966677699</v>
      </c>
      <c r="M1386">
        <v>48.5076460860545</v>
      </c>
      <c r="N1386">
        <v>1.2676980078397599</v>
      </c>
      <c r="O1386">
        <v>43.010752688171998</v>
      </c>
      <c r="P1386">
        <v>257.80698941968501</v>
      </c>
    </row>
    <row r="1387" spans="1:17" hidden="1" x14ac:dyDescent="0.3">
      <c r="A1387" t="s">
        <v>2932</v>
      </c>
      <c r="B1387" t="s">
        <v>2933</v>
      </c>
      <c r="C1387" t="s">
        <v>3186</v>
      </c>
      <c r="D1387" t="s">
        <v>111</v>
      </c>
      <c r="E1387">
        <v>1271.7244273599999</v>
      </c>
      <c r="F1387">
        <v>667</v>
      </c>
      <c r="G1387">
        <v>-19.654693314298299</v>
      </c>
      <c r="H1387">
        <v>-5.3927731880080501</v>
      </c>
      <c r="I1387">
        <v>4.3137487759711197</v>
      </c>
      <c r="J1387">
        <v>-1.9726357514419399</v>
      </c>
      <c r="K1387">
        <v>651.95033988187595</v>
      </c>
      <c r="L1387">
        <v>655.36013353187298</v>
      </c>
      <c r="M1387">
        <v>72.587442207123999</v>
      </c>
      <c r="N1387">
        <v>0.480109589544019</v>
      </c>
      <c r="O1387">
        <v>26.6866566716641</v>
      </c>
      <c r="P1387">
        <v>21.493624772313201</v>
      </c>
      <c r="Q1387">
        <v>7.7406497026576995E-2</v>
      </c>
    </row>
    <row r="1388" spans="1:17" hidden="1" x14ac:dyDescent="0.3">
      <c r="A1388" t="s">
        <v>2934</v>
      </c>
      <c r="B1388" t="s">
        <v>2935</v>
      </c>
      <c r="C1388" t="s">
        <v>3186</v>
      </c>
      <c r="D1388" t="s">
        <v>714</v>
      </c>
      <c r="E1388">
        <v>1271.6315999999999</v>
      </c>
      <c r="F1388">
        <v>14.96</v>
      </c>
      <c r="G1388">
        <v>-34.618190048925001</v>
      </c>
      <c r="H1388">
        <v>-18.880060160585799</v>
      </c>
      <c r="I1388">
        <v>-63.680137067377203</v>
      </c>
      <c r="J1388">
        <v>-1.94707498120934</v>
      </c>
      <c r="K1388">
        <v>20.5639804920119</v>
      </c>
      <c r="L1388">
        <v>27.667675919098201</v>
      </c>
      <c r="M1388">
        <v>30.649086956794601</v>
      </c>
      <c r="N1388">
        <v>0.39821058100585799</v>
      </c>
      <c r="O1388">
        <v>202.47326203208499</v>
      </c>
      <c r="P1388">
        <v>4.3963712491277001</v>
      </c>
      <c r="Q1388">
        <v>0.10820781738124099</v>
      </c>
    </row>
    <row r="1389" spans="1:17" hidden="1" x14ac:dyDescent="0.3">
      <c r="A1389" t="s">
        <v>2936</v>
      </c>
      <c r="B1389" t="s">
        <v>2937</v>
      </c>
      <c r="C1389" t="s">
        <v>3186</v>
      </c>
      <c r="E1389">
        <v>1270.807944812</v>
      </c>
      <c r="F1389">
        <v>11.86</v>
      </c>
      <c r="G1389">
        <v>331.65033855940698</v>
      </c>
      <c r="H1389">
        <v>41.5473450794371</v>
      </c>
      <c r="I1389">
        <v>-25.344612274304399</v>
      </c>
      <c r="J1389">
        <v>7.0501735129488896</v>
      </c>
      <c r="K1389">
        <v>11.507781689382799</v>
      </c>
      <c r="L1389">
        <v>14.8844881687652</v>
      </c>
      <c r="M1389">
        <v>98.216964691010105</v>
      </c>
      <c r="N1389">
        <v>1.39066975079073</v>
      </c>
      <c r="O1389">
        <v>276.559865092748</v>
      </c>
      <c r="P1389">
        <v>352.31972216599701</v>
      </c>
      <c r="Q1389">
        <v>0.29852502910387102</v>
      </c>
    </row>
    <row r="1390" spans="1:17" hidden="1" x14ac:dyDescent="0.3">
      <c r="A1390" t="s">
        <v>2938</v>
      </c>
      <c r="B1390" t="s">
        <v>2939</v>
      </c>
      <c r="C1390" t="s">
        <v>3186</v>
      </c>
      <c r="D1390" t="s">
        <v>46</v>
      </c>
      <c r="E1390">
        <v>1270.051767814</v>
      </c>
      <c r="F1390">
        <v>55.44</v>
      </c>
      <c r="G1390">
        <v>-47.529541917935298</v>
      </c>
      <c r="H1390">
        <v>-2.50480023505754</v>
      </c>
      <c r="I1390">
        <v>-23.898422349318299</v>
      </c>
      <c r="J1390">
        <v>1.2400040947226501</v>
      </c>
      <c r="K1390">
        <v>58.367616544303303</v>
      </c>
      <c r="L1390">
        <v>64.665971108165095</v>
      </c>
      <c r="M1390">
        <v>62.3982126789642</v>
      </c>
      <c r="N1390">
        <v>0.70274461065572602</v>
      </c>
      <c r="O1390">
        <v>68.019480519480496</v>
      </c>
      <c r="P1390">
        <v>11.549295774647801</v>
      </c>
      <c r="Q1390">
        <v>7.9727040019418993E-2</v>
      </c>
    </row>
    <row r="1391" spans="1:17" hidden="1" x14ac:dyDescent="0.3">
      <c r="A1391" t="s">
        <v>2940</v>
      </c>
      <c r="B1391" t="s">
        <v>2941</v>
      </c>
      <c r="C1391" t="s">
        <v>3186</v>
      </c>
      <c r="D1391" t="s">
        <v>169</v>
      </c>
      <c r="E1391">
        <v>1269.7042093780001</v>
      </c>
      <c r="F1391">
        <v>191.18</v>
      </c>
      <c r="G1391">
        <v>43.433620685255697</v>
      </c>
      <c r="H1391">
        <v>-3.56288928303178</v>
      </c>
      <c r="I1391">
        <v>-0.68778212911792502</v>
      </c>
      <c r="J1391">
        <v>5.0670792773037698</v>
      </c>
      <c r="K1391">
        <v>187.98406444486201</v>
      </c>
      <c r="L1391">
        <v>176.64582511216199</v>
      </c>
      <c r="M1391">
        <v>64.909759375491603</v>
      </c>
      <c r="N1391">
        <v>0.61538509516023499</v>
      </c>
      <c r="O1391">
        <v>33.272308818914098</v>
      </c>
      <c r="P1391">
        <v>98.422418266735804</v>
      </c>
      <c r="Q1391">
        <v>0.178213346449617</v>
      </c>
    </row>
    <row r="1392" spans="1:17" hidden="1" x14ac:dyDescent="0.3">
      <c r="A1392" t="s">
        <v>2942</v>
      </c>
      <c r="B1392" t="s">
        <v>2943</v>
      </c>
      <c r="C1392" t="s">
        <v>3186</v>
      </c>
      <c r="D1392" t="s">
        <v>24</v>
      </c>
      <c r="E1392">
        <v>1265.10435852</v>
      </c>
      <c r="F1392">
        <v>279.60000000000002</v>
      </c>
      <c r="G1392">
        <v>-56.393521537624203</v>
      </c>
      <c r="H1392">
        <v>-6.0258942427622797</v>
      </c>
      <c r="I1392">
        <v>-21.6789602713277</v>
      </c>
      <c r="J1392">
        <v>-5.02460795656041</v>
      </c>
      <c r="K1392">
        <v>292.38014228257202</v>
      </c>
      <c r="M1392">
        <v>26.8796485617355</v>
      </c>
      <c r="N1392">
        <v>0.70276968260162698</v>
      </c>
      <c r="O1392">
        <v>67.739628040057198</v>
      </c>
      <c r="P1392">
        <v>0.21505376344086399</v>
      </c>
    </row>
    <row r="1393" spans="1:17" hidden="1" x14ac:dyDescent="0.3">
      <c r="A1393" t="s">
        <v>2944</v>
      </c>
      <c r="B1393" t="s">
        <v>2945</v>
      </c>
      <c r="C1393" t="s">
        <v>3186</v>
      </c>
      <c r="E1393">
        <v>1263.5786966399901</v>
      </c>
      <c r="F1393">
        <v>701.7</v>
      </c>
      <c r="G1393">
        <v>-15.671628107562301</v>
      </c>
      <c r="H1393">
        <v>4.3673782298605204</v>
      </c>
      <c r="I1393">
        <v>-0.13143608106020599</v>
      </c>
      <c r="J1393">
        <v>3.91049496960161</v>
      </c>
      <c r="O1393">
        <v>0</v>
      </c>
      <c r="P1393">
        <v>10.243519245875801</v>
      </c>
    </row>
    <row r="1394" spans="1:17" hidden="1" x14ac:dyDescent="0.3">
      <c r="A1394" t="s">
        <v>2946</v>
      </c>
      <c r="B1394" t="s">
        <v>2947</v>
      </c>
      <c r="C1394" t="s">
        <v>3186</v>
      </c>
      <c r="D1394" t="s">
        <v>629</v>
      </c>
      <c r="E1394">
        <v>1263.1249109349999</v>
      </c>
      <c r="F1394">
        <v>204.98</v>
      </c>
      <c r="G1394">
        <v>-23.036613899516599</v>
      </c>
      <c r="H1394">
        <v>0.59599731765741404</v>
      </c>
      <c r="I1394">
        <v>-11.680365503041701</v>
      </c>
      <c r="J1394">
        <v>0.38967022412628799</v>
      </c>
      <c r="K1394">
        <v>211.196669912857</v>
      </c>
      <c r="L1394">
        <v>227.894486651698</v>
      </c>
      <c r="M1394">
        <v>76.758869651645597</v>
      </c>
      <c r="N1394">
        <v>0.50275029055792197</v>
      </c>
      <c r="O1394">
        <v>50.258561810908397</v>
      </c>
      <c r="P1394">
        <v>11.833706148726</v>
      </c>
      <c r="Q1394">
        <v>-8.3520705109450005E-2</v>
      </c>
    </row>
    <row r="1395" spans="1:17" hidden="1" x14ac:dyDescent="0.3">
      <c r="A1395" t="s">
        <v>2948</v>
      </c>
      <c r="B1395" t="s">
        <v>2949</v>
      </c>
      <c r="C1395" t="s">
        <v>3186</v>
      </c>
      <c r="D1395" t="s">
        <v>494</v>
      </c>
      <c r="E1395">
        <v>1260.1840070000001</v>
      </c>
      <c r="F1395">
        <v>178.25</v>
      </c>
      <c r="G1395">
        <v>37.845511902525402</v>
      </c>
      <c r="H1395">
        <v>-1.1315511832244101</v>
      </c>
      <c r="I1395">
        <v>46.058255408886097</v>
      </c>
      <c r="J1395">
        <v>2.0660814671463199</v>
      </c>
      <c r="K1395">
        <v>179.334703202507</v>
      </c>
      <c r="L1395">
        <v>162.32255718273501</v>
      </c>
      <c r="M1395">
        <v>62.626570994056202</v>
      </c>
      <c r="N1395">
        <v>0.19240506682853301</v>
      </c>
      <c r="O1395">
        <v>39.354838709677402</v>
      </c>
      <c r="P1395">
        <v>67.213883677298298</v>
      </c>
      <c r="Q1395">
        <v>4.6887405139114997E-2</v>
      </c>
    </row>
    <row r="1396" spans="1:17" hidden="1" x14ac:dyDescent="0.3">
      <c r="A1396" t="s">
        <v>2950</v>
      </c>
      <c r="B1396" t="s">
        <v>2951</v>
      </c>
      <c r="C1396" t="s">
        <v>3186</v>
      </c>
      <c r="D1396" t="s">
        <v>285</v>
      </c>
      <c r="E1396">
        <v>1259.3760480000001</v>
      </c>
      <c r="F1396">
        <v>117.6</v>
      </c>
      <c r="G1396">
        <v>-3.1868661240722398</v>
      </c>
      <c r="H1396">
        <v>4.0100213922821499</v>
      </c>
      <c r="I1396">
        <v>40.0918506525624</v>
      </c>
      <c r="J1396">
        <v>1.9899938768782099</v>
      </c>
      <c r="K1396">
        <v>107.012747020464</v>
      </c>
      <c r="L1396">
        <v>100.404450344688</v>
      </c>
      <c r="M1396">
        <v>69.321411275924106</v>
      </c>
      <c r="N1396">
        <v>0.81880306131442104</v>
      </c>
      <c r="O1396">
        <v>2.8061224489795902</v>
      </c>
      <c r="P1396">
        <v>58.511928831378803</v>
      </c>
      <c r="Q1396">
        <v>8.7647447563362998E-2</v>
      </c>
    </row>
    <row r="1397" spans="1:17" hidden="1" x14ac:dyDescent="0.3">
      <c r="A1397" t="s">
        <v>2952</v>
      </c>
      <c r="B1397" t="s">
        <v>2953</v>
      </c>
      <c r="C1397" t="s">
        <v>3186</v>
      </c>
      <c r="D1397" t="s">
        <v>494</v>
      </c>
      <c r="E1397">
        <v>1258.7832000000001</v>
      </c>
      <c r="F1397">
        <v>545.4</v>
      </c>
      <c r="G1397">
        <v>-23.821296951169298</v>
      </c>
      <c r="H1397">
        <v>0.72028498578075895</v>
      </c>
      <c r="I1397">
        <v>38.0767950288135</v>
      </c>
      <c r="J1397">
        <v>-9.1193726369650202E-2</v>
      </c>
      <c r="K1397">
        <v>546.26882734196704</v>
      </c>
      <c r="L1397">
        <v>510.33503847537202</v>
      </c>
      <c r="M1397">
        <v>52.590167066652398</v>
      </c>
      <c r="N1397">
        <v>0.16131954480028199</v>
      </c>
      <c r="O1397">
        <v>34.561789512284498</v>
      </c>
      <c r="P1397">
        <v>54.067796610169403</v>
      </c>
      <c r="Q1397">
        <v>4.3620334604710003E-3</v>
      </c>
    </row>
    <row r="1398" spans="1:17" hidden="1" x14ac:dyDescent="0.3">
      <c r="A1398" t="s">
        <v>2954</v>
      </c>
      <c r="B1398" t="s">
        <v>2955</v>
      </c>
      <c r="C1398" t="s">
        <v>3186</v>
      </c>
      <c r="D1398" t="s">
        <v>254</v>
      </c>
      <c r="E1398">
        <v>1257.5926521599999</v>
      </c>
      <c r="F1398">
        <v>785.2</v>
      </c>
      <c r="G1398">
        <v>-4.6185411590579504</v>
      </c>
      <c r="H1398">
        <v>32.704639292966</v>
      </c>
      <c r="I1398">
        <v>41.6508813239221</v>
      </c>
      <c r="J1398">
        <v>27.946680763889901</v>
      </c>
      <c r="K1398">
        <v>640.99388834445097</v>
      </c>
      <c r="L1398">
        <v>583.52342374366901</v>
      </c>
      <c r="M1398">
        <v>76.997204259590504</v>
      </c>
      <c r="N1398">
        <v>1.42238876431016</v>
      </c>
      <c r="O1398">
        <v>6.9791136016301403</v>
      </c>
      <c r="P1398">
        <v>95.810473815461293</v>
      </c>
    </row>
    <row r="1399" spans="1:17" hidden="1" x14ac:dyDescent="0.3">
      <c r="A1399" t="s">
        <v>2956</v>
      </c>
      <c r="B1399" t="s">
        <v>2957</v>
      </c>
      <c r="C1399" t="s">
        <v>3186</v>
      </c>
      <c r="D1399" t="s">
        <v>222</v>
      </c>
      <c r="E1399">
        <v>1255.230847696</v>
      </c>
      <c r="F1399">
        <v>19.04</v>
      </c>
      <c r="G1399">
        <v>-39.820126706377401</v>
      </c>
      <c r="H1399">
        <v>-1.5671716211806099</v>
      </c>
      <c r="I1399">
        <v>-31.187444007271999</v>
      </c>
      <c r="J1399">
        <v>12.0770194831737</v>
      </c>
      <c r="K1399">
        <v>18.503831486328099</v>
      </c>
      <c r="L1399">
        <v>21.414619578645301</v>
      </c>
      <c r="M1399">
        <v>65.942676847577005</v>
      </c>
      <c r="N1399">
        <v>0.52571415127104604</v>
      </c>
      <c r="O1399">
        <v>120.588235294117</v>
      </c>
      <c r="P1399">
        <v>28.997289972899701</v>
      </c>
      <c r="Q1399">
        <v>6.5367968430740997E-2</v>
      </c>
    </row>
    <row r="1400" spans="1:17" hidden="1" x14ac:dyDescent="0.3">
      <c r="A1400" t="s">
        <v>2958</v>
      </c>
      <c r="B1400" t="s">
        <v>2959</v>
      </c>
      <c r="C1400" t="s">
        <v>3186</v>
      </c>
      <c r="D1400" t="s">
        <v>1646</v>
      </c>
      <c r="E1400">
        <v>1251.3766797200001</v>
      </c>
      <c r="F1400">
        <v>1653.2</v>
      </c>
      <c r="G1400">
        <v>41.679629454394203</v>
      </c>
      <c r="H1400">
        <v>-0.57372549459068201</v>
      </c>
      <c r="I1400">
        <v>20.728217730559098</v>
      </c>
      <c r="J1400">
        <v>1.35314205905365</v>
      </c>
      <c r="K1400">
        <v>1650.7040176130499</v>
      </c>
      <c r="L1400">
        <v>1507.36541645598</v>
      </c>
      <c r="M1400">
        <v>62.708582188693399</v>
      </c>
      <c r="N1400">
        <v>0.12883481886141401</v>
      </c>
      <c r="O1400">
        <v>24.5039922574401</v>
      </c>
      <c r="P1400">
        <v>65.319999999999993</v>
      </c>
      <c r="Q1400">
        <v>6.8902197970301005E-2</v>
      </c>
    </row>
    <row r="1401" spans="1:17" hidden="1" x14ac:dyDescent="0.3">
      <c r="A1401" t="s">
        <v>2960</v>
      </c>
      <c r="B1401" t="s">
        <v>2961</v>
      </c>
      <c r="C1401" t="s">
        <v>3186</v>
      </c>
      <c r="D1401" t="s">
        <v>21</v>
      </c>
      <c r="E1401">
        <v>1250.061097236</v>
      </c>
      <c r="F1401">
        <v>110.95</v>
      </c>
      <c r="G1401">
        <v>-3.81840940964396</v>
      </c>
      <c r="H1401">
        <v>0.225773735289484</v>
      </c>
      <c r="I1401">
        <v>-8.3141828540841001</v>
      </c>
      <c r="J1401">
        <v>1.69348708103199</v>
      </c>
      <c r="K1401">
        <v>112.258097885574</v>
      </c>
      <c r="L1401">
        <v>115.678391079851</v>
      </c>
      <c r="M1401">
        <v>72.490945851893301</v>
      </c>
      <c r="N1401">
        <v>0.66763158260616096</v>
      </c>
      <c r="O1401">
        <v>59.080666967102303</v>
      </c>
      <c r="P1401">
        <v>18.9812332439678</v>
      </c>
      <c r="Q1401">
        <v>-4.9416142595599998E-3</v>
      </c>
    </row>
    <row r="1402" spans="1:17" hidden="1" x14ac:dyDescent="0.3">
      <c r="A1402" t="s">
        <v>2962</v>
      </c>
      <c r="B1402" t="s">
        <v>2963</v>
      </c>
      <c r="C1402" t="s">
        <v>3186</v>
      </c>
      <c r="D1402" t="s">
        <v>270</v>
      </c>
      <c r="E1402">
        <v>1249.66278801</v>
      </c>
      <c r="F1402">
        <v>333.9</v>
      </c>
      <c r="G1402">
        <v>43.675746087754902</v>
      </c>
      <c r="H1402">
        <v>-9.4692532834120406</v>
      </c>
      <c r="I1402">
        <v>59.215938114257</v>
      </c>
      <c r="J1402">
        <v>3.4488356548393999</v>
      </c>
      <c r="M1402">
        <v>63.186953444255799</v>
      </c>
      <c r="O1402">
        <v>46.7385444743935</v>
      </c>
      <c r="P1402">
        <v>72.960372960372894</v>
      </c>
    </row>
    <row r="1403" spans="1:17" hidden="1" x14ac:dyDescent="0.3">
      <c r="A1403" t="s">
        <v>2964</v>
      </c>
      <c r="B1403" t="s">
        <v>2965</v>
      </c>
      <c r="C1403" t="s">
        <v>3186</v>
      </c>
      <c r="D1403" t="s">
        <v>1006</v>
      </c>
      <c r="E1403">
        <v>1246.44454</v>
      </c>
      <c r="F1403">
        <v>81.849999999999994</v>
      </c>
      <c r="G1403">
        <v>-27.8162922849788</v>
      </c>
      <c r="H1403">
        <v>-3.0814091105320101</v>
      </c>
      <c r="I1403">
        <v>-5.6155137685374497</v>
      </c>
      <c r="J1403">
        <v>1.38846448888797</v>
      </c>
      <c r="K1403">
        <v>82.556208762624394</v>
      </c>
      <c r="L1403">
        <v>86.711865982451798</v>
      </c>
      <c r="M1403">
        <v>66.678638632676396</v>
      </c>
      <c r="N1403">
        <v>0.38258041596230902</v>
      </c>
      <c r="O1403">
        <v>41.295051924251602</v>
      </c>
      <c r="P1403">
        <v>10.6081081081081</v>
      </c>
      <c r="Q1403">
        <v>-9.3373335906960005E-3</v>
      </c>
    </row>
    <row r="1404" spans="1:17" hidden="1" x14ac:dyDescent="0.3">
      <c r="A1404" t="s">
        <v>2966</v>
      </c>
      <c r="B1404" t="s">
        <v>2967</v>
      </c>
      <c r="C1404" t="s">
        <v>3186</v>
      </c>
      <c r="D1404" t="s">
        <v>466</v>
      </c>
      <c r="E1404">
        <v>1240.52543021</v>
      </c>
      <c r="F1404">
        <v>518.65</v>
      </c>
      <c r="G1404">
        <v>-5.1314018734643101</v>
      </c>
      <c r="H1404">
        <v>-11.4895636055846</v>
      </c>
      <c r="I1404">
        <v>26.1746058882668</v>
      </c>
      <c r="J1404">
        <v>-0.29902730554212997</v>
      </c>
      <c r="K1404">
        <v>531.28581926754202</v>
      </c>
      <c r="L1404">
        <v>485.07649730781299</v>
      </c>
      <c r="M1404">
        <v>56.042350138269803</v>
      </c>
      <c r="N1404">
        <v>0.87303814409743297</v>
      </c>
      <c r="O1404">
        <v>28.786272052443799</v>
      </c>
      <c r="P1404">
        <v>62.179487179487097</v>
      </c>
      <c r="Q1404">
        <v>0.13130153805479</v>
      </c>
    </row>
    <row r="1405" spans="1:17" hidden="1" x14ac:dyDescent="0.3">
      <c r="A1405" t="s">
        <v>2968</v>
      </c>
      <c r="B1405" t="s">
        <v>2969</v>
      </c>
      <c r="C1405" t="s">
        <v>3186</v>
      </c>
      <c r="D1405" t="s">
        <v>960</v>
      </c>
      <c r="E1405">
        <v>1237.2384480999999</v>
      </c>
      <c r="F1405">
        <v>618.04999999999995</v>
      </c>
      <c r="G1405">
        <v>-44.159108786089597</v>
      </c>
      <c r="H1405">
        <v>-2.4215227256262302</v>
      </c>
      <c r="I1405">
        <v>8.7026529728178001</v>
      </c>
      <c r="J1405">
        <v>4.5180556357117503</v>
      </c>
      <c r="K1405">
        <v>638.13656709681004</v>
      </c>
      <c r="L1405">
        <v>643.25658111290204</v>
      </c>
      <c r="M1405">
        <v>62.391821527963003</v>
      </c>
      <c r="N1405">
        <v>0.46054728529979</v>
      </c>
      <c r="O1405">
        <v>34.398511447293899</v>
      </c>
      <c r="P1405">
        <v>28.8812428318214</v>
      </c>
      <c r="Q1405">
        <v>3.5549480920942997E-2</v>
      </c>
    </row>
    <row r="1406" spans="1:17" hidden="1" x14ac:dyDescent="0.3">
      <c r="A1406" t="s">
        <v>2970</v>
      </c>
      <c r="B1406" t="s">
        <v>2971</v>
      </c>
      <c r="C1406" t="s">
        <v>3186</v>
      </c>
      <c r="D1406" t="s">
        <v>1006</v>
      </c>
      <c r="E1406">
        <v>1236.54</v>
      </c>
      <c r="F1406">
        <v>216.89</v>
      </c>
      <c r="G1406">
        <v>-5.33303689029088</v>
      </c>
      <c r="H1406">
        <v>-9.8934193586632304</v>
      </c>
      <c r="I1406">
        <v>53.242476912062799</v>
      </c>
      <c r="J1406">
        <v>1.17857364277004</v>
      </c>
      <c r="K1406">
        <v>218.843528228162</v>
      </c>
      <c r="L1406">
        <v>209.76887959985899</v>
      </c>
      <c r="M1406">
        <v>50.433974624776504</v>
      </c>
      <c r="N1406">
        <v>0.30437428791388099</v>
      </c>
      <c r="O1406">
        <v>33.247268200470302</v>
      </c>
      <c r="P1406">
        <v>91.938053097345104</v>
      </c>
      <c r="Q1406">
        <v>-8.5057288986888996E-2</v>
      </c>
    </row>
    <row r="1407" spans="1:17" hidden="1" x14ac:dyDescent="0.3">
      <c r="A1407" t="s">
        <v>2972</v>
      </c>
      <c r="B1407" t="s">
        <v>2973</v>
      </c>
      <c r="C1407" t="s">
        <v>3186</v>
      </c>
      <c r="D1407" t="s">
        <v>365</v>
      </c>
      <c r="E1407">
        <v>1236</v>
      </c>
      <c r="F1407">
        <v>41.2</v>
      </c>
      <c r="G1407">
        <v>-23.154590707181399</v>
      </c>
      <c r="H1407">
        <v>-9.0440924289079998</v>
      </c>
      <c r="I1407">
        <v>19.3421075135679</v>
      </c>
      <c r="J1407">
        <v>-1.4508073955859999</v>
      </c>
      <c r="K1407">
        <v>42.3838978396344</v>
      </c>
      <c r="M1407">
        <v>48.278088459063802</v>
      </c>
      <c r="N1407">
        <v>0.59755867364714499</v>
      </c>
      <c r="O1407">
        <v>37.2815533980582</v>
      </c>
      <c r="P1407">
        <v>37.3333333333333</v>
      </c>
    </row>
    <row r="1408" spans="1:17" hidden="1" x14ac:dyDescent="0.3">
      <c r="A1408" t="s">
        <v>2974</v>
      </c>
      <c r="B1408" t="s">
        <v>2975</v>
      </c>
      <c r="C1408" t="s">
        <v>3186</v>
      </c>
      <c r="D1408" t="s">
        <v>488</v>
      </c>
      <c r="E1408">
        <v>1232.37084</v>
      </c>
      <c r="F1408">
        <v>7350</v>
      </c>
      <c r="G1408">
        <v>50.382176220729598</v>
      </c>
      <c r="H1408">
        <v>-5.9518330108154398</v>
      </c>
      <c r="I1408">
        <v>33.550053702931201</v>
      </c>
      <c r="J1408">
        <v>-4.9513039918815904</v>
      </c>
      <c r="K1408">
        <v>7148.6771212652302</v>
      </c>
      <c r="L1408">
        <v>6109.0238699941401</v>
      </c>
      <c r="M1408">
        <v>52.469253538177497</v>
      </c>
      <c r="N1408">
        <v>0.38453436807095298</v>
      </c>
      <c r="O1408">
        <v>12.925170068027199</v>
      </c>
      <c r="P1408">
        <v>84.418517124576596</v>
      </c>
      <c r="Q1408">
        <v>0.21288431727021101</v>
      </c>
    </row>
    <row r="1409" spans="1:17" hidden="1" x14ac:dyDescent="0.3">
      <c r="A1409" t="s">
        <v>2976</v>
      </c>
      <c r="B1409" t="s">
        <v>2977</v>
      </c>
      <c r="C1409" t="s">
        <v>3186</v>
      </c>
      <c r="D1409" t="s">
        <v>51</v>
      </c>
      <c r="E1409">
        <v>1230.9572467</v>
      </c>
      <c r="F1409">
        <v>389.75</v>
      </c>
      <c r="G1409">
        <v>-18.3727956800805</v>
      </c>
      <c r="H1409">
        <v>7.1056596081705798</v>
      </c>
      <c r="I1409">
        <v>31.337895254646199</v>
      </c>
      <c r="J1409">
        <v>-3.4992423581828001</v>
      </c>
      <c r="K1409">
        <v>381.92814255967897</v>
      </c>
      <c r="L1409">
        <v>365.28411448820702</v>
      </c>
      <c r="M1409">
        <v>49.2641208620404</v>
      </c>
      <c r="N1409">
        <v>0.71655156984514401</v>
      </c>
      <c r="O1409">
        <v>9.9422706863373893</v>
      </c>
      <c r="P1409">
        <v>48.025066464109301</v>
      </c>
      <c r="Q1409">
        <v>-1.9545292825644999E-2</v>
      </c>
    </row>
    <row r="1410" spans="1:17" hidden="1" x14ac:dyDescent="0.3">
      <c r="A1410" t="s">
        <v>2978</v>
      </c>
      <c r="B1410" t="s">
        <v>2979</v>
      </c>
      <c r="C1410" t="s">
        <v>3186</v>
      </c>
      <c r="D1410" t="s">
        <v>1418</v>
      </c>
      <c r="E1410">
        <v>1229.5955196</v>
      </c>
      <c r="F1410">
        <v>182.7</v>
      </c>
      <c r="G1410">
        <v>-52.637359774901</v>
      </c>
      <c r="H1410">
        <v>-0.51910499927138698</v>
      </c>
      <c r="I1410">
        <v>-32.209614649335201</v>
      </c>
      <c r="J1410">
        <v>9.47418064188515</v>
      </c>
      <c r="K1410">
        <v>187.20716423925001</v>
      </c>
      <c r="L1410">
        <v>228.02619412691499</v>
      </c>
      <c r="M1410">
        <v>62.352113756615303</v>
      </c>
      <c r="N1410">
        <v>1.3953606422598099</v>
      </c>
      <c r="O1410">
        <v>81.171319102353607</v>
      </c>
      <c r="P1410">
        <v>15.4794260792617</v>
      </c>
      <c r="Q1410">
        <v>2.5672248475425999E-2</v>
      </c>
    </row>
    <row r="1411" spans="1:17" hidden="1" x14ac:dyDescent="0.3">
      <c r="A1411" t="s">
        <v>2980</v>
      </c>
      <c r="B1411" t="s">
        <v>2981</v>
      </c>
      <c r="C1411" t="s">
        <v>3186</v>
      </c>
      <c r="D1411" t="s">
        <v>285</v>
      </c>
      <c r="E1411">
        <v>1226.6899175999999</v>
      </c>
      <c r="F1411">
        <v>205.68</v>
      </c>
      <c r="G1411">
        <v>4.86006405895803</v>
      </c>
      <c r="H1411">
        <v>-12.753694040367201</v>
      </c>
      <c r="I1411">
        <v>52.843158650327098</v>
      </c>
      <c r="J1411">
        <v>1.43525603270715</v>
      </c>
      <c r="K1411">
        <v>205.66679163505799</v>
      </c>
      <c r="L1411">
        <v>178.71254082319999</v>
      </c>
      <c r="M1411">
        <v>61.384680664998001</v>
      </c>
      <c r="N1411">
        <v>0.60737365371083896</v>
      </c>
      <c r="O1411">
        <v>30.0175029171528</v>
      </c>
      <c r="P1411">
        <v>90.180305131761401</v>
      </c>
      <c r="Q1411">
        <v>0.123783204880364</v>
      </c>
    </row>
    <row r="1412" spans="1:17" hidden="1" x14ac:dyDescent="0.3">
      <c r="A1412" t="s">
        <v>2982</v>
      </c>
      <c r="B1412" t="s">
        <v>2983</v>
      </c>
      <c r="C1412" t="s">
        <v>3186</v>
      </c>
      <c r="D1412" t="s">
        <v>409</v>
      </c>
      <c r="E1412">
        <v>1226.57167699</v>
      </c>
      <c r="F1412">
        <v>97.44</v>
      </c>
      <c r="G1412">
        <v>60.850735618447501</v>
      </c>
      <c r="H1412">
        <v>-2.86215379595092</v>
      </c>
      <c r="I1412">
        <v>75.148329233973399</v>
      </c>
      <c r="J1412">
        <v>5.7038358179008499</v>
      </c>
      <c r="K1412">
        <v>94.733862427105194</v>
      </c>
      <c r="L1412">
        <v>83.014883964710506</v>
      </c>
      <c r="M1412">
        <v>59.571875148994003</v>
      </c>
      <c r="N1412">
        <v>3.45892509711013</v>
      </c>
      <c r="O1412">
        <v>39.265188834154301</v>
      </c>
      <c r="P1412">
        <v>109.098712446351</v>
      </c>
      <c r="Q1412">
        <v>8.2844894005838998E-2</v>
      </c>
    </row>
    <row r="1413" spans="1:17" hidden="1" x14ac:dyDescent="0.3">
      <c r="A1413" t="s">
        <v>2984</v>
      </c>
      <c r="B1413" t="s">
        <v>2985</v>
      </c>
      <c r="C1413" t="s">
        <v>3186</v>
      </c>
      <c r="D1413" t="s">
        <v>2378</v>
      </c>
      <c r="E1413">
        <v>1225.9800106499999</v>
      </c>
      <c r="F1413">
        <v>447.9</v>
      </c>
      <c r="G1413">
        <v>58.133011602990997</v>
      </c>
      <c r="H1413">
        <v>-9.5384010365801402</v>
      </c>
      <c r="I1413">
        <v>-54.057355776210699</v>
      </c>
      <c r="J1413">
        <v>5.4412292261803401</v>
      </c>
      <c r="K1413">
        <v>486.30864882358497</v>
      </c>
      <c r="L1413">
        <v>578.26790509118598</v>
      </c>
      <c r="M1413">
        <v>55.9755580413186</v>
      </c>
      <c r="N1413">
        <v>1.13007230484545</v>
      </c>
      <c r="O1413">
        <v>118.798839026568</v>
      </c>
      <c r="P1413">
        <v>78.802395209580794</v>
      </c>
      <c r="Q1413">
        <v>0.247037124686144</v>
      </c>
    </row>
    <row r="1414" spans="1:17" hidden="1" x14ac:dyDescent="0.3">
      <c r="A1414" t="s">
        <v>2986</v>
      </c>
      <c r="B1414" t="s">
        <v>2987</v>
      </c>
      <c r="C1414" t="s">
        <v>3186</v>
      </c>
      <c r="D1414" t="s">
        <v>88</v>
      </c>
      <c r="E1414">
        <v>1225.7283150000001</v>
      </c>
      <c r="F1414">
        <v>121.9</v>
      </c>
      <c r="G1414">
        <v>-16.168740657596999</v>
      </c>
      <c r="H1414">
        <v>-1.60351126213818</v>
      </c>
      <c r="I1414">
        <v>22.4479931399542</v>
      </c>
      <c r="J1414">
        <v>15.420204979790499</v>
      </c>
      <c r="K1414">
        <v>118.05722945650901</v>
      </c>
      <c r="L1414">
        <v>110.556500184041</v>
      </c>
      <c r="M1414">
        <v>43.917329857225901</v>
      </c>
      <c r="N1414">
        <v>0.353463444967693</v>
      </c>
      <c r="O1414">
        <v>24.282198523379801</v>
      </c>
      <c r="P1414">
        <v>46.163069544364497</v>
      </c>
      <c r="Q1414">
        <v>6.5552193228734998E-2</v>
      </c>
    </row>
    <row r="1415" spans="1:17" hidden="1" x14ac:dyDescent="0.3">
      <c r="A1415" t="s">
        <v>2988</v>
      </c>
      <c r="B1415" t="s">
        <v>2989</v>
      </c>
      <c r="C1415" t="s">
        <v>3186</v>
      </c>
      <c r="D1415" t="s">
        <v>960</v>
      </c>
      <c r="E1415">
        <v>1224.8403358799901</v>
      </c>
      <c r="F1415">
        <v>187.32</v>
      </c>
      <c r="G1415">
        <v>-51.624046341569397</v>
      </c>
      <c r="H1415">
        <v>-6.9579991763189302</v>
      </c>
      <c r="I1415">
        <v>-19.6534900058234</v>
      </c>
      <c r="J1415">
        <v>3.9864362548666099</v>
      </c>
      <c r="K1415">
        <v>194.579143750443</v>
      </c>
      <c r="L1415">
        <v>217.113198518535</v>
      </c>
      <c r="M1415">
        <v>59.473576535557697</v>
      </c>
      <c r="N1415">
        <v>0.53514300650381796</v>
      </c>
      <c r="O1415">
        <v>52.252829382874197</v>
      </c>
      <c r="P1415">
        <v>13.7686000607348</v>
      </c>
      <c r="Q1415">
        <v>-4.8072991550323997E-2</v>
      </c>
    </row>
    <row r="1416" spans="1:17" hidden="1" x14ac:dyDescent="0.3">
      <c r="A1416" t="s">
        <v>2990</v>
      </c>
      <c r="B1416" t="s">
        <v>2991</v>
      </c>
      <c r="C1416" t="s">
        <v>3186</v>
      </c>
      <c r="D1416" t="s">
        <v>51</v>
      </c>
      <c r="E1416">
        <v>1217.0862059850001</v>
      </c>
      <c r="F1416">
        <v>1772.5</v>
      </c>
      <c r="G1416">
        <v>176.63018029814</v>
      </c>
      <c r="H1416">
        <v>27.239163102489801</v>
      </c>
      <c r="I1416">
        <v>22.540344199794902</v>
      </c>
      <c r="J1416">
        <v>3.4792591479719501</v>
      </c>
      <c r="K1416">
        <v>1556.92035649933</v>
      </c>
      <c r="L1416">
        <v>1398.2116918823001</v>
      </c>
      <c r="M1416">
        <v>72.044587765095301</v>
      </c>
      <c r="N1416">
        <v>2.68999147391292</v>
      </c>
      <c r="O1416">
        <v>5.5007052186177603</v>
      </c>
      <c r="P1416">
        <v>220.11919812172599</v>
      </c>
      <c r="Q1416">
        <v>0.14218820645479899</v>
      </c>
    </row>
    <row r="1417" spans="1:17" hidden="1" x14ac:dyDescent="0.3">
      <c r="A1417" t="s">
        <v>2992</v>
      </c>
      <c r="B1417" t="s">
        <v>2993</v>
      </c>
      <c r="C1417" t="s">
        <v>3186</v>
      </c>
      <c r="D1417" t="s">
        <v>576</v>
      </c>
      <c r="E1417">
        <v>1210.7873679439999</v>
      </c>
      <c r="F1417">
        <v>224.84</v>
      </c>
      <c r="G1417">
        <v>-11.391133302823</v>
      </c>
      <c r="H1417">
        <v>-2.1188508030358801</v>
      </c>
      <c r="I1417">
        <v>-1.6593342400047699</v>
      </c>
      <c r="J1417">
        <v>2.0932685778521698</v>
      </c>
      <c r="K1417">
        <v>218.90386474796301</v>
      </c>
      <c r="L1417">
        <v>224.35584717118601</v>
      </c>
      <c r="M1417">
        <v>70.284165952891698</v>
      </c>
      <c r="N1417">
        <v>0.32091361111266797</v>
      </c>
      <c r="O1417">
        <v>30.0480341576231</v>
      </c>
      <c r="P1417">
        <v>20.138925995190998</v>
      </c>
      <c r="Q1417">
        <v>3.3876294957425002E-2</v>
      </c>
    </row>
    <row r="1418" spans="1:17" hidden="1" x14ac:dyDescent="0.3">
      <c r="A1418" t="s">
        <v>2994</v>
      </c>
      <c r="B1418" t="s">
        <v>2995</v>
      </c>
      <c r="C1418" t="s">
        <v>3186</v>
      </c>
      <c r="D1418" t="s">
        <v>80</v>
      </c>
      <c r="E1418">
        <v>1210.2554385599999</v>
      </c>
      <c r="F1418">
        <v>473</v>
      </c>
      <c r="G1418">
        <v>41.873571719870696</v>
      </c>
      <c r="H1418">
        <v>4.4326373875236396</v>
      </c>
      <c r="I1418">
        <v>-1.0244265311165499</v>
      </c>
      <c r="J1418">
        <v>0.118965546683672</v>
      </c>
      <c r="K1418">
        <v>450.51055849213401</v>
      </c>
      <c r="L1418">
        <v>460.51957263735801</v>
      </c>
      <c r="M1418">
        <v>76.309638673089694</v>
      </c>
      <c r="N1418">
        <v>1.4386945454156099</v>
      </c>
      <c r="O1418">
        <v>50.1057082452431</v>
      </c>
      <c r="P1418">
        <v>73.418881759853306</v>
      </c>
      <c r="Q1418">
        <v>0.14879466816735901</v>
      </c>
    </row>
    <row r="1419" spans="1:17" hidden="1" x14ac:dyDescent="0.3">
      <c r="A1419" t="s">
        <v>2996</v>
      </c>
      <c r="B1419" t="s">
        <v>2997</v>
      </c>
      <c r="C1419" t="s">
        <v>3186</v>
      </c>
      <c r="D1419" t="s">
        <v>960</v>
      </c>
      <c r="E1419">
        <v>1204.0889520600001</v>
      </c>
      <c r="F1419">
        <v>64.98</v>
      </c>
      <c r="G1419">
        <v>-49.652990163966699</v>
      </c>
      <c r="H1419">
        <v>1.81957637504893</v>
      </c>
      <c r="I1419">
        <v>-11.295256562037</v>
      </c>
      <c r="J1419">
        <v>5.6096028276843901</v>
      </c>
      <c r="K1419">
        <v>66.202026757428698</v>
      </c>
      <c r="L1419">
        <v>73.315621682684395</v>
      </c>
      <c r="M1419">
        <v>62.037746962365397</v>
      </c>
      <c r="N1419">
        <v>0.52474778479026896</v>
      </c>
      <c r="O1419">
        <v>43.890427823945799</v>
      </c>
      <c r="P1419">
        <v>11.076923076923</v>
      </c>
      <c r="Q1419">
        <v>-2.1548696717394001E-2</v>
      </c>
    </row>
    <row r="1420" spans="1:17" hidden="1" x14ac:dyDescent="0.3">
      <c r="A1420" t="s">
        <v>2998</v>
      </c>
      <c r="B1420" t="s">
        <v>2999</v>
      </c>
      <c r="C1420" t="s">
        <v>3186</v>
      </c>
      <c r="D1420" t="s">
        <v>285</v>
      </c>
      <c r="E1420">
        <v>1203.4256003099999</v>
      </c>
      <c r="F1420">
        <v>716.75</v>
      </c>
      <c r="G1420">
        <v>15.233157159432199</v>
      </c>
      <c r="H1420">
        <v>-8.97268381018824</v>
      </c>
      <c r="I1420">
        <v>42.837364984734798</v>
      </c>
      <c r="J1420">
        <v>8.9635552035961492</v>
      </c>
      <c r="K1420">
        <v>702.78920819668099</v>
      </c>
      <c r="L1420">
        <v>632.31226976990501</v>
      </c>
      <c r="M1420">
        <v>51.544755982080098</v>
      </c>
      <c r="N1420">
        <v>0.29849602872950498</v>
      </c>
      <c r="O1420">
        <v>31.426578304848199</v>
      </c>
      <c r="P1420">
        <v>62.528344671201801</v>
      </c>
      <c r="Q1420">
        <v>7.6712062273004006E-2</v>
      </c>
    </row>
    <row r="1421" spans="1:17" hidden="1" x14ac:dyDescent="0.3">
      <c r="A1421" t="s">
        <v>3000</v>
      </c>
      <c r="B1421" t="s">
        <v>3001</v>
      </c>
      <c r="C1421" t="s">
        <v>3186</v>
      </c>
      <c r="D1421" t="s">
        <v>297</v>
      </c>
      <c r="E1421">
        <v>1201.1884500000001</v>
      </c>
      <c r="F1421">
        <v>323.39999999999998</v>
      </c>
      <c r="G1421">
        <v>66.292369297694293</v>
      </c>
      <c r="H1421">
        <v>-10.482656893053999</v>
      </c>
      <c r="I1421">
        <v>51.030583216612101</v>
      </c>
      <c r="J1421">
        <v>-1.4460223719316301</v>
      </c>
      <c r="K1421">
        <v>325.97586891844003</v>
      </c>
      <c r="L1421">
        <v>268.68408360936598</v>
      </c>
      <c r="M1421">
        <v>52.194761112371502</v>
      </c>
      <c r="N1421">
        <v>0.43618125561433202</v>
      </c>
      <c r="O1421">
        <v>27.9220779220779</v>
      </c>
      <c r="P1421">
        <v>144.08895518059299</v>
      </c>
    </row>
    <row r="1422" spans="1:17" hidden="1" x14ac:dyDescent="0.3">
      <c r="A1422" t="s">
        <v>3002</v>
      </c>
      <c r="B1422" t="s">
        <v>3003</v>
      </c>
      <c r="C1422" t="s">
        <v>3186</v>
      </c>
      <c r="D1422" t="s">
        <v>169</v>
      </c>
      <c r="E1422">
        <v>1199.52</v>
      </c>
      <c r="F1422">
        <v>485.1</v>
      </c>
      <c r="G1422">
        <v>94.214337323642795</v>
      </c>
      <c r="H1422">
        <v>-1.5870273737006</v>
      </c>
      <c r="I1422">
        <v>109.754529350144</v>
      </c>
      <c r="J1422">
        <v>-1.42100707001821</v>
      </c>
      <c r="K1422">
        <v>462.749865308457</v>
      </c>
      <c r="M1422">
        <v>52.071762624007803</v>
      </c>
      <c r="N1422">
        <v>0.53786047845321905</v>
      </c>
      <c r="O1422">
        <v>16.780045351473898</v>
      </c>
      <c r="P1422">
        <v>138.027477919528</v>
      </c>
    </row>
    <row r="1423" spans="1:17" hidden="1" x14ac:dyDescent="0.3">
      <c r="A1423" t="s">
        <v>3004</v>
      </c>
      <c r="B1423" t="s">
        <v>3005</v>
      </c>
      <c r="C1423" t="s">
        <v>3186</v>
      </c>
      <c r="D1423" t="s">
        <v>217</v>
      </c>
      <c r="E1423">
        <v>1195.2406430250001</v>
      </c>
      <c r="F1423">
        <v>664.95</v>
      </c>
      <c r="G1423">
        <v>-1.93891311288379</v>
      </c>
      <c r="H1423">
        <v>-9.2892904120917503</v>
      </c>
      <c r="I1423">
        <v>-3.5946061471970698</v>
      </c>
      <c r="J1423">
        <v>-2.2810660224306898</v>
      </c>
      <c r="K1423">
        <v>670.31902486477804</v>
      </c>
      <c r="L1423">
        <v>648.24714864956695</v>
      </c>
      <c r="M1423">
        <v>59.513707274594204</v>
      </c>
      <c r="N1423">
        <v>0.28866646810778601</v>
      </c>
      <c r="O1423">
        <v>14.2943078426949</v>
      </c>
      <c r="P1423">
        <v>35.676392572944302</v>
      </c>
      <c r="Q1423">
        <v>5.9448879820369997E-2</v>
      </c>
    </row>
    <row r="1424" spans="1:17" hidden="1" x14ac:dyDescent="0.3">
      <c r="A1424" t="s">
        <v>3006</v>
      </c>
      <c r="B1424" t="s">
        <v>3007</v>
      </c>
      <c r="C1424" t="s">
        <v>3186</v>
      </c>
      <c r="E1424">
        <v>1190.142085</v>
      </c>
      <c r="F1424">
        <v>275</v>
      </c>
      <c r="G1424">
        <v>391.43489944741299</v>
      </c>
      <c r="H1424">
        <v>-18.950189909333702</v>
      </c>
      <c r="I1424">
        <v>1.33615878770178</v>
      </c>
      <c r="J1424">
        <v>9.4046187778051902</v>
      </c>
      <c r="K1424">
        <v>315.58366116411599</v>
      </c>
      <c r="L1424">
        <v>275.52290975845102</v>
      </c>
      <c r="M1424">
        <v>43.460996927071598</v>
      </c>
      <c r="N1424">
        <v>0.84402018865116601</v>
      </c>
      <c r="O1424">
        <v>79.927272727272694</v>
      </c>
      <c r="P1424">
        <v>595.32237673830502</v>
      </c>
      <c r="Q1424">
        <v>0.18595415621866099</v>
      </c>
    </row>
    <row r="1425" spans="1:17" hidden="1" x14ac:dyDescent="0.3">
      <c r="A1425" t="s">
        <v>3008</v>
      </c>
      <c r="B1425" t="s">
        <v>3009</v>
      </c>
      <c r="C1425" t="s">
        <v>3186</v>
      </c>
      <c r="D1425" t="s">
        <v>488</v>
      </c>
      <c r="E1425">
        <v>1190.04707085</v>
      </c>
      <c r="F1425">
        <v>1171.5</v>
      </c>
      <c r="G1425">
        <v>404.07865670695998</v>
      </c>
      <c r="H1425">
        <v>10.6737868756632</v>
      </c>
      <c r="I1425">
        <v>277.27655348274902</v>
      </c>
      <c r="J1425">
        <v>3.4912561223610798</v>
      </c>
      <c r="K1425">
        <v>949.63385358667301</v>
      </c>
      <c r="L1425">
        <v>587.095065620382</v>
      </c>
      <c r="M1425">
        <v>75.3827595413495</v>
      </c>
      <c r="N1425">
        <v>0.44313744328565802</v>
      </c>
      <c r="O1425">
        <v>2.4327784891165098</v>
      </c>
      <c r="P1425">
        <v>435.053665220369</v>
      </c>
      <c r="Q1425">
        <v>0.15260075323719999</v>
      </c>
    </row>
    <row r="1426" spans="1:17" hidden="1" x14ac:dyDescent="0.3">
      <c r="A1426" t="s">
        <v>3010</v>
      </c>
      <c r="B1426" t="s">
        <v>3011</v>
      </c>
      <c r="C1426" t="s">
        <v>3186</v>
      </c>
      <c r="D1426" t="s">
        <v>217</v>
      </c>
      <c r="E1426">
        <v>1188.2433352999999</v>
      </c>
      <c r="F1426">
        <v>749</v>
      </c>
      <c r="G1426">
        <v>55.586646514601</v>
      </c>
      <c r="H1426">
        <v>10.7334751010142</v>
      </c>
      <c r="I1426">
        <v>-21.217024876076799</v>
      </c>
      <c r="J1426">
        <v>17.0651076308806</v>
      </c>
      <c r="K1426">
        <v>713.09861927342297</v>
      </c>
      <c r="L1426">
        <v>732.92787080819096</v>
      </c>
      <c r="M1426">
        <v>70.756162260556707</v>
      </c>
      <c r="N1426">
        <v>1.3196084921529001</v>
      </c>
      <c r="O1426">
        <v>46.134846461949202</v>
      </c>
      <c r="P1426">
        <v>88.807663221577997</v>
      </c>
      <c r="Q1426">
        <v>8.4859837393332999E-2</v>
      </c>
    </row>
    <row r="1427" spans="1:17" hidden="1" x14ac:dyDescent="0.3">
      <c r="A1427" t="s">
        <v>3012</v>
      </c>
      <c r="B1427" t="s">
        <v>3013</v>
      </c>
      <c r="C1427" t="s">
        <v>3186</v>
      </c>
      <c r="D1427" t="s">
        <v>105</v>
      </c>
      <c r="E1427">
        <v>1184.8537755</v>
      </c>
      <c r="F1427">
        <v>45.45</v>
      </c>
      <c r="G1427">
        <v>-37.167638245575503</v>
      </c>
      <c r="H1427">
        <v>-4.0395130714339604</v>
      </c>
      <c r="I1427">
        <v>-17.7253454262414</v>
      </c>
      <c r="J1427">
        <v>0.70013698508810696</v>
      </c>
      <c r="K1427">
        <v>46.222562791554303</v>
      </c>
      <c r="L1427">
        <v>52.6778017985067</v>
      </c>
      <c r="M1427">
        <v>65.829201954746196</v>
      </c>
      <c r="N1427">
        <v>0.64892756794984197</v>
      </c>
      <c r="O1427">
        <v>90.319031903190293</v>
      </c>
      <c r="P1427">
        <v>13.909774436090199</v>
      </c>
      <c r="Q1427">
        <v>-3.5568449565840002E-2</v>
      </c>
    </row>
    <row r="1428" spans="1:17" hidden="1" x14ac:dyDescent="0.3">
      <c r="A1428" t="s">
        <v>3014</v>
      </c>
      <c r="B1428" t="s">
        <v>3015</v>
      </c>
      <c r="C1428" t="s">
        <v>3186</v>
      </c>
      <c r="D1428" t="s">
        <v>120</v>
      </c>
      <c r="E1428">
        <v>1180.7727009</v>
      </c>
      <c r="F1428">
        <v>738.25</v>
      </c>
      <c r="G1428">
        <v>-37.284281669502697</v>
      </c>
      <c r="H1428">
        <v>-1.95151789232066</v>
      </c>
      <c r="I1428">
        <v>-19.2312335836945</v>
      </c>
      <c r="J1428">
        <v>-0.47057974663918301</v>
      </c>
      <c r="K1428">
        <v>751.17935920197101</v>
      </c>
      <c r="L1428">
        <v>807.56202553425101</v>
      </c>
      <c r="M1428">
        <v>61.1276644992369</v>
      </c>
      <c r="N1428">
        <v>0.56038776235519405</v>
      </c>
      <c r="O1428">
        <v>46.291906535726298</v>
      </c>
      <c r="P1428">
        <v>15.3335416341196</v>
      </c>
      <c r="Q1428">
        <v>8.0363480167935E-2</v>
      </c>
    </row>
    <row r="1429" spans="1:17" hidden="1" x14ac:dyDescent="0.3">
      <c r="A1429" t="s">
        <v>3016</v>
      </c>
      <c r="B1429" t="s">
        <v>3017</v>
      </c>
      <c r="C1429" t="s">
        <v>3186</v>
      </c>
      <c r="D1429" t="s">
        <v>243</v>
      </c>
      <c r="E1429">
        <v>1180.2101759299901</v>
      </c>
      <c r="F1429">
        <v>1262</v>
      </c>
      <c r="G1429">
        <v>135.132785239057</v>
      </c>
      <c r="H1429">
        <v>50.4337108302567</v>
      </c>
      <c r="I1429">
        <v>73.611690793681902</v>
      </c>
      <c r="J1429">
        <v>4.8128435273720998</v>
      </c>
      <c r="K1429">
        <v>949.16144173555995</v>
      </c>
      <c r="L1429">
        <v>738.61349708337696</v>
      </c>
      <c r="M1429">
        <v>73.021391444744097</v>
      </c>
      <c r="N1429">
        <v>1.5183655274888499</v>
      </c>
      <c r="O1429">
        <v>8.3954041204437502</v>
      </c>
      <c r="P1429">
        <v>227.79220779220699</v>
      </c>
    </row>
    <row r="1430" spans="1:17" hidden="1" x14ac:dyDescent="0.3">
      <c r="A1430" t="s">
        <v>3018</v>
      </c>
      <c r="B1430" t="s">
        <v>3019</v>
      </c>
      <c r="C1430" t="s">
        <v>3186</v>
      </c>
      <c r="D1430" t="s">
        <v>51</v>
      </c>
      <c r="E1430">
        <v>1179.77939876</v>
      </c>
      <c r="F1430">
        <v>406.85</v>
      </c>
      <c r="G1430">
        <v>138.30579144115001</v>
      </c>
      <c r="H1430">
        <v>15.957844421171099</v>
      </c>
      <c r="I1430">
        <v>157.69380583593301</v>
      </c>
      <c r="J1430">
        <v>-5.3618930900998603</v>
      </c>
      <c r="K1430">
        <v>321.22563467649599</v>
      </c>
      <c r="L1430">
        <v>251.501720942199</v>
      </c>
      <c r="M1430">
        <v>78.074739137285704</v>
      </c>
      <c r="N1430">
        <v>1.9682155665782699</v>
      </c>
      <c r="O1430">
        <v>1.7082462824136599</v>
      </c>
      <c r="P1430">
        <v>180.586206896551</v>
      </c>
      <c r="Q1430">
        <v>3.2440888868345001E-2</v>
      </c>
    </row>
    <row r="1431" spans="1:17" hidden="1" x14ac:dyDescent="0.3">
      <c r="A1431" t="s">
        <v>3020</v>
      </c>
      <c r="B1431" t="s">
        <v>3021</v>
      </c>
      <c r="C1431" t="s">
        <v>3186</v>
      </c>
      <c r="D1431" t="s">
        <v>97</v>
      </c>
      <c r="E1431">
        <v>1179.071972014</v>
      </c>
      <c r="F1431">
        <v>20.89</v>
      </c>
      <c r="G1431">
        <v>-37.936710339262902</v>
      </c>
      <c r="H1431">
        <v>-16.053795254942099</v>
      </c>
      <c r="I1431">
        <v>-30.919600105842399</v>
      </c>
      <c r="J1431">
        <v>-7.7849966842795899</v>
      </c>
      <c r="K1431">
        <v>23.926582951607799</v>
      </c>
      <c r="L1431">
        <v>26.475518027543899</v>
      </c>
      <c r="M1431">
        <v>33.923519274695401</v>
      </c>
      <c r="N1431">
        <v>0.87641326291861499</v>
      </c>
      <c r="O1431">
        <v>88.606988989947297</v>
      </c>
      <c r="P1431">
        <v>8.1262939958592195</v>
      </c>
      <c r="Q1431">
        <v>0.18293451405684999</v>
      </c>
    </row>
    <row r="1432" spans="1:17" hidden="1" x14ac:dyDescent="0.3">
      <c r="A1432" t="s">
        <v>3022</v>
      </c>
      <c r="B1432" t="s">
        <v>3023</v>
      </c>
      <c r="C1432" t="s">
        <v>3186</v>
      </c>
      <c r="D1432" t="s">
        <v>69</v>
      </c>
      <c r="E1432">
        <v>1178.693848443</v>
      </c>
      <c r="F1432">
        <v>113.12</v>
      </c>
      <c r="G1432">
        <v>2.1003146786284201</v>
      </c>
      <c r="H1432">
        <v>-7.7856211578984498</v>
      </c>
      <c r="I1432">
        <v>-6.3344317547600797</v>
      </c>
      <c r="J1432">
        <v>5.1204127472566396</v>
      </c>
      <c r="K1432">
        <v>115.16224679459199</v>
      </c>
      <c r="L1432">
        <v>114.841051410204</v>
      </c>
      <c r="M1432">
        <v>39.028085078662997</v>
      </c>
      <c r="N1432">
        <v>0.39338238022116701</v>
      </c>
      <c r="O1432">
        <v>31.594766619519099</v>
      </c>
      <c r="P1432">
        <v>29.353916523727801</v>
      </c>
    </row>
    <row r="1433" spans="1:17" hidden="1" x14ac:dyDescent="0.3">
      <c r="A1433" t="s">
        <v>3024</v>
      </c>
      <c r="B1433" t="s">
        <v>3025</v>
      </c>
      <c r="C1433" t="s">
        <v>3186</v>
      </c>
      <c r="D1433" t="s">
        <v>458</v>
      </c>
      <c r="E1433">
        <v>1178.50991877</v>
      </c>
      <c r="F1433">
        <v>411.75</v>
      </c>
      <c r="G1433">
        <v>38.092906734647897</v>
      </c>
      <c r="H1433">
        <v>3.7836300372287601</v>
      </c>
      <c r="I1433">
        <v>60.999515299073103</v>
      </c>
      <c r="J1433">
        <v>0.83273953105698695</v>
      </c>
      <c r="K1433">
        <v>371.16778526409399</v>
      </c>
      <c r="L1433">
        <v>314.95166666210997</v>
      </c>
      <c r="M1433">
        <v>69.470117704223995</v>
      </c>
      <c r="N1433">
        <v>1.0449507365950801</v>
      </c>
      <c r="O1433">
        <v>2.9751062537947699</v>
      </c>
      <c r="P1433">
        <v>117.684377478191</v>
      </c>
      <c r="Q1433">
        <v>0.115431676540498</v>
      </c>
    </row>
    <row r="1434" spans="1:17" hidden="1" x14ac:dyDescent="0.3">
      <c r="A1434" t="s">
        <v>3026</v>
      </c>
      <c r="B1434" t="s">
        <v>3027</v>
      </c>
      <c r="C1434" t="s">
        <v>3186</v>
      </c>
      <c r="D1434" t="s">
        <v>21</v>
      </c>
      <c r="E1434">
        <v>1178.3085599999999</v>
      </c>
      <c r="F1434">
        <v>993.85</v>
      </c>
      <c r="G1434">
        <v>-27.816578449398101</v>
      </c>
      <c r="H1434">
        <v>-1.36473464950432</v>
      </c>
      <c r="I1434">
        <v>-10.332358310343199</v>
      </c>
      <c r="J1434">
        <v>-0.38523227771048402</v>
      </c>
      <c r="K1434">
        <v>995.10831692448699</v>
      </c>
      <c r="L1434">
        <v>1047.900000933</v>
      </c>
      <c r="M1434">
        <v>57.042482312324097</v>
      </c>
      <c r="N1434">
        <v>0.70262410589101898</v>
      </c>
      <c r="O1434">
        <v>47.6480354178195</v>
      </c>
      <c r="P1434">
        <v>5.7287234042553203</v>
      </c>
      <c r="Q1434">
        <v>0.103630945738119</v>
      </c>
    </row>
    <row r="1435" spans="1:17" hidden="1" x14ac:dyDescent="0.3">
      <c r="A1435" t="s">
        <v>3028</v>
      </c>
      <c r="B1435" t="s">
        <v>3029</v>
      </c>
      <c r="C1435" t="s">
        <v>3186</v>
      </c>
      <c r="D1435" t="s">
        <v>587</v>
      </c>
      <c r="E1435">
        <v>1173.17787795</v>
      </c>
      <c r="F1435">
        <v>162.75</v>
      </c>
      <c r="G1435">
        <v>-7.6877799967320497</v>
      </c>
      <c r="H1435">
        <v>1.1697555720358299</v>
      </c>
      <c r="I1435">
        <v>12.9339204982584</v>
      </c>
      <c r="J1435">
        <v>12.788859050397001</v>
      </c>
      <c r="K1435">
        <v>160.327756349163</v>
      </c>
      <c r="L1435">
        <v>157.35297600472001</v>
      </c>
      <c r="M1435">
        <v>67.188470431713995</v>
      </c>
      <c r="N1435">
        <v>1.35838475234538</v>
      </c>
      <c r="O1435">
        <v>35.760368663594399</v>
      </c>
      <c r="P1435">
        <v>67.438271604938194</v>
      </c>
      <c r="Q1435">
        <v>0.127367259450378</v>
      </c>
    </row>
    <row r="1436" spans="1:17" hidden="1" x14ac:dyDescent="0.3">
      <c r="A1436" t="s">
        <v>3030</v>
      </c>
      <c r="B1436" t="s">
        <v>3031</v>
      </c>
      <c r="C1436" t="s">
        <v>3186</v>
      </c>
      <c r="D1436" t="s">
        <v>3032</v>
      </c>
      <c r="E1436">
        <v>1172.9964984600001</v>
      </c>
      <c r="F1436">
        <v>445</v>
      </c>
      <c r="G1436">
        <v>46.718240993748701</v>
      </c>
      <c r="H1436">
        <v>17.387391750517398</v>
      </c>
      <c r="I1436">
        <v>73.334814836595697</v>
      </c>
      <c r="J1436">
        <v>4.9867118560003201</v>
      </c>
      <c r="K1436">
        <v>387.30750397646699</v>
      </c>
      <c r="L1436">
        <v>322.79407680326398</v>
      </c>
      <c r="M1436">
        <v>70.439552597878006</v>
      </c>
      <c r="N1436">
        <v>0.63044839857651203</v>
      </c>
      <c r="O1436">
        <v>2.8539325842696601</v>
      </c>
      <c r="P1436">
        <v>144.505494505494</v>
      </c>
      <c r="Q1436">
        <v>0.15608672138173499</v>
      </c>
    </row>
    <row r="1437" spans="1:17" hidden="1" x14ac:dyDescent="0.3">
      <c r="A1437" t="s">
        <v>3033</v>
      </c>
      <c r="B1437" t="s">
        <v>3034</v>
      </c>
      <c r="C1437" t="s">
        <v>3186</v>
      </c>
      <c r="D1437" t="s">
        <v>3035</v>
      </c>
      <c r="E1437">
        <v>1170.4317390000001</v>
      </c>
      <c r="F1437">
        <v>1130</v>
      </c>
      <c r="G1437">
        <v>155.24320337912599</v>
      </c>
      <c r="H1437">
        <v>9.2394323592346197</v>
      </c>
      <c r="I1437">
        <v>127.476819123905</v>
      </c>
      <c r="J1437">
        <v>0.656358183244794</v>
      </c>
      <c r="K1437">
        <v>984.84130530857306</v>
      </c>
      <c r="L1437">
        <v>759.10778809669102</v>
      </c>
      <c r="M1437">
        <v>67.444138914400597</v>
      </c>
      <c r="N1437">
        <v>0.719733859043864</v>
      </c>
      <c r="O1437">
        <v>0.42035398230089099</v>
      </c>
      <c r="P1437">
        <v>199.73474801060999</v>
      </c>
    </row>
    <row r="1438" spans="1:17" hidden="1" x14ac:dyDescent="0.3">
      <c r="A1438" t="s">
        <v>3036</v>
      </c>
      <c r="B1438" t="s">
        <v>3037</v>
      </c>
      <c r="C1438" t="s">
        <v>3186</v>
      </c>
      <c r="D1438" t="s">
        <v>51</v>
      </c>
      <c r="E1438">
        <v>1166.62716204</v>
      </c>
      <c r="F1438">
        <v>1888.35</v>
      </c>
      <c r="G1438">
        <v>-26.475593857244402</v>
      </c>
      <c r="H1438">
        <v>-7.2815688795326903</v>
      </c>
      <c r="I1438">
        <v>-23.787386712545</v>
      </c>
      <c r="J1438">
        <v>-1.35780715965962</v>
      </c>
      <c r="K1438">
        <v>1977.93515657339</v>
      </c>
      <c r="L1438">
        <v>2123.8612809175902</v>
      </c>
      <c r="M1438">
        <v>58.911412798029502</v>
      </c>
      <c r="N1438">
        <v>0.85653709736467198</v>
      </c>
      <c r="O1438">
        <v>49.543252045436503</v>
      </c>
      <c r="P1438">
        <v>10.9260727817428</v>
      </c>
      <c r="Q1438">
        <v>-2.8114008228572001E-2</v>
      </c>
    </row>
    <row r="1439" spans="1:17" hidden="1" x14ac:dyDescent="0.3">
      <c r="A1439" t="s">
        <v>3038</v>
      </c>
      <c r="B1439" t="s">
        <v>3039</v>
      </c>
      <c r="C1439" t="s">
        <v>3186</v>
      </c>
      <c r="D1439" t="s">
        <v>231</v>
      </c>
      <c r="E1439">
        <v>1165.1188598399999</v>
      </c>
      <c r="F1439">
        <v>249.05</v>
      </c>
      <c r="G1439">
        <v>-1.5921662984376801</v>
      </c>
      <c r="H1439">
        <v>-7.2482552155253099</v>
      </c>
      <c r="I1439">
        <v>28.0170260087923</v>
      </c>
      <c r="J1439">
        <v>11.012636985088101</v>
      </c>
      <c r="K1439">
        <v>246.39375518686401</v>
      </c>
      <c r="L1439">
        <v>221.845985153632</v>
      </c>
      <c r="M1439">
        <v>64.104483946150097</v>
      </c>
      <c r="N1439">
        <v>0.36991639058720199</v>
      </c>
      <c r="O1439">
        <v>24.272234491066001</v>
      </c>
      <c r="P1439">
        <v>72.9513888888889</v>
      </c>
      <c r="Q1439">
        <v>0.124211738436311</v>
      </c>
    </row>
    <row r="1440" spans="1:17" hidden="1" x14ac:dyDescent="0.3">
      <c r="A1440" t="s">
        <v>3040</v>
      </c>
      <c r="B1440" t="s">
        <v>3041</v>
      </c>
      <c r="C1440" t="s">
        <v>3186</v>
      </c>
      <c r="D1440" t="s">
        <v>83</v>
      </c>
      <c r="E1440">
        <v>1162.813333005</v>
      </c>
      <c r="F1440">
        <v>238.05</v>
      </c>
      <c r="G1440">
        <v>-55.3338545822999</v>
      </c>
      <c r="H1440">
        <v>-13.335150496823699</v>
      </c>
      <c r="I1440">
        <v>-2.0102831980213098</v>
      </c>
      <c r="J1440">
        <v>1.6081740793694099</v>
      </c>
      <c r="K1440">
        <v>242.85871295877001</v>
      </c>
      <c r="L1440">
        <v>258.23332925755898</v>
      </c>
      <c r="M1440">
        <v>60.547558036077803</v>
      </c>
      <c r="N1440">
        <v>0.22853725510610301</v>
      </c>
      <c r="O1440">
        <v>58.958202058391002</v>
      </c>
      <c r="P1440">
        <v>44.272727272727202</v>
      </c>
    </row>
    <row r="1441" spans="1:17" hidden="1" x14ac:dyDescent="0.3">
      <c r="A1441" t="s">
        <v>3042</v>
      </c>
      <c r="B1441" t="s">
        <v>3043</v>
      </c>
      <c r="C1441" t="s">
        <v>3186</v>
      </c>
      <c r="D1441" t="s">
        <v>714</v>
      </c>
      <c r="E1441">
        <v>1151.38586721</v>
      </c>
      <c r="F1441">
        <v>224.12</v>
      </c>
      <c r="G1441">
        <v>-35.3228489531243</v>
      </c>
      <c r="H1441">
        <v>-5.28688096341146</v>
      </c>
      <c r="I1441">
        <v>-21.998627781867999</v>
      </c>
      <c r="J1441">
        <v>3.7462670325980101</v>
      </c>
      <c r="K1441">
        <v>230.63046066712201</v>
      </c>
      <c r="M1441">
        <v>64.064737058921494</v>
      </c>
      <c r="N1441">
        <v>1.11360845243171</v>
      </c>
      <c r="O1441">
        <v>43.092985900410397</v>
      </c>
      <c r="P1441">
        <v>14.9333333333333</v>
      </c>
    </row>
    <row r="1442" spans="1:17" hidden="1" x14ac:dyDescent="0.3">
      <c r="A1442" t="s">
        <v>3044</v>
      </c>
      <c r="B1442" t="s">
        <v>3045</v>
      </c>
      <c r="C1442" t="s">
        <v>3186</v>
      </c>
      <c r="D1442" t="s">
        <v>259</v>
      </c>
      <c r="E1442">
        <v>1147.9859550000001</v>
      </c>
      <c r="F1442">
        <v>54.75</v>
      </c>
      <c r="G1442">
        <v>106.085638137042</v>
      </c>
      <c r="H1442">
        <v>-15.394319040367201</v>
      </c>
      <c r="I1442">
        <v>118.842990870311</v>
      </c>
      <c r="J1442">
        <v>-5.9678789571213899</v>
      </c>
      <c r="K1442">
        <v>55.623135846511197</v>
      </c>
      <c r="L1442">
        <v>41.042985121338603</v>
      </c>
      <c r="M1442">
        <v>32.771643255638502</v>
      </c>
      <c r="N1442">
        <v>0.234648500331157</v>
      </c>
      <c r="O1442">
        <v>31.141552511415501</v>
      </c>
      <c r="P1442">
        <v>264.15031592949703</v>
      </c>
    </row>
    <row r="1443" spans="1:17" hidden="1" x14ac:dyDescent="0.3">
      <c r="A1443" t="s">
        <v>3046</v>
      </c>
      <c r="B1443" t="s">
        <v>3047</v>
      </c>
      <c r="C1443" t="s">
        <v>3186</v>
      </c>
      <c r="D1443" t="s">
        <v>46</v>
      </c>
      <c r="E1443">
        <v>1143.9494655000001</v>
      </c>
      <c r="F1443">
        <v>401.9</v>
      </c>
      <c r="G1443">
        <v>-66.022568731343199</v>
      </c>
      <c r="H1443">
        <v>0.48516734577134202</v>
      </c>
      <c r="I1443">
        <v>-22.4166992977249</v>
      </c>
      <c r="J1443">
        <v>10.8322309185519</v>
      </c>
      <c r="K1443">
        <v>391.92413415607098</v>
      </c>
      <c r="L1443">
        <v>466.89558185782801</v>
      </c>
      <c r="M1443">
        <v>66.330074033219802</v>
      </c>
      <c r="N1443">
        <v>0.30262772084575901</v>
      </c>
      <c r="O1443">
        <v>99.054491166956893</v>
      </c>
      <c r="P1443">
        <v>32.399934112996199</v>
      </c>
      <c r="Q1443">
        <v>0.16497586246121701</v>
      </c>
    </row>
    <row r="1444" spans="1:17" hidden="1" x14ac:dyDescent="0.3">
      <c r="A1444" t="s">
        <v>3048</v>
      </c>
      <c r="B1444" t="s">
        <v>3049</v>
      </c>
      <c r="C1444" t="s">
        <v>3186</v>
      </c>
      <c r="D1444" t="s">
        <v>285</v>
      </c>
      <c r="E1444">
        <v>1140.3833688</v>
      </c>
      <c r="F1444">
        <v>93.4</v>
      </c>
      <c r="G1444">
        <v>-23.377716939923001</v>
      </c>
      <c r="H1444">
        <v>3.7553237176793401</v>
      </c>
      <c r="I1444">
        <v>9.8388044809660702</v>
      </c>
      <c r="J1444">
        <v>1.1315730091227501</v>
      </c>
      <c r="K1444">
        <v>92.183106450609202</v>
      </c>
      <c r="L1444">
        <v>89.219368670130706</v>
      </c>
      <c r="M1444">
        <v>49.915315189629702</v>
      </c>
      <c r="N1444">
        <v>0.20591018534434199</v>
      </c>
      <c r="O1444">
        <v>25.267665952890699</v>
      </c>
      <c r="P1444">
        <v>37.352941176470502</v>
      </c>
      <c r="Q1444">
        <v>0.126523333711998</v>
      </c>
    </row>
    <row r="1445" spans="1:17" hidden="1" x14ac:dyDescent="0.3">
      <c r="A1445" t="s">
        <v>3050</v>
      </c>
      <c r="B1445" t="s">
        <v>3051</v>
      </c>
      <c r="C1445" t="s">
        <v>3186</v>
      </c>
      <c r="D1445" t="s">
        <v>629</v>
      </c>
      <c r="E1445">
        <v>1138.7574500000001</v>
      </c>
      <c r="F1445">
        <v>176.62</v>
      </c>
      <c r="G1445">
        <v>-42.189045903857</v>
      </c>
      <c r="H1445">
        <v>1.4608062208202499</v>
      </c>
      <c r="I1445">
        <v>-38.0752811776578</v>
      </c>
      <c r="J1445">
        <v>3.62955040074905</v>
      </c>
      <c r="K1445">
        <v>177.47485869207699</v>
      </c>
      <c r="L1445">
        <v>203.79584952855501</v>
      </c>
      <c r="M1445">
        <v>57.902773359000797</v>
      </c>
      <c r="N1445">
        <v>3.10612332726055</v>
      </c>
      <c r="O1445">
        <v>74.300758690974902</v>
      </c>
      <c r="P1445">
        <v>22.994428969359301</v>
      </c>
      <c r="Q1445">
        <v>6.6716204765947001E-2</v>
      </c>
    </row>
    <row r="1446" spans="1:17" hidden="1" x14ac:dyDescent="0.3">
      <c r="A1446" t="s">
        <v>3052</v>
      </c>
      <c r="B1446" t="s">
        <v>3053</v>
      </c>
      <c r="C1446" t="s">
        <v>3186</v>
      </c>
      <c r="D1446" t="s">
        <v>494</v>
      </c>
      <c r="E1446">
        <v>1136.0549075450001</v>
      </c>
      <c r="F1446">
        <v>66.05</v>
      </c>
      <c r="G1446">
        <v>-20.820555186332701</v>
      </c>
      <c r="H1446">
        <v>-15.0485835431297</v>
      </c>
      <c r="I1446">
        <v>-22.4115960885409</v>
      </c>
      <c r="J1446">
        <v>-0.15708731854440799</v>
      </c>
      <c r="K1446">
        <v>70.256489300351603</v>
      </c>
      <c r="L1446">
        <v>77.626828895966</v>
      </c>
      <c r="M1446">
        <v>64.060086504829002</v>
      </c>
      <c r="N1446">
        <v>1.18196339927871</v>
      </c>
      <c r="O1446">
        <v>58.894776684329997</v>
      </c>
      <c r="P1446">
        <v>18.051831992850701</v>
      </c>
      <c r="Q1446">
        <v>-7.9696954243700005E-2</v>
      </c>
    </row>
    <row r="1447" spans="1:17" hidden="1" x14ac:dyDescent="0.3">
      <c r="A1447" t="s">
        <v>3054</v>
      </c>
      <c r="B1447" t="s">
        <v>3055</v>
      </c>
      <c r="C1447" t="s">
        <v>3186</v>
      </c>
      <c r="D1447" t="s">
        <v>960</v>
      </c>
      <c r="E1447">
        <v>1134.9904512000001</v>
      </c>
      <c r="F1447">
        <v>292.39999999999998</v>
      </c>
      <c r="G1447">
        <v>-61.848220862674999</v>
      </c>
      <c r="H1447">
        <v>-9.6800159688276199</v>
      </c>
      <c r="I1447">
        <v>-10.5166693344962</v>
      </c>
      <c r="J1447">
        <v>2.52888053069911</v>
      </c>
      <c r="K1447">
        <v>316.31545161567601</v>
      </c>
      <c r="L1447">
        <v>337.27702878423901</v>
      </c>
      <c r="M1447">
        <v>54.7654693052637</v>
      </c>
      <c r="N1447">
        <v>0.40746452177776599</v>
      </c>
      <c r="O1447">
        <v>74.829001367988994</v>
      </c>
      <c r="P1447">
        <v>7.4999999999999902</v>
      </c>
      <c r="Q1447">
        <v>5.1359289205594003E-2</v>
      </c>
    </row>
    <row r="1448" spans="1:17" hidden="1" x14ac:dyDescent="0.3">
      <c r="A1448" t="s">
        <v>3056</v>
      </c>
      <c r="B1448" t="s">
        <v>3057</v>
      </c>
      <c r="C1448" t="s">
        <v>3186</v>
      </c>
      <c r="D1448" t="s">
        <v>120</v>
      </c>
      <c r="E1448">
        <v>1134.498324375</v>
      </c>
      <c r="F1448">
        <v>555.75</v>
      </c>
      <c r="G1448">
        <v>98.951244727731506</v>
      </c>
      <c r="H1448">
        <v>17.868107665389601</v>
      </c>
      <c r="I1448">
        <v>114.49143675423301</v>
      </c>
      <c r="J1448">
        <v>10.3541660320387</v>
      </c>
      <c r="K1448">
        <v>485.13398442512602</v>
      </c>
      <c r="M1448">
        <v>70.998180482674101</v>
      </c>
      <c r="N1448">
        <v>0.61205096443107398</v>
      </c>
      <c r="O1448">
        <v>31.345029239766099</v>
      </c>
      <c r="P1448">
        <v>131.46605581007901</v>
      </c>
    </row>
    <row r="1449" spans="1:17" hidden="1" x14ac:dyDescent="0.3">
      <c r="A1449" t="s">
        <v>3058</v>
      </c>
      <c r="B1449" t="s">
        <v>3059</v>
      </c>
      <c r="C1449" t="s">
        <v>3186</v>
      </c>
      <c r="D1449" t="s">
        <v>2744</v>
      </c>
      <c r="E1449">
        <v>1134.0849599999999</v>
      </c>
      <c r="F1449">
        <v>1800</v>
      </c>
      <c r="G1449">
        <v>155.467764510308</v>
      </c>
      <c r="H1449">
        <v>10.8076695959963</v>
      </c>
      <c r="I1449">
        <v>144.126503220161</v>
      </c>
      <c r="J1449">
        <v>7.7132392674211498</v>
      </c>
      <c r="K1449">
        <v>1694.05208210972</v>
      </c>
      <c r="L1449">
        <v>1307.25293305794</v>
      </c>
      <c r="M1449">
        <v>61.640590382644604</v>
      </c>
      <c r="N1449">
        <v>0.60744708649072299</v>
      </c>
      <c r="O1449">
        <v>14.5583333333333</v>
      </c>
      <c r="P1449">
        <v>234.572490706319</v>
      </c>
      <c r="Q1449">
        <v>0.23711262512157</v>
      </c>
    </row>
    <row r="1450" spans="1:17" hidden="1" x14ac:dyDescent="0.3">
      <c r="A1450" t="s">
        <v>3060</v>
      </c>
      <c r="B1450" t="s">
        <v>3061</v>
      </c>
      <c r="C1450" t="s">
        <v>3186</v>
      </c>
      <c r="D1450" t="s">
        <v>57</v>
      </c>
      <c r="E1450">
        <v>1132.4785373879999</v>
      </c>
      <c r="F1450">
        <v>159.06</v>
      </c>
      <c r="G1450">
        <v>-63.070252699473997</v>
      </c>
      <c r="H1450">
        <v>-12.5015094648796</v>
      </c>
      <c r="I1450">
        <v>-32.366154068651099</v>
      </c>
      <c r="J1450">
        <v>-2.1551298605907299</v>
      </c>
      <c r="K1450">
        <v>181.88036607801399</v>
      </c>
      <c r="M1450">
        <v>46.121365090750302</v>
      </c>
      <c r="N1450">
        <v>1.38013138945002</v>
      </c>
      <c r="O1450">
        <v>86.439079592606504</v>
      </c>
      <c r="P1450">
        <v>4.2606187729417897</v>
      </c>
    </row>
    <row r="1451" spans="1:17" hidden="1" x14ac:dyDescent="0.3">
      <c r="A1451" t="s">
        <v>3062</v>
      </c>
      <c r="B1451" t="s">
        <v>3063</v>
      </c>
      <c r="C1451" t="s">
        <v>3186</v>
      </c>
      <c r="D1451" t="s">
        <v>494</v>
      </c>
      <c r="E1451">
        <v>1130.061721197</v>
      </c>
      <c r="F1451">
        <v>181.67</v>
      </c>
      <c r="G1451">
        <v>-39.093272246014898</v>
      </c>
      <c r="H1451">
        <v>-13.5272447650049</v>
      </c>
      <c r="I1451">
        <v>-4.4531040212070199</v>
      </c>
      <c r="J1451">
        <v>-3.9150033313456598</v>
      </c>
      <c r="K1451">
        <v>201.20696848829701</v>
      </c>
      <c r="L1451">
        <v>205.61355866238301</v>
      </c>
      <c r="M1451">
        <v>42.229116779336202</v>
      </c>
      <c r="N1451">
        <v>0.35828721509064299</v>
      </c>
      <c r="O1451">
        <v>45.054219188638697</v>
      </c>
      <c r="P1451">
        <v>13.6147592245153</v>
      </c>
      <c r="Q1451">
        <v>-2.5304812073230001E-2</v>
      </c>
    </row>
    <row r="1452" spans="1:17" hidden="1" x14ac:dyDescent="0.3">
      <c r="A1452" t="s">
        <v>3064</v>
      </c>
      <c r="B1452" t="s">
        <v>3065</v>
      </c>
      <c r="C1452" t="s">
        <v>3186</v>
      </c>
      <c r="D1452" t="s">
        <v>1418</v>
      </c>
      <c r="E1452">
        <v>1129.27863583</v>
      </c>
      <c r="F1452">
        <v>129.41</v>
      </c>
      <c r="G1452">
        <v>-44.523458334450801</v>
      </c>
      <c r="H1452">
        <v>-15.4106760223492</v>
      </c>
      <c r="I1452">
        <v>-20.0749687736465</v>
      </c>
      <c r="J1452">
        <v>-2.0488070518616301</v>
      </c>
      <c r="K1452">
        <v>131.30901156298199</v>
      </c>
      <c r="L1452">
        <v>147.90566592500599</v>
      </c>
      <c r="M1452">
        <v>65.539962682737098</v>
      </c>
      <c r="N1452">
        <v>3.6995182159221098</v>
      </c>
      <c r="O1452">
        <v>47.592921721659799</v>
      </c>
      <c r="P1452">
        <v>14.7251773049645</v>
      </c>
      <c r="Q1452">
        <v>3.7457042958184E-2</v>
      </c>
    </row>
    <row r="1453" spans="1:17" hidden="1" x14ac:dyDescent="0.3">
      <c r="A1453" t="s">
        <v>3066</v>
      </c>
      <c r="B1453" t="s">
        <v>3067</v>
      </c>
      <c r="C1453" t="s">
        <v>3186</v>
      </c>
      <c r="D1453" t="s">
        <v>254</v>
      </c>
      <c r="E1453">
        <v>1123.821432576</v>
      </c>
      <c r="F1453">
        <v>260.32</v>
      </c>
      <c r="G1453">
        <v>57.3271975899914</v>
      </c>
      <c r="H1453">
        <v>-6.53468614657465</v>
      </c>
      <c r="I1453">
        <v>-4.1516896405996304</v>
      </c>
      <c r="J1453">
        <v>2.15851718756279</v>
      </c>
      <c r="K1453">
        <v>257.45674575428399</v>
      </c>
      <c r="L1453">
        <v>248.61326636577701</v>
      </c>
      <c r="M1453">
        <v>65.138836499825203</v>
      </c>
      <c r="N1453">
        <v>0.87657721838042801</v>
      </c>
      <c r="O1453">
        <v>29.8401966810079</v>
      </c>
      <c r="P1453">
        <v>89.392506365951206</v>
      </c>
      <c r="Q1453">
        <v>9.8784531066868006E-2</v>
      </c>
    </row>
    <row r="1454" spans="1:17" hidden="1" x14ac:dyDescent="0.3">
      <c r="A1454" t="s">
        <v>3068</v>
      </c>
      <c r="B1454" t="s">
        <v>3069</v>
      </c>
      <c r="C1454" t="s">
        <v>3186</v>
      </c>
      <c r="D1454" t="s">
        <v>409</v>
      </c>
      <c r="E1454">
        <v>1112.2370424000001</v>
      </c>
      <c r="F1454">
        <v>106.83</v>
      </c>
      <c r="G1454">
        <v>33.709229110173197</v>
      </c>
      <c r="H1454">
        <v>-3.9114996731594398</v>
      </c>
      <c r="I1454">
        <v>57.473548145939702</v>
      </c>
      <c r="J1454">
        <v>5.5606495809879002</v>
      </c>
      <c r="K1454">
        <v>104.17510015027401</v>
      </c>
      <c r="L1454">
        <v>86.754811554454804</v>
      </c>
      <c r="M1454">
        <v>57.575760845252901</v>
      </c>
      <c r="N1454">
        <v>0.29976917491392502</v>
      </c>
      <c r="O1454">
        <v>16.821117663577599</v>
      </c>
      <c r="P1454">
        <v>117.13414634146299</v>
      </c>
      <c r="Q1454">
        <v>0.113577489686901</v>
      </c>
    </row>
    <row r="1455" spans="1:17" hidden="1" x14ac:dyDescent="0.3">
      <c r="A1455" t="s">
        <v>3070</v>
      </c>
      <c r="B1455" t="s">
        <v>3071</v>
      </c>
      <c r="C1455" t="s">
        <v>3186</v>
      </c>
      <c r="D1455" t="s">
        <v>494</v>
      </c>
      <c r="E1455">
        <v>1110.9613743049999</v>
      </c>
      <c r="F1455">
        <v>343.55</v>
      </c>
      <c r="G1455">
        <v>57.890907453701303</v>
      </c>
      <c r="H1455">
        <v>29.659587502126101</v>
      </c>
      <c r="I1455">
        <v>97.914543644498707</v>
      </c>
      <c r="J1455">
        <v>22.340562085789799</v>
      </c>
      <c r="K1455">
        <v>271.40514807282801</v>
      </c>
      <c r="L1455">
        <v>235.957250388707</v>
      </c>
      <c r="M1455">
        <v>84.449071147791003</v>
      </c>
      <c r="N1455">
        <v>2.79639442794134</v>
      </c>
      <c r="O1455">
        <v>4.9919953427448496</v>
      </c>
      <c r="P1455">
        <v>121.430873348372</v>
      </c>
      <c r="Q1455">
        <v>4.1587953407216001E-2</v>
      </c>
    </row>
    <row r="1456" spans="1:17" hidden="1" x14ac:dyDescent="0.3">
      <c r="A1456" t="s">
        <v>3072</v>
      </c>
      <c r="B1456" t="s">
        <v>3073</v>
      </c>
      <c r="C1456" t="s">
        <v>3186</v>
      </c>
      <c r="D1456" t="s">
        <v>377</v>
      </c>
      <c r="E1456">
        <v>1105.56393325</v>
      </c>
      <c r="F1456">
        <v>710.5</v>
      </c>
      <c r="G1456">
        <v>-17.3990347693804</v>
      </c>
      <c r="H1456">
        <v>3.0978016861284399</v>
      </c>
      <c r="I1456">
        <v>16.116542208308299</v>
      </c>
      <c r="J1456">
        <v>13.200136985087999</v>
      </c>
      <c r="K1456">
        <v>567.97609505483501</v>
      </c>
      <c r="L1456">
        <v>599.90878958700205</v>
      </c>
      <c r="M1456">
        <v>86.514962116576399</v>
      </c>
      <c r="N1456">
        <v>2.87298319126374</v>
      </c>
      <c r="O1456">
        <v>9.4722026741731007</v>
      </c>
      <c r="P1456">
        <v>44.146885778048201</v>
      </c>
      <c r="Q1456">
        <v>-3.3068894811573997E-2</v>
      </c>
    </row>
    <row r="1457" spans="1:17" hidden="1" x14ac:dyDescent="0.3">
      <c r="A1457" t="s">
        <v>3074</v>
      </c>
      <c r="B1457" t="s">
        <v>3075</v>
      </c>
      <c r="C1457" t="s">
        <v>3186</v>
      </c>
      <c r="D1457" t="s">
        <v>587</v>
      </c>
      <c r="E1457">
        <v>1104.5086287299901</v>
      </c>
      <c r="F1457">
        <v>42.3</v>
      </c>
      <c r="G1457">
        <v>-36.9070073689659</v>
      </c>
      <c r="H1457">
        <v>-2.6375704711077499</v>
      </c>
      <c r="I1457">
        <v>9.4689016927307301E-2</v>
      </c>
      <c r="J1457">
        <v>2.7767648632757802</v>
      </c>
      <c r="K1457">
        <v>42.873797168695603</v>
      </c>
      <c r="L1457">
        <v>45.8173415602201</v>
      </c>
      <c r="M1457">
        <v>64.760698864980895</v>
      </c>
      <c r="N1457">
        <v>0.19128615557134801</v>
      </c>
      <c r="O1457">
        <v>58.628841607565001</v>
      </c>
      <c r="P1457">
        <v>16.208791208791101</v>
      </c>
      <c r="Q1457">
        <v>-3.3050516622231997E-2</v>
      </c>
    </row>
    <row r="1458" spans="1:17" hidden="1" x14ac:dyDescent="0.3">
      <c r="A1458" t="s">
        <v>3076</v>
      </c>
      <c r="B1458" t="s">
        <v>3077</v>
      </c>
      <c r="C1458" t="s">
        <v>3186</v>
      </c>
      <c r="D1458" t="s">
        <v>144</v>
      </c>
      <c r="E1458">
        <v>1103.355292</v>
      </c>
      <c r="F1458">
        <v>2.11</v>
      </c>
      <c r="G1458">
        <v>52.069052742161702</v>
      </c>
      <c r="H1458">
        <v>-3.8845079938556299</v>
      </c>
      <c r="I1458">
        <v>-36.399549886276503</v>
      </c>
      <c r="J1458">
        <v>3.4370357647004499</v>
      </c>
      <c r="K1458">
        <v>2.08505588079068</v>
      </c>
      <c r="L1458">
        <v>2.2979345860023699</v>
      </c>
      <c r="M1458">
        <v>68.762116097058893</v>
      </c>
      <c r="N1458">
        <v>0.47355320679032298</v>
      </c>
      <c r="O1458">
        <v>95.734597156398095</v>
      </c>
      <c r="P1458">
        <v>80.361149695480194</v>
      </c>
    </row>
    <row r="1459" spans="1:17" hidden="1" x14ac:dyDescent="0.3">
      <c r="A1459" t="s">
        <v>3078</v>
      </c>
      <c r="B1459" t="s">
        <v>3079</v>
      </c>
      <c r="C1459" t="s">
        <v>3186</v>
      </c>
      <c r="D1459" t="s">
        <v>243</v>
      </c>
      <c r="E1459">
        <v>1101.37104</v>
      </c>
      <c r="F1459">
        <v>592.9</v>
      </c>
      <c r="G1459">
        <v>11.6743663934102</v>
      </c>
      <c r="H1459">
        <v>-5.0067627801381303</v>
      </c>
      <c r="I1459">
        <v>13.2850285117837</v>
      </c>
      <c r="J1459">
        <v>2.5783687604100098</v>
      </c>
      <c r="K1459">
        <v>562.94983493067195</v>
      </c>
      <c r="L1459">
        <v>509.85490176860401</v>
      </c>
      <c r="M1459">
        <v>67.323358154893199</v>
      </c>
      <c r="N1459">
        <v>0.33672416349528</v>
      </c>
      <c r="O1459">
        <v>16.528925619834698</v>
      </c>
      <c r="P1459">
        <v>42.798651252408398</v>
      </c>
    </row>
    <row r="1460" spans="1:17" hidden="1" x14ac:dyDescent="0.3">
      <c r="A1460" t="s">
        <v>3080</v>
      </c>
      <c r="B1460" t="s">
        <v>3081</v>
      </c>
      <c r="C1460" t="s">
        <v>3186</v>
      </c>
      <c r="D1460" t="s">
        <v>587</v>
      </c>
      <c r="E1460">
        <v>1101.2559836400001</v>
      </c>
      <c r="F1460">
        <v>62.77</v>
      </c>
      <c r="G1460">
        <v>-28.563734303581601</v>
      </c>
      <c r="H1460">
        <v>0.53166051241275403</v>
      </c>
      <c r="I1460">
        <v>13.0817312071063</v>
      </c>
      <c r="J1460">
        <v>6.5816611213292298</v>
      </c>
      <c r="K1460">
        <v>62.154515012252602</v>
      </c>
      <c r="L1460">
        <v>62.228699973768499</v>
      </c>
      <c r="M1460">
        <v>79.8693616558988</v>
      </c>
      <c r="N1460">
        <v>0.32645446194501299</v>
      </c>
      <c r="O1460">
        <v>25.6173331209176</v>
      </c>
      <c r="P1460">
        <v>41.056179775280903</v>
      </c>
      <c r="Q1460">
        <v>-2.1415503047238001E-2</v>
      </c>
    </row>
    <row r="1461" spans="1:17" hidden="1" x14ac:dyDescent="0.3">
      <c r="A1461" t="s">
        <v>3082</v>
      </c>
      <c r="B1461" t="s">
        <v>3083</v>
      </c>
      <c r="C1461" t="s">
        <v>3186</v>
      </c>
      <c r="D1461" t="s">
        <v>21</v>
      </c>
      <c r="E1461">
        <v>1100.1622709999999</v>
      </c>
      <c r="F1461">
        <v>588.75</v>
      </c>
      <c r="G1461">
        <v>106.165522962472</v>
      </c>
      <c r="H1461">
        <v>28.068705222943301</v>
      </c>
      <c r="I1461">
        <v>146.20485324381801</v>
      </c>
      <c r="J1461">
        <v>0.58990770819215999</v>
      </c>
      <c r="K1461">
        <v>484.84736993243502</v>
      </c>
      <c r="L1461">
        <v>370.92165090279798</v>
      </c>
      <c r="M1461">
        <v>72.725099120145401</v>
      </c>
      <c r="N1461">
        <v>0.744362564480471</v>
      </c>
      <c r="O1461">
        <v>2.0806794055201601</v>
      </c>
      <c r="P1461">
        <v>173.70990237098999</v>
      </c>
    </row>
    <row r="1462" spans="1:17" hidden="1" x14ac:dyDescent="0.3">
      <c r="A1462" t="s">
        <v>3084</v>
      </c>
      <c r="B1462" t="s">
        <v>3085</v>
      </c>
      <c r="C1462" t="s">
        <v>3186</v>
      </c>
      <c r="D1462" t="s">
        <v>120</v>
      </c>
      <c r="E1462">
        <v>1097.39168756</v>
      </c>
      <c r="F1462">
        <v>228.98</v>
      </c>
      <c r="G1462">
        <v>32.699671986176497</v>
      </c>
      <c r="H1462">
        <v>-0.96710351583259302</v>
      </c>
      <c r="I1462">
        <v>35.824948155215502</v>
      </c>
      <c r="J1462">
        <v>8.0523201052641902</v>
      </c>
      <c r="K1462">
        <v>220.34538941309401</v>
      </c>
      <c r="L1462">
        <v>201.321470716806</v>
      </c>
      <c r="M1462">
        <v>70.334591720289097</v>
      </c>
      <c r="N1462">
        <v>0.48094441119463499</v>
      </c>
      <c r="O1462">
        <v>23.154860686522799</v>
      </c>
      <c r="P1462">
        <v>77.092034029388998</v>
      </c>
    </row>
    <row r="1463" spans="1:17" hidden="1" x14ac:dyDescent="0.3">
      <c r="A1463" t="s">
        <v>3086</v>
      </c>
      <c r="B1463" t="s">
        <v>3087</v>
      </c>
      <c r="C1463" t="s">
        <v>3186</v>
      </c>
      <c r="D1463" t="s">
        <v>270</v>
      </c>
      <c r="E1463">
        <v>1094.093987</v>
      </c>
      <c r="F1463">
        <v>938</v>
      </c>
      <c r="G1463">
        <v>7.1409447760237104</v>
      </c>
      <c r="H1463">
        <v>0.44426733302328603</v>
      </c>
      <c r="I1463">
        <v>-6.1996973017561103</v>
      </c>
      <c r="J1463">
        <v>-2.3020202536463099</v>
      </c>
      <c r="K1463">
        <v>947.91632676473796</v>
      </c>
      <c r="L1463">
        <v>931.69207212451602</v>
      </c>
      <c r="M1463">
        <v>52.947152677525402</v>
      </c>
      <c r="N1463">
        <v>0.67305755395683398</v>
      </c>
      <c r="O1463">
        <v>19.397654584221701</v>
      </c>
      <c r="P1463">
        <v>32.112676056338003</v>
      </c>
      <c r="Q1463">
        <v>6.1625545670011002E-2</v>
      </c>
    </row>
    <row r="1464" spans="1:17" hidden="1" x14ac:dyDescent="0.3">
      <c r="A1464" t="s">
        <v>3088</v>
      </c>
      <c r="B1464" t="s">
        <v>3089</v>
      </c>
      <c r="C1464" t="s">
        <v>3186</v>
      </c>
      <c r="D1464" t="s">
        <v>494</v>
      </c>
      <c r="E1464">
        <v>1093.2272</v>
      </c>
      <c r="F1464">
        <v>99.52</v>
      </c>
      <c r="G1464">
        <v>-19.685111663413601</v>
      </c>
      <c r="H1464">
        <v>7.47651261556401</v>
      </c>
      <c r="I1464">
        <v>37.143860600041002</v>
      </c>
      <c r="J1464">
        <v>-2.6303563385612598</v>
      </c>
      <c r="K1464">
        <v>93.835406292225201</v>
      </c>
      <c r="L1464">
        <v>85.599239462794401</v>
      </c>
      <c r="M1464">
        <v>54.293982321196602</v>
      </c>
      <c r="N1464">
        <v>0.420588927398033</v>
      </c>
      <c r="O1464">
        <v>26.296221864951701</v>
      </c>
      <c r="P1464">
        <v>50.787878787878697</v>
      </c>
      <c r="Q1464">
        <v>1.5992524716355001E-2</v>
      </c>
    </row>
    <row r="1465" spans="1:17" hidden="1" x14ac:dyDescent="0.3">
      <c r="A1465" t="s">
        <v>3090</v>
      </c>
      <c r="B1465" t="s">
        <v>3091</v>
      </c>
      <c r="C1465" t="s">
        <v>3186</v>
      </c>
      <c r="D1465" t="s">
        <v>3092</v>
      </c>
      <c r="E1465">
        <v>1090.6034658420001</v>
      </c>
      <c r="F1465">
        <v>31.26</v>
      </c>
      <c r="G1465">
        <v>-44.332387269593397</v>
      </c>
      <c r="H1465">
        <v>-20.387971873867698</v>
      </c>
      <c r="I1465">
        <v>6.31465868729207</v>
      </c>
      <c r="J1465">
        <v>-4.3211382319839</v>
      </c>
      <c r="K1465">
        <v>35.375255209808003</v>
      </c>
      <c r="L1465">
        <v>34.688322073248798</v>
      </c>
      <c r="M1465">
        <v>19.889026409174299</v>
      </c>
      <c r="N1465">
        <v>0.729495064820326</v>
      </c>
      <c r="O1465">
        <v>66.346769033909098</v>
      </c>
      <c r="P1465">
        <v>20.230769230769202</v>
      </c>
      <c r="Q1465">
        <v>0.13709866785601299</v>
      </c>
    </row>
    <row r="1466" spans="1:17" hidden="1" x14ac:dyDescent="0.3">
      <c r="A1466" t="s">
        <v>3093</v>
      </c>
      <c r="B1466" t="s">
        <v>3094</v>
      </c>
      <c r="C1466" t="s">
        <v>3186</v>
      </c>
      <c r="D1466" t="s">
        <v>139</v>
      </c>
      <c r="E1466">
        <v>1085.7877800000001</v>
      </c>
      <c r="F1466">
        <v>437.8</v>
      </c>
      <c r="G1466">
        <v>-5.1701091045451397</v>
      </c>
      <c r="H1466">
        <v>6.4546392929660596</v>
      </c>
      <c r="I1466">
        <v>10.3700829219569</v>
      </c>
      <c r="J1466">
        <v>0.44528689690467999</v>
      </c>
      <c r="K1466">
        <v>406.15764869269702</v>
      </c>
      <c r="M1466">
        <v>67.121261228462998</v>
      </c>
      <c r="N1466">
        <v>0.75221761471198001</v>
      </c>
      <c r="O1466">
        <v>34.2964824120603</v>
      </c>
      <c r="P1466">
        <v>33.720219914477703</v>
      </c>
    </row>
    <row r="1467" spans="1:17" hidden="1" x14ac:dyDescent="0.3">
      <c r="A1467" t="s">
        <v>3095</v>
      </c>
      <c r="B1467" t="s">
        <v>3096</v>
      </c>
      <c r="C1467" t="s">
        <v>3186</v>
      </c>
      <c r="D1467" t="s">
        <v>217</v>
      </c>
      <c r="E1467">
        <v>1083.4000000000001</v>
      </c>
      <c r="F1467">
        <v>108.34</v>
      </c>
      <c r="G1467">
        <v>1.4726682536132001</v>
      </c>
      <c r="H1467">
        <v>-17.124934641871</v>
      </c>
      <c r="I1467">
        <v>28.7065094699432</v>
      </c>
      <c r="J1467">
        <v>4.1745876126521697</v>
      </c>
      <c r="K1467">
        <v>117.95485537039799</v>
      </c>
      <c r="L1467">
        <v>103.244061133586</v>
      </c>
      <c r="M1467">
        <v>41.853327711382398</v>
      </c>
      <c r="N1467">
        <v>0.46077577579289802</v>
      </c>
      <c r="O1467">
        <v>34.484031751892097</v>
      </c>
      <c r="P1467">
        <v>52.269852424455301</v>
      </c>
      <c r="Q1467">
        <v>7.0351989090864001E-2</v>
      </c>
    </row>
    <row r="1468" spans="1:17" hidden="1" x14ac:dyDescent="0.3">
      <c r="A1468" t="s">
        <v>3097</v>
      </c>
      <c r="B1468" t="s">
        <v>3098</v>
      </c>
      <c r="C1468" t="s">
        <v>3186</v>
      </c>
      <c r="D1468" t="s">
        <v>488</v>
      </c>
      <c r="E1468">
        <v>1082.8766739759999</v>
      </c>
      <c r="F1468">
        <v>206.19</v>
      </c>
      <c r="G1468">
        <v>71.135267556200901</v>
      </c>
      <c r="H1468">
        <v>-2.3212657958740901</v>
      </c>
      <c r="I1468">
        <v>44.555018946228103</v>
      </c>
      <c r="J1468">
        <v>-2.3686720485555099</v>
      </c>
      <c r="K1468">
        <v>202.62460989178999</v>
      </c>
      <c r="L1468">
        <v>172.19996141145</v>
      </c>
      <c r="M1468">
        <v>51.906694363543302</v>
      </c>
      <c r="N1468">
        <v>0.68715495492815704</v>
      </c>
      <c r="O1468">
        <v>14.797031863814899</v>
      </c>
      <c r="P1468">
        <v>105.573280159521</v>
      </c>
      <c r="Q1468">
        <v>7.3252583279718994E-2</v>
      </c>
    </row>
    <row r="1469" spans="1:17" hidden="1" x14ac:dyDescent="0.3">
      <c r="A1469" t="s">
        <v>3099</v>
      </c>
      <c r="B1469" t="s">
        <v>3100</v>
      </c>
      <c r="C1469" t="s">
        <v>3186</v>
      </c>
      <c r="D1469" t="s">
        <v>377</v>
      </c>
      <c r="E1469">
        <v>1081.68985631399</v>
      </c>
      <c r="F1469">
        <v>254.22</v>
      </c>
      <c r="G1469">
        <v>19.667353903760802</v>
      </c>
      <c r="H1469">
        <v>27.609804748978899</v>
      </c>
      <c r="I1469">
        <v>42.031445178233596</v>
      </c>
      <c r="J1469">
        <v>15.7971813200634</v>
      </c>
      <c r="K1469">
        <v>209.03869763517201</v>
      </c>
      <c r="L1469">
        <v>198.77844794705899</v>
      </c>
      <c r="M1469">
        <v>87.006320875841894</v>
      </c>
      <c r="N1469">
        <v>1.6987305409464599</v>
      </c>
      <c r="O1469">
        <v>1.4869011092754201</v>
      </c>
      <c r="P1469">
        <v>68.190539199470706</v>
      </c>
      <c r="Q1469">
        <v>8.2061850878709999E-2</v>
      </c>
    </row>
    <row r="1470" spans="1:17" hidden="1" x14ac:dyDescent="0.3">
      <c r="A1470" t="s">
        <v>3101</v>
      </c>
      <c r="B1470" t="s">
        <v>3102</v>
      </c>
      <c r="C1470" t="s">
        <v>3186</v>
      </c>
      <c r="D1470" t="s">
        <v>80</v>
      </c>
      <c r="E1470">
        <v>1081.6050398750001</v>
      </c>
      <c r="F1470">
        <v>2545</v>
      </c>
      <c r="G1470">
        <v>80.970675023525502</v>
      </c>
      <c r="H1470">
        <v>-4.6381280026314204</v>
      </c>
      <c r="I1470">
        <v>-8.0529228180484296</v>
      </c>
      <c r="J1470">
        <v>0.86833051500508096</v>
      </c>
      <c r="K1470">
        <v>2554.3273728613199</v>
      </c>
      <c r="L1470">
        <v>2359.5944590816998</v>
      </c>
      <c r="M1470">
        <v>63.7373630162298</v>
      </c>
      <c r="N1470">
        <v>0.50357063486184095</v>
      </c>
      <c r="O1470">
        <v>39.410609037328001</v>
      </c>
      <c r="P1470">
        <v>127.862834631569</v>
      </c>
      <c r="Q1470">
        <v>9.4431264774664E-2</v>
      </c>
    </row>
    <row r="1471" spans="1:17" hidden="1" x14ac:dyDescent="0.3">
      <c r="A1471" t="s">
        <v>3103</v>
      </c>
      <c r="B1471" t="s">
        <v>3104</v>
      </c>
      <c r="C1471" t="s">
        <v>3186</v>
      </c>
      <c r="D1471" t="s">
        <v>1006</v>
      </c>
      <c r="E1471">
        <v>1081.2350533250001</v>
      </c>
      <c r="F1471">
        <v>386.35</v>
      </c>
      <c r="G1471">
        <v>950.14547226924196</v>
      </c>
      <c r="H1471">
        <v>41.964944205444901</v>
      </c>
      <c r="I1471">
        <v>805.00037261308</v>
      </c>
      <c r="J1471">
        <v>7.1275351118863099</v>
      </c>
      <c r="K1471">
        <v>260.40613178979999</v>
      </c>
      <c r="L1471">
        <v>136.49355349357799</v>
      </c>
      <c r="M1471">
        <v>99.998422205324999</v>
      </c>
      <c r="N1471">
        <v>0.229678137124428</v>
      </c>
      <c r="O1471">
        <v>0</v>
      </c>
      <c r="P1471">
        <v>1014.6855164454699</v>
      </c>
      <c r="Q1471">
        <v>0.16304411188260501</v>
      </c>
    </row>
    <row r="1472" spans="1:17" hidden="1" x14ac:dyDescent="0.3">
      <c r="A1472" t="s">
        <v>3105</v>
      </c>
      <c r="B1472" t="s">
        <v>3106</v>
      </c>
      <c r="C1472" t="s">
        <v>3186</v>
      </c>
      <c r="D1472" t="s">
        <v>377</v>
      </c>
      <c r="E1472">
        <v>1074.763884</v>
      </c>
      <c r="F1472">
        <v>154.19</v>
      </c>
      <c r="G1472">
        <v>-20.154390125494501</v>
      </c>
      <c r="H1472">
        <v>-6.3747665386862398</v>
      </c>
      <c r="I1472">
        <v>-3.6884021064033901</v>
      </c>
      <c r="J1472">
        <v>-2.0617509567818599</v>
      </c>
      <c r="K1472">
        <v>158.98010489572201</v>
      </c>
      <c r="L1472">
        <v>160.534161729901</v>
      </c>
      <c r="M1472">
        <v>56.739769888316999</v>
      </c>
      <c r="N1472">
        <v>0.204852418647338</v>
      </c>
      <c r="O1472">
        <v>26.7916207276736</v>
      </c>
      <c r="P1472">
        <v>17.210186240973002</v>
      </c>
      <c r="Q1472">
        <v>1.0345474797337001E-2</v>
      </c>
    </row>
    <row r="1473" spans="1:17" hidden="1" x14ac:dyDescent="0.3">
      <c r="A1473" t="s">
        <v>3107</v>
      </c>
      <c r="B1473" t="s">
        <v>3108</v>
      </c>
      <c r="C1473" t="s">
        <v>3186</v>
      </c>
      <c r="D1473" t="s">
        <v>217</v>
      </c>
      <c r="E1473">
        <v>1074.5977499999999</v>
      </c>
      <c r="F1473">
        <v>99.27</v>
      </c>
      <c r="G1473">
        <v>-27.632832528801501</v>
      </c>
      <c r="H1473">
        <v>-4.4256681740910304</v>
      </c>
      <c r="I1473">
        <v>-8.1858322050876104</v>
      </c>
      <c r="J1473">
        <v>8.1948307268713307</v>
      </c>
      <c r="K1473">
        <v>97.144212332443502</v>
      </c>
      <c r="L1473">
        <v>104.315697210127</v>
      </c>
      <c r="M1473">
        <v>62.988988305455599</v>
      </c>
      <c r="N1473">
        <v>0.91686120221665501</v>
      </c>
      <c r="O1473">
        <v>45.058930190389802</v>
      </c>
      <c r="P1473">
        <v>16.788235294117602</v>
      </c>
      <c r="Q1473">
        <v>2.5432300503309E-2</v>
      </c>
    </row>
    <row r="1474" spans="1:17" hidden="1" x14ac:dyDescent="0.3">
      <c r="A1474" t="s">
        <v>3109</v>
      </c>
      <c r="B1474" t="s">
        <v>3110</v>
      </c>
      <c r="C1474" t="s">
        <v>3186</v>
      </c>
      <c r="D1474" t="s">
        <v>111</v>
      </c>
      <c r="E1474">
        <v>1074.2908176000001</v>
      </c>
      <c r="F1474">
        <v>123.48</v>
      </c>
      <c r="G1474">
        <v>-49.045253676195301</v>
      </c>
      <c r="H1474">
        <v>-2.455140321359</v>
      </c>
      <c r="I1474">
        <v>-13.594721602326301</v>
      </c>
      <c r="J1474">
        <v>5.1476546793416302</v>
      </c>
      <c r="K1474">
        <v>121.787556871679</v>
      </c>
      <c r="L1474">
        <v>135.14469152777701</v>
      </c>
      <c r="M1474">
        <v>75.840310250274996</v>
      </c>
      <c r="N1474">
        <v>0.64897574877393105</v>
      </c>
      <c r="O1474">
        <v>45.205701328150298</v>
      </c>
      <c r="P1474">
        <v>17.365269461077801</v>
      </c>
      <c r="Q1474">
        <v>4.4027107385573E-2</v>
      </c>
    </row>
    <row r="1475" spans="1:17" hidden="1" x14ac:dyDescent="0.3">
      <c r="A1475" t="s">
        <v>3111</v>
      </c>
      <c r="B1475" t="s">
        <v>3112</v>
      </c>
      <c r="C1475" t="s">
        <v>3186</v>
      </c>
      <c r="D1475" t="s">
        <v>404</v>
      </c>
      <c r="E1475">
        <v>1072.62675504</v>
      </c>
      <c r="F1475">
        <v>767.7</v>
      </c>
      <c r="G1475">
        <v>-12.974917730178101</v>
      </c>
      <c r="H1475">
        <v>9.5557031227532896</v>
      </c>
      <c r="I1475">
        <v>-1.1822685552415999</v>
      </c>
      <c r="J1475">
        <v>2.5084748431358901</v>
      </c>
      <c r="K1475">
        <v>720.20906678897597</v>
      </c>
      <c r="M1475">
        <v>69.795331073444501</v>
      </c>
      <c r="N1475">
        <v>1.76425539333648</v>
      </c>
      <c r="O1475">
        <v>33.118405627198101</v>
      </c>
      <c r="P1475">
        <v>22.2549566048252</v>
      </c>
    </row>
    <row r="1476" spans="1:17" hidden="1" x14ac:dyDescent="0.3">
      <c r="A1476" t="s">
        <v>3113</v>
      </c>
      <c r="B1476" t="s">
        <v>3114</v>
      </c>
      <c r="C1476" t="s">
        <v>3186</v>
      </c>
      <c r="D1476" t="s">
        <v>136</v>
      </c>
      <c r="E1476">
        <v>1071.5565352799999</v>
      </c>
      <c r="F1476">
        <v>54.4</v>
      </c>
      <c r="G1476">
        <v>135.63214760660199</v>
      </c>
      <c r="H1476">
        <v>-2.05067003298038</v>
      </c>
      <c r="I1476">
        <v>37.746711243287201</v>
      </c>
      <c r="J1476">
        <v>-8.1699985364834404</v>
      </c>
      <c r="K1476">
        <v>52.872664428963098</v>
      </c>
      <c r="L1476">
        <v>43.081817034639997</v>
      </c>
      <c r="M1476">
        <v>50.056695379330598</v>
      </c>
      <c r="N1476">
        <v>0.56322516021238</v>
      </c>
      <c r="O1476">
        <v>17.463235294117599</v>
      </c>
      <c r="P1476">
        <v>162.738468968848</v>
      </c>
      <c r="Q1476">
        <v>0.26067208019068999</v>
      </c>
    </row>
    <row r="1477" spans="1:17" hidden="1" x14ac:dyDescent="0.3">
      <c r="A1477" t="s">
        <v>3115</v>
      </c>
      <c r="B1477" t="s">
        <v>3116</v>
      </c>
      <c r="C1477" t="s">
        <v>3186</v>
      </c>
      <c r="D1477" t="s">
        <v>1418</v>
      </c>
      <c r="E1477">
        <v>1068.8</v>
      </c>
      <c r="F1477">
        <v>106.9</v>
      </c>
      <c r="G1477">
        <v>-28.593586879630202</v>
      </c>
      <c r="H1477">
        <v>-6.0185515498813702</v>
      </c>
      <c r="I1477">
        <v>-9.51201805593732</v>
      </c>
      <c r="J1477">
        <v>9.3026920095762105</v>
      </c>
      <c r="K1477">
        <v>107.803895280677</v>
      </c>
      <c r="L1477">
        <v>116.766324073522</v>
      </c>
      <c r="M1477">
        <v>69.290093427862303</v>
      </c>
      <c r="N1477">
        <v>0.78477707370393401</v>
      </c>
      <c r="O1477">
        <v>44.995322731524702</v>
      </c>
      <c r="P1477">
        <v>14.946236559139701</v>
      </c>
      <c r="Q1477">
        <v>1.130358454113E-2</v>
      </c>
    </row>
    <row r="1478" spans="1:17" hidden="1" x14ac:dyDescent="0.3">
      <c r="A1478" t="s">
        <v>3117</v>
      </c>
      <c r="B1478" t="s">
        <v>3118</v>
      </c>
      <c r="C1478" t="s">
        <v>3186</v>
      </c>
      <c r="D1478" t="s">
        <v>3119</v>
      </c>
      <c r="E1478">
        <v>1067.4664</v>
      </c>
      <c r="F1478">
        <v>1001</v>
      </c>
      <c r="G1478">
        <v>1100.0623237104801</v>
      </c>
      <c r="H1478">
        <v>0.52839756692897899</v>
      </c>
      <c r="I1478">
        <v>664.87080841991201</v>
      </c>
      <c r="J1478">
        <v>2.1315808763175199</v>
      </c>
      <c r="K1478">
        <v>844.03778440011104</v>
      </c>
      <c r="L1478">
        <v>470.94517570116602</v>
      </c>
      <c r="M1478">
        <v>68.841915222569597</v>
      </c>
      <c r="N1478">
        <v>0.28104575163398599</v>
      </c>
      <c r="O1478">
        <v>0</v>
      </c>
      <c r="P1478">
        <v>1350.7246376811499</v>
      </c>
    </row>
    <row r="1479" spans="1:17" hidden="1" x14ac:dyDescent="0.3">
      <c r="A1479" t="s">
        <v>3120</v>
      </c>
      <c r="B1479" t="s">
        <v>3121</v>
      </c>
      <c r="C1479" t="s">
        <v>3186</v>
      </c>
      <c r="D1479" t="s">
        <v>18</v>
      </c>
      <c r="E1479">
        <v>1065.79014246</v>
      </c>
      <c r="F1479">
        <v>1036.8499999999999</v>
      </c>
      <c r="G1479">
        <v>12.055910812253</v>
      </c>
      <c r="H1479">
        <v>-11.0507439973009</v>
      </c>
      <c r="I1479">
        <v>4.6252278123120796</v>
      </c>
      <c r="J1479">
        <v>-1.0903847618059199</v>
      </c>
      <c r="K1479">
        <v>1007.32893099685</v>
      </c>
      <c r="L1479">
        <v>973.01262812351695</v>
      </c>
      <c r="M1479">
        <v>52.230856672996197</v>
      </c>
      <c r="N1479">
        <v>0.89724171036112499</v>
      </c>
      <c r="O1479">
        <v>52.577518445290998</v>
      </c>
      <c r="P1479">
        <v>34.6908287866978</v>
      </c>
      <c r="Q1479">
        <v>0.17583039366817299</v>
      </c>
    </row>
    <row r="1480" spans="1:17" hidden="1" x14ac:dyDescent="0.3">
      <c r="A1480" t="s">
        <v>3122</v>
      </c>
      <c r="B1480" t="s">
        <v>3123</v>
      </c>
      <c r="C1480" t="s">
        <v>3186</v>
      </c>
      <c r="D1480" t="s">
        <v>494</v>
      </c>
      <c r="E1480">
        <v>1064.26342497</v>
      </c>
      <c r="F1480">
        <v>817.35</v>
      </c>
      <c r="G1480">
        <v>-52.076735066811203</v>
      </c>
      <c r="H1480">
        <v>-17.291173312765601</v>
      </c>
      <c r="I1480">
        <v>-39.780400854522902</v>
      </c>
      <c r="J1480">
        <v>3.9692146167742002</v>
      </c>
      <c r="K1480">
        <v>1006.4428449416999</v>
      </c>
      <c r="L1480">
        <v>1197.34895229269</v>
      </c>
      <c r="M1480">
        <v>39.6893042934745</v>
      </c>
      <c r="N1480">
        <v>1.6100648630744401</v>
      </c>
      <c r="O1480">
        <v>90.004282131277904</v>
      </c>
      <c r="P1480">
        <v>5.5871334452913102</v>
      </c>
      <c r="Q1480">
        <v>-9.0761909854397999E-2</v>
      </c>
    </row>
    <row r="1481" spans="1:17" hidden="1" x14ac:dyDescent="0.3">
      <c r="A1481" t="s">
        <v>3124</v>
      </c>
      <c r="B1481" t="s">
        <v>3125</v>
      </c>
      <c r="C1481" t="s">
        <v>3186</v>
      </c>
      <c r="D1481" t="s">
        <v>222</v>
      </c>
      <c r="E1481">
        <v>1062.5875000000001</v>
      </c>
      <c r="F1481">
        <v>8197.4500000000007</v>
      </c>
      <c r="G1481">
        <v>-4.3060182397181599</v>
      </c>
      <c r="H1481">
        <v>-2.21473542168386</v>
      </c>
      <c r="I1481">
        <v>-9.7528906556968291</v>
      </c>
      <c r="J1481">
        <v>-0.85658474442733201</v>
      </c>
      <c r="K1481">
        <v>8211.7820905249901</v>
      </c>
      <c r="L1481">
        <v>8127.6334173823398</v>
      </c>
      <c r="M1481">
        <v>57.374558832003203</v>
      </c>
      <c r="N1481">
        <v>0.46161160414646801</v>
      </c>
      <c r="O1481">
        <v>22.611299855442802</v>
      </c>
      <c r="P1481">
        <v>20.193689334623599</v>
      </c>
      <c r="Q1481">
        <v>0.20091942805903401</v>
      </c>
    </row>
    <row r="1482" spans="1:17" hidden="1" x14ac:dyDescent="0.3">
      <c r="A1482" t="s">
        <v>3126</v>
      </c>
      <c r="B1482" t="s">
        <v>3127</v>
      </c>
      <c r="C1482" t="s">
        <v>3186</v>
      </c>
      <c r="D1482" t="s">
        <v>51</v>
      </c>
      <c r="E1482">
        <v>1061.6227200000001</v>
      </c>
      <c r="F1482">
        <v>211.85</v>
      </c>
      <c r="G1482">
        <v>15.044902107695901</v>
      </c>
      <c r="H1482">
        <v>6.6560741715532403</v>
      </c>
      <c r="I1482">
        <v>-10.022569806799099</v>
      </c>
      <c r="J1482">
        <v>3.3528060368397101</v>
      </c>
      <c r="K1482">
        <v>201.712345029625</v>
      </c>
      <c r="L1482">
        <v>202.68743438972399</v>
      </c>
      <c r="M1482">
        <v>72.436943076235394</v>
      </c>
      <c r="N1482">
        <v>1.0827310598478701</v>
      </c>
      <c r="O1482">
        <v>25.088506018409198</v>
      </c>
      <c r="P1482">
        <v>51.213418986438199</v>
      </c>
      <c r="Q1482">
        <v>7.0987792757181006E-2</v>
      </c>
    </row>
    <row r="1483" spans="1:17" hidden="1" x14ac:dyDescent="0.3">
      <c r="A1483" t="s">
        <v>3128</v>
      </c>
      <c r="B1483" t="s">
        <v>3129</v>
      </c>
      <c r="C1483" t="s">
        <v>3186</v>
      </c>
      <c r="D1483" t="s">
        <v>1488</v>
      </c>
      <c r="E1483">
        <v>1061.373090888</v>
      </c>
      <c r="F1483">
        <v>72.180000000000007</v>
      </c>
      <c r="G1483">
        <v>-21.995425985263601</v>
      </c>
      <c r="H1483">
        <v>-1.7594360898372301</v>
      </c>
      <c r="I1483">
        <v>19.8578214069253</v>
      </c>
      <c r="J1483">
        <v>1.85776339105888</v>
      </c>
      <c r="K1483">
        <v>73.283630552635998</v>
      </c>
      <c r="L1483">
        <v>73.097360374650904</v>
      </c>
      <c r="M1483">
        <v>64.231570912698103</v>
      </c>
      <c r="N1483">
        <v>0.41688020532346498</v>
      </c>
      <c r="O1483">
        <v>36.048766971460203</v>
      </c>
      <c r="P1483">
        <v>41.529411764705898</v>
      </c>
      <c r="Q1483">
        <v>-2.8022968263525998E-2</v>
      </c>
    </row>
    <row r="1484" spans="1:17" hidden="1" x14ac:dyDescent="0.3">
      <c r="A1484" t="s">
        <v>3130</v>
      </c>
      <c r="B1484" t="s">
        <v>3131</v>
      </c>
      <c r="C1484" t="s">
        <v>3186</v>
      </c>
      <c r="D1484" t="s">
        <v>243</v>
      </c>
      <c r="E1484">
        <v>1059.8004166999999</v>
      </c>
      <c r="F1484">
        <v>434.9</v>
      </c>
      <c r="G1484">
        <v>-14.258813506271601</v>
      </c>
      <c r="H1484">
        <v>1.29573684440155</v>
      </c>
      <c r="I1484">
        <v>3.6910261103915598</v>
      </c>
      <c r="J1484">
        <v>6.7328254282398706E-2</v>
      </c>
      <c r="K1484">
        <v>425.48912265133703</v>
      </c>
      <c r="L1484">
        <v>429.12615289479498</v>
      </c>
      <c r="M1484">
        <v>57.224414270014599</v>
      </c>
      <c r="N1484">
        <v>0.46860552085461599</v>
      </c>
      <c r="O1484">
        <v>17.636238215681701</v>
      </c>
      <c r="P1484">
        <v>20.2543896032075</v>
      </c>
      <c r="Q1484">
        <v>-9.4553124725050008E-3</v>
      </c>
    </row>
    <row r="1485" spans="1:17" hidden="1" x14ac:dyDescent="0.3">
      <c r="A1485" t="s">
        <v>3132</v>
      </c>
      <c r="B1485" t="s">
        <v>3133</v>
      </c>
      <c r="C1485" t="s">
        <v>3186</v>
      </c>
      <c r="D1485" t="s">
        <v>377</v>
      </c>
      <c r="E1485">
        <v>1057.932437856</v>
      </c>
      <c r="F1485">
        <v>53.06</v>
      </c>
      <c r="G1485">
        <v>-50.437748927569203</v>
      </c>
      <c r="H1485">
        <v>-7.32095953680171</v>
      </c>
      <c r="I1485">
        <v>-27.951009761905699</v>
      </c>
      <c r="J1485">
        <v>1.81823395164241</v>
      </c>
      <c r="K1485">
        <v>53.274216202599398</v>
      </c>
      <c r="L1485">
        <v>61.819349284458099</v>
      </c>
      <c r="M1485">
        <v>69.736660283344705</v>
      </c>
      <c r="N1485">
        <v>0.49860749370999802</v>
      </c>
      <c r="O1485">
        <v>60.196004523181301</v>
      </c>
      <c r="P1485">
        <v>8.28571428571429</v>
      </c>
      <c r="Q1485">
        <v>-6.3656750098781995E-2</v>
      </c>
    </row>
    <row r="1486" spans="1:17" hidden="1" x14ac:dyDescent="0.3">
      <c r="A1486" t="s">
        <v>3134</v>
      </c>
      <c r="B1486" t="s">
        <v>3135</v>
      </c>
      <c r="C1486" t="s">
        <v>3186</v>
      </c>
      <c r="D1486" t="s">
        <v>51</v>
      </c>
      <c r="E1486">
        <v>1042.57314324</v>
      </c>
      <c r="F1486">
        <v>216.08</v>
      </c>
      <c r="G1486">
        <v>-37.880111575938301</v>
      </c>
      <c r="H1486">
        <v>-29.232711745508499</v>
      </c>
      <c r="I1486">
        <v>-9.6453206123456603</v>
      </c>
      <c r="J1486">
        <v>-6.2032243594497096</v>
      </c>
      <c r="K1486">
        <v>267.97953319857402</v>
      </c>
      <c r="L1486">
        <v>268.22312637317299</v>
      </c>
      <c r="M1486">
        <v>36.6792208468556</v>
      </c>
      <c r="N1486">
        <v>0.59622984812743995</v>
      </c>
      <c r="O1486">
        <v>71.094039244724101</v>
      </c>
      <c r="P1486">
        <v>9.1313131313131404</v>
      </c>
      <c r="Q1486">
        <v>-1.9005565804048E-2</v>
      </c>
    </row>
    <row r="1487" spans="1:17" hidden="1" x14ac:dyDescent="0.3">
      <c r="A1487" t="s">
        <v>3136</v>
      </c>
      <c r="B1487" t="s">
        <v>3137</v>
      </c>
      <c r="C1487" t="s">
        <v>3186</v>
      </c>
      <c r="D1487" t="s">
        <v>488</v>
      </c>
      <c r="E1487">
        <v>1034.59482</v>
      </c>
      <c r="F1487">
        <v>1297.8</v>
      </c>
      <c r="G1487">
        <v>9.3837279276321297</v>
      </c>
      <c r="H1487">
        <v>-2.6134032843243298</v>
      </c>
      <c r="I1487">
        <v>2.2157215712771499</v>
      </c>
      <c r="J1487">
        <v>0.45042269937382201</v>
      </c>
      <c r="K1487">
        <v>1267.5833850445799</v>
      </c>
      <c r="L1487">
        <v>1209.2833180479699</v>
      </c>
      <c r="M1487">
        <v>67.999909284995695</v>
      </c>
      <c r="N1487">
        <v>0.57368807090990104</v>
      </c>
      <c r="O1487">
        <v>24.8112189859762</v>
      </c>
      <c r="P1487">
        <v>34.3339198840699</v>
      </c>
      <c r="Q1487">
        <v>0.12583924831094301</v>
      </c>
    </row>
    <row r="1488" spans="1:17" hidden="1" x14ac:dyDescent="0.3">
      <c r="A1488" t="s">
        <v>3138</v>
      </c>
      <c r="B1488" t="s">
        <v>3139</v>
      </c>
      <c r="C1488" t="s">
        <v>3186</v>
      </c>
      <c r="D1488" t="s">
        <v>494</v>
      </c>
      <c r="E1488">
        <v>1032.4265522999999</v>
      </c>
      <c r="F1488">
        <v>42.9</v>
      </c>
      <c r="G1488">
        <v>416.05024606937599</v>
      </c>
      <c r="H1488">
        <v>4.7767113650381203</v>
      </c>
      <c r="I1488">
        <v>559.98708748967897</v>
      </c>
      <c r="J1488">
        <v>1.05727984223095</v>
      </c>
      <c r="K1488">
        <v>37.602143753609198</v>
      </c>
      <c r="L1488">
        <v>23.0183908693778</v>
      </c>
      <c r="M1488">
        <v>62.3038331438417</v>
      </c>
      <c r="N1488">
        <v>0.48986781861920897</v>
      </c>
      <c r="O1488">
        <v>7.2261072261072297</v>
      </c>
      <c r="P1488">
        <v>637.11340206185503</v>
      </c>
    </row>
    <row r="1489" spans="1:17" hidden="1" x14ac:dyDescent="0.3">
      <c r="A1489" t="s">
        <v>3140</v>
      </c>
      <c r="B1489" t="s">
        <v>3141</v>
      </c>
      <c r="C1489" t="s">
        <v>3186</v>
      </c>
      <c r="D1489" t="s">
        <v>409</v>
      </c>
      <c r="E1489">
        <v>1031.614515</v>
      </c>
      <c r="F1489">
        <v>324.3</v>
      </c>
      <c r="G1489">
        <v>-49.869252616523099</v>
      </c>
      <c r="H1489">
        <v>-2.3976526621177698</v>
      </c>
      <c r="I1489">
        <v>0.79927485793298603</v>
      </c>
      <c r="J1489">
        <v>3.8437687394658302</v>
      </c>
      <c r="K1489">
        <v>310.704420132032</v>
      </c>
      <c r="L1489">
        <v>320.01166825192598</v>
      </c>
      <c r="M1489">
        <v>67.3210388614295</v>
      </c>
      <c r="N1489">
        <v>2.2836622665420498</v>
      </c>
      <c r="O1489">
        <v>46.392229417206202</v>
      </c>
      <c r="P1489">
        <v>17.649192816978001</v>
      </c>
      <c r="Q1489">
        <v>-4.1723107709103001E-2</v>
      </c>
    </row>
    <row r="1490" spans="1:17" hidden="1" x14ac:dyDescent="0.3">
      <c r="A1490" t="s">
        <v>3142</v>
      </c>
      <c r="B1490" t="s">
        <v>3143</v>
      </c>
      <c r="C1490" t="s">
        <v>3186</v>
      </c>
      <c r="D1490" t="s">
        <v>587</v>
      </c>
      <c r="E1490">
        <v>1022.2491649999999</v>
      </c>
      <c r="F1490">
        <v>420.35</v>
      </c>
      <c r="G1490">
        <v>-29.109810528828799</v>
      </c>
      <c r="H1490">
        <v>-0.285132850934742</v>
      </c>
      <c r="I1490">
        <v>-1.6966128399301099</v>
      </c>
      <c r="J1490">
        <v>6.5246374116085999</v>
      </c>
      <c r="K1490">
        <v>423.72451522473</v>
      </c>
      <c r="L1490">
        <v>436.68434824296202</v>
      </c>
      <c r="M1490">
        <v>62.294955378362097</v>
      </c>
      <c r="N1490">
        <v>0.54269857082579698</v>
      </c>
      <c r="O1490">
        <v>39.027001308433398</v>
      </c>
      <c r="P1490">
        <v>22.017416545718401</v>
      </c>
      <c r="Q1490">
        <v>3.5187308902436001E-2</v>
      </c>
    </row>
    <row r="1491" spans="1:17" hidden="1" x14ac:dyDescent="0.3">
      <c r="A1491" t="s">
        <v>3144</v>
      </c>
      <c r="B1491" t="s">
        <v>3145</v>
      </c>
      <c r="C1491" t="s">
        <v>3186</v>
      </c>
      <c r="D1491" t="s">
        <v>139</v>
      </c>
      <c r="E1491">
        <v>1021.2489</v>
      </c>
      <c r="F1491">
        <v>517.35</v>
      </c>
      <c r="G1491">
        <v>231.26939190361401</v>
      </c>
      <c r="H1491">
        <v>11.869995274931</v>
      </c>
      <c r="I1491">
        <v>48.0462340305711</v>
      </c>
      <c r="J1491">
        <v>-3.5492136642625298</v>
      </c>
      <c r="K1491">
        <v>500.66686828957302</v>
      </c>
      <c r="L1491">
        <v>404.84731846553598</v>
      </c>
      <c r="M1491">
        <v>49.5238631177833</v>
      </c>
      <c r="N1491">
        <v>1.1934219985621799</v>
      </c>
      <c r="O1491">
        <v>29.486807770368198</v>
      </c>
      <c r="P1491">
        <v>269.53571428571399</v>
      </c>
    </row>
    <row r="1492" spans="1:17" hidden="1" x14ac:dyDescent="0.3">
      <c r="A1492" t="s">
        <v>3146</v>
      </c>
      <c r="B1492" t="s">
        <v>3147</v>
      </c>
      <c r="C1492" t="s">
        <v>3186</v>
      </c>
      <c r="D1492" t="s">
        <v>587</v>
      </c>
      <c r="E1492">
        <v>1019.326821904</v>
      </c>
      <c r="F1492">
        <v>106.64</v>
      </c>
      <c r="G1492">
        <v>31.5647348802054</v>
      </c>
      <c r="H1492">
        <v>-5.7434668758754004</v>
      </c>
      <c r="I1492">
        <v>28.6725650071144</v>
      </c>
      <c r="J1492">
        <v>7.4329412178923402</v>
      </c>
      <c r="K1492">
        <v>96.887106010576701</v>
      </c>
      <c r="L1492">
        <v>92.555675325225295</v>
      </c>
      <c r="M1492">
        <v>79.367058863411401</v>
      </c>
      <c r="N1492">
        <v>0.59701350859578095</v>
      </c>
      <c r="O1492">
        <v>15.341335333833401</v>
      </c>
      <c r="P1492">
        <v>56.478356566397601</v>
      </c>
    </row>
    <row r="1493" spans="1:17" hidden="1" x14ac:dyDescent="0.3">
      <c r="A1493" t="s">
        <v>3148</v>
      </c>
      <c r="B1493" t="s">
        <v>3149</v>
      </c>
      <c r="C1493" t="s">
        <v>3186</v>
      </c>
      <c r="D1493" t="s">
        <v>458</v>
      </c>
      <c r="E1493">
        <v>1019.145033552</v>
      </c>
      <c r="F1493">
        <v>41.48</v>
      </c>
      <c r="G1493">
        <v>-39.732798240736003</v>
      </c>
      <c r="H1493">
        <v>-7.59056948436442</v>
      </c>
      <c r="I1493">
        <v>-25.2831858053041</v>
      </c>
      <c r="J1493">
        <v>0.30797108647059002</v>
      </c>
      <c r="K1493">
        <v>41.430664399778202</v>
      </c>
      <c r="L1493">
        <v>47.022189357673398</v>
      </c>
      <c r="M1493">
        <v>74.175060528243094</v>
      </c>
      <c r="N1493">
        <v>0.71795792123971103</v>
      </c>
      <c r="O1493">
        <v>98.891031822565097</v>
      </c>
      <c r="P1493">
        <v>13.3333333333333</v>
      </c>
    </row>
    <row r="1494" spans="1:17" hidden="1" x14ac:dyDescent="0.3">
      <c r="A1494" t="s">
        <v>3150</v>
      </c>
      <c r="B1494" t="s">
        <v>3151</v>
      </c>
      <c r="C1494" t="s">
        <v>3186</v>
      </c>
      <c r="D1494" t="s">
        <v>1549</v>
      </c>
      <c r="E1494">
        <v>1018.881485281</v>
      </c>
      <c r="F1494">
        <v>175.67</v>
      </c>
      <c r="G1494">
        <v>-51.5895566305771</v>
      </c>
      <c r="H1494">
        <v>-1.4494797303933</v>
      </c>
      <c r="I1494">
        <v>-25.748260717005799</v>
      </c>
      <c r="J1494">
        <v>4.7814921857786503</v>
      </c>
      <c r="K1494">
        <v>186.51954558758001</v>
      </c>
      <c r="L1494">
        <v>218.30100232133401</v>
      </c>
      <c r="M1494">
        <v>59.624318138282099</v>
      </c>
      <c r="N1494">
        <v>0.83924337614936595</v>
      </c>
      <c r="O1494">
        <v>69.351625206352793</v>
      </c>
      <c r="P1494">
        <v>9.7868883194800205</v>
      </c>
      <c r="Q1494">
        <v>-4.8902280315362E-2</v>
      </c>
    </row>
    <row r="1495" spans="1:17" hidden="1" x14ac:dyDescent="0.3">
      <c r="A1495" t="s">
        <v>3152</v>
      </c>
      <c r="B1495" t="s">
        <v>3153</v>
      </c>
      <c r="C1495" t="s">
        <v>3186</v>
      </c>
      <c r="D1495" t="s">
        <v>960</v>
      </c>
      <c r="E1495">
        <v>1018.04980935</v>
      </c>
      <c r="F1495">
        <v>722.45</v>
      </c>
      <c r="G1495">
        <v>-29.347174024994398</v>
      </c>
      <c r="H1495">
        <v>-1.097667057427</v>
      </c>
      <c r="I1495">
        <v>8.1518746684423906</v>
      </c>
      <c r="J1495">
        <v>8.4514112549875495</v>
      </c>
      <c r="K1495">
        <v>749.437120514816</v>
      </c>
      <c r="L1495">
        <v>731.19949519372597</v>
      </c>
      <c r="M1495">
        <v>60.591774292834103</v>
      </c>
      <c r="N1495">
        <v>0.26230887468651398</v>
      </c>
      <c r="O1495">
        <v>39.802062426465397</v>
      </c>
      <c r="P1495">
        <v>38.400383141762397</v>
      </c>
      <c r="Q1495">
        <v>0.101536412244129</v>
      </c>
    </row>
    <row r="1496" spans="1:17" hidden="1" x14ac:dyDescent="0.3">
      <c r="A1496" t="s">
        <v>3154</v>
      </c>
      <c r="B1496" t="s">
        <v>3155</v>
      </c>
      <c r="C1496" t="s">
        <v>3186</v>
      </c>
      <c r="D1496" t="s">
        <v>488</v>
      </c>
      <c r="E1496">
        <v>1017.222127201</v>
      </c>
      <c r="F1496">
        <v>180.01</v>
      </c>
      <c r="G1496">
        <v>49.713957614423002</v>
      </c>
      <c r="H1496">
        <v>20.5619747837967</v>
      </c>
      <c r="I1496">
        <v>34.684400652922001</v>
      </c>
      <c r="J1496">
        <v>7.8538166387677499</v>
      </c>
      <c r="K1496">
        <v>161.706029658429</v>
      </c>
      <c r="L1496">
        <v>144.33309808611801</v>
      </c>
      <c r="M1496">
        <v>77.101057842233203</v>
      </c>
      <c r="N1496">
        <v>1.2836547485022201</v>
      </c>
      <c r="O1496">
        <v>5.0386089661685602</v>
      </c>
      <c r="P1496">
        <v>104.673109721432</v>
      </c>
      <c r="Q1496">
        <v>0.11003655090978599</v>
      </c>
    </row>
    <row r="1497" spans="1:17" hidden="1" x14ac:dyDescent="0.3">
      <c r="A1497" t="s">
        <v>3156</v>
      </c>
      <c r="B1497" t="s">
        <v>3157</v>
      </c>
      <c r="C1497" t="s">
        <v>3186</v>
      </c>
      <c r="D1497" t="s">
        <v>94</v>
      </c>
      <c r="E1497">
        <v>1016.58071583999</v>
      </c>
      <c r="F1497">
        <v>337.4</v>
      </c>
      <c r="G1497">
        <v>79.925146714456602</v>
      </c>
      <c r="H1497">
        <v>-2.4759667676400001</v>
      </c>
      <c r="I1497">
        <v>8.4735020226059898</v>
      </c>
      <c r="J1497">
        <v>3.9743635369886401</v>
      </c>
      <c r="K1497">
        <v>340.20284624531001</v>
      </c>
      <c r="L1497">
        <v>322.05466198120803</v>
      </c>
      <c r="M1497">
        <v>65.046268936836597</v>
      </c>
      <c r="N1497">
        <v>0.67346593905339103</v>
      </c>
      <c r="O1497">
        <v>25.489033787788902</v>
      </c>
      <c r="P1497">
        <v>114.76766390833799</v>
      </c>
      <c r="Q1497">
        <v>9.0838551540554993E-2</v>
      </c>
    </row>
    <row r="1498" spans="1:17" hidden="1" x14ac:dyDescent="0.3">
      <c r="A1498" t="s">
        <v>3158</v>
      </c>
      <c r="B1498" t="s">
        <v>3159</v>
      </c>
      <c r="C1498" t="s">
        <v>3186</v>
      </c>
      <c r="D1498" t="s">
        <v>136</v>
      </c>
      <c r="E1498">
        <v>1012.264445816</v>
      </c>
      <c r="F1498">
        <v>75.41</v>
      </c>
      <c r="G1498">
        <v>102.767653430447</v>
      </c>
      <c r="H1498">
        <v>-3.4395048511780701</v>
      </c>
      <c r="I1498">
        <v>64.522102008213807</v>
      </c>
      <c r="J1498">
        <v>1.4229745807877301</v>
      </c>
      <c r="K1498">
        <v>72.619899213015103</v>
      </c>
      <c r="L1498">
        <v>59.135393180024501</v>
      </c>
      <c r="M1498">
        <v>68.590294750310804</v>
      </c>
      <c r="N1498">
        <v>0.257569298556246</v>
      </c>
      <c r="O1498">
        <v>24.346903593687799</v>
      </c>
      <c r="P1498">
        <v>148.877887788778</v>
      </c>
      <c r="Q1498">
        <v>7.9687554667554006E-2</v>
      </c>
    </row>
    <row r="1499" spans="1:17" hidden="1" x14ac:dyDescent="0.3">
      <c r="A1499" t="s">
        <v>3160</v>
      </c>
      <c r="B1499" t="s">
        <v>3161</v>
      </c>
      <c r="C1499" t="s">
        <v>3186</v>
      </c>
      <c r="D1499" t="s">
        <v>46</v>
      </c>
      <c r="E1499">
        <v>1006.43357643999</v>
      </c>
      <c r="F1499">
        <v>408.8</v>
      </c>
      <c r="G1499">
        <v>44.836689267904198</v>
      </c>
      <c r="H1499">
        <v>0.32772242452376699</v>
      </c>
      <c r="I1499">
        <v>60.376881294406303</v>
      </c>
      <c r="J1499">
        <v>9.3062680793049797</v>
      </c>
      <c r="K1499">
        <v>395.65727452135502</v>
      </c>
      <c r="M1499">
        <v>76.152990202694497</v>
      </c>
      <c r="N1499">
        <v>0.514789537423743</v>
      </c>
      <c r="O1499">
        <v>70.119863013698605</v>
      </c>
      <c r="P1499">
        <v>83.359497645211903</v>
      </c>
    </row>
    <row r="1500" spans="1:17" hidden="1" x14ac:dyDescent="0.3">
      <c r="A1500" t="s">
        <v>3162</v>
      </c>
      <c r="B1500" t="s">
        <v>3163</v>
      </c>
      <c r="C1500" t="s">
        <v>3186</v>
      </c>
      <c r="D1500" t="s">
        <v>69</v>
      </c>
      <c r="E1500">
        <v>1005.9320168100001</v>
      </c>
      <c r="F1500">
        <v>222.39</v>
      </c>
      <c r="G1500">
        <v>-20.942926207486501</v>
      </c>
      <c r="H1500">
        <v>4.5211320755871798</v>
      </c>
      <c r="I1500">
        <v>3.2216001373301699</v>
      </c>
      <c r="J1500">
        <v>0.66622059721634597</v>
      </c>
      <c r="K1500">
        <v>211.748782224216</v>
      </c>
      <c r="L1500">
        <v>216.20239085572899</v>
      </c>
      <c r="M1500">
        <v>74.875466561018399</v>
      </c>
      <c r="N1500">
        <v>1.24417943275687</v>
      </c>
      <c r="O1500">
        <v>16.911731642609801</v>
      </c>
      <c r="P1500">
        <v>23.549999999999901</v>
      </c>
      <c r="Q1500">
        <v>-2.6277593851567999E-2</v>
      </c>
    </row>
    <row r="1501" spans="1:17" hidden="1" x14ac:dyDescent="0.3">
      <c r="A1501" t="s">
        <v>3164</v>
      </c>
      <c r="B1501" t="s">
        <v>3165</v>
      </c>
      <c r="C1501" t="s">
        <v>3186</v>
      </c>
      <c r="D1501" t="s">
        <v>136</v>
      </c>
      <c r="E1501">
        <v>1003.5908055</v>
      </c>
      <c r="F1501">
        <v>240.99</v>
      </c>
      <c r="G1501">
        <v>28.504246848377701</v>
      </c>
      <c r="H1501">
        <v>-3.19027443300631</v>
      </c>
      <c r="I1501">
        <v>-15.291353742249701</v>
      </c>
      <c r="J1501">
        <v>2.3335979212287001</v>
      </c>
      <c r="K1501">
        <v>240.65574168101401</v>
      </c>
      <c r="L1501">
        <v>248.50015807273201</v>
      </c>
      <c r="M1501">
        <v>70.097454294836396</v>
      </c>
      <c r="N1501">
        <v>0.46731016748398502</v>
      </c>
      <c r="O1501">
        <v>56.624756213950697</v>
      </c>
      <c r="P1501">
        <v>51.470773098679999</v>
      </c>
    </row>
    <row r="1502" spans="1:17" hidden="1" x14ac:dyDescent="0.3">
      <c r="A1502" t="s">
        <v>3166</v>
      </c>
      <c r="B1502" t="s">
        <v>3167</v>
      </c>
      <c r="C1502" t="s">
        <v>3186</v>
      </c>
      <c r="D1502" t="s">
        <v>494</v>
      </c>
      <c r="E1502">
        <v>1003.3165604770001</v>
      </c>
      <c r="F1502">
        <v>139.37</v>
      </c>
      <c r="G1502">
        <v>-35.427793392522403</v>
      </c>
      <c r="H1502">
        <v>-6.3840397776624602</v>
      </c>
      <c r="I1502">
        <v>-7.1882217979372198</v>
      </c>
      <c r="J1502">
        <v>3.3374996224507401</v>
      </c>
      <c r="K1502">
        <v>142.35364807755701</v>
      </c>
      <c r="L1502">
        <v>154.29138590446999</v>
      </c>
      <c r="M1502">
        <v>61.541081072268597</v>
      </c>
      <c r="N1502">
        <v>0.553017262957476</v>
      </c>
      <c r="O1502">
        <v>55.736528664705403</v>
      </c>
      <c r="P1502">
        <v>9.9132492113564794</v>
      </c>
      <c r="Q1502">
        <v>2.7060900351075001E-2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Price_Filter_03_12_2024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2024-12-05T10:33:55Z</dcterms:created>
  <dcterms:modified xsi:type="dcterms:W3CDTF">2024-12-05T13:03:42Z</dcterms:modified>
</cp:coreProperties>
</file>